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6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7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U:\eng_research_ConnizzoLab\Users\smlawer\_Data\GMS\"/>
    </mc:Choice>
  </mc:AlternateContent>
  <xr:revisionPtr revIDLastSave="0" documentId="13_ncr:1_{21DC4F4A-B4E6-4A11-ADA2-6F2E184DC9EC}" xr6:coauthVersionLast="47" xr6:coauthVersionMax="47" xr10:uidLastSave="{00000000-0000-0000-0000-000000000000}"/>
  <bookViews>
    <workbookView xWindow="-120" yWindow="-120" windowWidth="29040" windowHeight="15840" activeTab="5" xr2:uid="{7B619B10-C731-4B37-BFE1-41DE0C78B096}"/>
  </bookViews>
  <sheets>
    <sheet name="Statistics" sheetId="1" r:id="rId1"/>
    <sheet name="Summary" sheetId="2" r:id="rId2"/>
    <sheet name="AB" sheetId="3" r:id="rId3"/>
    <sheet name="PicoGreen" sheetId="6" r:id="rId4"/>
    <sheet name="DMMB" sheetId="4" r:id="rId5"/>
    <sheet name="OHP" sheetId="7" r:id="rId6"/>
    <sheet name="Rx" sheetId="8" r:id="rId7"/>
    <sheet name="Glucose Uptake" sheetId="9" r:id="rId8"/>
    <sheet name="Glutamine Uptake" sheetId="10" r:id="rId9"/>
    <sheet name="Glutathione" sheetId="14" r:id="rId10"/>
    <sheet name="GDH" sheetId="15" r:id="rId11"/>
    <sheet name="PCR Raw Data" sheetId="11" r:id="rId12"/>
    <sheet name="PCR Analysis" sheetId="12" r:id="rId13"/>
    <sheet name="RNA Isolation" sheetId="13" r:id="rId14"/>
  </sheets>
  <externalReferences>
    <externalReference r:id="rId15"/>
    <externalReference r:id="rId16"/>
    <externalReference r:id="rId17"/>
  </externalReferenc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19" i="12" l="1"/>
  <c r="AM18" i="12"/>
  <c r="AM16" i="12"/>
  <c r="AM15" i="12"/>
  <c r="AM14" i="12"/>
  <c r="AM9" i="12"/>
  <c r="AM8" i="12"/>
  <c r="AM7" i="12"/>
  <c r="AM6" i="12"/>
  <c r="AM4" i="12"/>
  <c r="AM3" i="12"/>
  <c r="S33" i="12"/>
  <c r="S54" i="12"/>
  <c r="Q128" i="2"/>
  <c r="Q129" i="2"/>
  <c r="AF16" i="12" l="1"/>
  <c r="AU50" i="15"/>
  <c r="AV50" i="15" s="1"/>
  <c r="AU45" i="15"/>
  <c r="AV45" i="15" s="1"/>
  <c r="AU54" i="15"/>
  <c r="AU49" i="15"/>
  <c r="AF45" i="15"/>
  <c r="AF46" i="15"/>
  <c r="AF47" i="15"/>
  <c r="AF48" i="15"/>
  <c r="AF50" i="15"/>
  <c r="AF51" i="15"/>
  <c r="AF52" i="15"/>
  <c r="AF53" i="15"/>
  <c r="AU46" i="15"/>
  <c r="AU47" i="15"/>
  <c r="AU48" i="15"/>
  <c r="AU52" i="15"/>
  <c r="AU53" i="15"/>
  <c r="AU12" i="15"/>
  <c r="AU36" i="15" s="1"/>
  <c r="AV12" i="15"/>
  <c r="AV36" i="15" s="1"/>
  <c r="AW12" i="15"/>
  <c r="AW36" i="15" s="1"/>
  <c r="AX12" i="15"/>
  <c r="AX36" i="15" s="1"/>
  <c r="AY12" i="15"/>
  <c r="AY36" i="15" s="1"/>
  <c r="AZ12" i="15"/>
  <c r="AZ36" i="15" s="1"/>
  <c r="BA12" i="15"/>
  <c r="BA36" i="15" s="1"/>
  <c r="BB12" i="15"/>
  <c r="BB36" i="15" s="1"/>
  <c r="BC12" i="15"/>
  <c r="BC36" i="15" s="1"/>
  <c r="BD12" i="15"/>
  <c r="BD36" i="15" s="1"/>
  <c r="BE12" i="15"/>
  <c r="BE36" i="15" s="1"/>
  <c r="AU13" i="15"/>
  <c r="AU37" i="15" s="1"/>
  <c r="AV13" i="15"/>
  <c r="AV37" i="15" s="1"/>
  <c r="AW13" i="15"/>
  <c r="AW37" i="15" s="1"/>
  <c r="AX13" i="15"/>
  <c r="AX37" i="15" s="1"/>
  <c r="AY13" i="15"/>
  <c r="AY37" i="15" s="1"/>
  <c r="AZ13" i="15"/>
  <c r="AZ37" i="15" s="1"/>
  <c r="BA13" i="15"/>
  <c r="BA37" i="15" s="1"/>
  <c r="BB13" i="15"/>
  <c r="BB37" i="15" s="1"/>
  <c r="BC13" i="15"/>
  <c r="BC37" i="15" s="1"/>
  <c r="BD13" i="15"/>
  <c r="BD37" i="15" s="1"/>
  <c r="BE13" i="15"/>
  <c r="BE37" i="15" s="1"/>
  <c r="AU14" i="15"/>
  <c r="AU38" i="15" s="1"/>
  <c r="AV14" i="15"/>
  <c r="AV38" i="15" s="1"/>
  <c r="AW14" i="15"/>
  <c r="AW38" i="15" s="1"/>
  <c r="AX14" i="15"/>
  <c r="AX38" i="15" s="1"/>
  <c r="AY14" i="15"/>
  <c r="AY38" i="15" s="1"/>
  <c r="AZ14" i="15"/>
  <c r="AZ38" i="15" s="1"/>
  <c r="BA14" i="15"/>
  <c r="BA38" i="15" s="1"/>
  <c r="BB14" i="15"/>
  <c r="BB38" i="15" s="1"/>
  <c r="BC14" i="15"/>
  <c r="BC38" i="15" s="1"/>
  <c r="BD14" i="15"/>
  <c r="BD38" i="15" s="1"/>
  <c r="BE14" i="15"/>
  <c r="BE38" i="15" s="1"/>
  <c r="AU15" i="15"/>
  <c r="AU39" i="15" s="1"/>
  <c r="AV15" i="15"/>
  <c r="AV39" i="15" s="1"/>
  <c r="AW15" i="15"/>
  <c r="AW39" i="15" s="1"/>
  <c r="AX15" i="15"/>
  <c r="AX39" i="15" s="1"/>
  <c r="AY15" i="15"/>
  <c r="AY39" i="15" s="1"/>
  <c r="AZ15" i="15"/>
  <c r="AZ39" i="15" s="1"/>
  <c r="BA15" i="15"/>
  <c r="BA39" i="15" s="1"/>
  <c r="BB15" i="15"/>
  <c r="BB39" i="15" s="1"/>
  <c r="BC15" i="15"/>
  <c r="BC39" i="15" s="1"/>
  <c r="BD15" i="15"/>
  <c r="BD39" i="15" s="1"/>
  <c r="BE15" i="15"/>
  <c r="BE39" i="15" s="1"/>
  <c r="AU16" i="15"/>
  <c r="AU40" i="15" s="1"/>
  <c r="AV16" i="15"/>
  <c r="AV40" i="15" s="1"/>
  <c r="AW16" i="15"/>
  <c r="AW40" i="15" s="1"/>
  <c r="AX16" i="15"/>
  <c r="AX40" i="15" s="1"/>
  <c r="AY16" i="15"/>
  <c r="AY40" i="15" s="1"/>
  <c r="AZ16" i="15"/>
  <c r="AZ40" i="15" s="1"/>
  <c r="BA16" i="15"/>
  <c r="BA40" i="15" s="1"/>
  <c r="BB16" i="15"/>
  <c r="BB40" i="15" s="1"/>
  <c r="BC16" i="15"/>
  <c r="BC40" i="15" s="1"/>
  <c r="BD16" i="15"/>
  <c r="BD40" i="15" s="1"/>
  <c r="BE16" i="15"/>
  <c r="BE40" i="15" s="1"/>
  <c r="AU17" i="15"/>
  <c r="AU41" i="15" s="1"/>
  <c r="AV17" i="15"/>
  <c r="AV41" i="15" s="1"/>
  <c r="AW17" i="15"/>
  <c r="AW41" i="15" s="1"/>
  <c r="AX17" i="15"/>
  <c r="AX41" i="15" s="1"/>
  <c r="AY17" i="15"/>
  <c r="AY41" i="15" s="1"/>
  <c r="AZ17" i="15"/>
  <c r="AZ41" i="15" s="1"/>
  <c r="BA17" i="15"/>
  <c r="BA41" i="15" s="1"/>
  <c r="BB17" i="15"/>
  <c r="BB41" i="15" s="1"/>
  <c r="BC17" i="15"/>
  <c r="BC41" i="15" s="1"/>
  <c r="BD17" i="15"/>
  <c r="BD41" i="15" s="1"/>
  <c r="BE17" i="15"/>
  <c r="BE41" i="15" s="1"/>
  <c r="AU18" i="15"/>
  <c r="AU42" i="15" s="1"/>
  <c r="AV18" i="15"/>
  <c r="AV42" i="15" s="1"/>
  <c r="AW18" i="15"/>
  <c r="AW42" i="15" s="1"/>
  <c r="AX18" i="15"/>
  <c r="AX42" i="15" s="1"/>
  <c r="AY18" i="15"/>
  <c r="AY42" i="15" s="1"/>
  <c r="AZ18" i="15"/>
  <c r="AZ42" i="15" s="1"/>
  <c r="BA18" i="15"/>
  <c r="BA42" i="15" s="1"/>
  <c r="BB18" i="15"/>
  <c r="BB42" i="15" s="1"/>
  <c r="BC18" i="15"/>
  <c r="BC42" i="15" s="1"/>
  <c r="BD18" i="15"/>
  <c r="BD42" i="15" s="1"/>
  <c r="BE18" i="15"/>
  <c r="BE42" i="15" s="1"/>
  <c r="AU19" i="15"/>
  <c r="AU43" i="15" s="1"/>
  <c r="AV19" i="15"/>
  <c r="AV43" i="15" s="1"/>
  <c r="AW19" i="15"/>
  <c r="AW43" i="15" s="1"/>
  <c r="AX19" i="15"/>
  <c r="AX43" i="15" s="1"/>
  <c r="AY19" i="15"/>
  <c r="AY43" i="15" s="1"/>
  <c r="AZ19" i="15"/>
  <c r="AZ43" i="15" s="1"/>
  <c r="BA19" i="15"/>
  <c r="BA43" i="15" s="1"/>
  <c r="BB19" i="15"/>
  <c r="BB43" i="15" s="1"/>
  <c r="BC19" i="15"/>
  <c r="BC43" i="15" s="1"/>
  <c r="BD19" i="15"/>
  <c r="BD43" i="15" s="1"/>
  <c r="BE19" i="15"/>
  <c r="BE43" i="15" s="1"/>
  <c r="AT13" i="15"/>
  <c r="AT37" i="15" s="1"/>
  <c r="AT14" i="15"/>
  <c r="AT38" i="15" s="1"/>
  <c r="AT15" i="15"/>
  <c r="AT39" i="15" s="1"/>
  <c r="AT16" i="15"/>
  <c r="AT40" i="15" s="1"/>
  <c r="AT17" i="15"/>
  <c r="AT41" i="15" s="1"/>
  <c r="AT18" i="15"/>
  <c r="AT42" i="15" s="1"/>
  <c r="AT19" i="15"/>
  <c r="AT43" i="15" s="1"/>
  <c r="AT12" i="15"/>
  <c r="AT36" i="15" s="1"/>
  <c r="AF36" i="15"/>
  <c r="AG36" i="15"/>
  <c r="AH36" i="15"/>
  <c r="AI36" i="15"/>
  <c r="AJ36" i="15"/>
  <c r="AK36" i="15"/>
  <c r="AL36" i="15"/>
  <c r="AM36" i="15"/>
  <c r="AN36" i="15"/>
  <c r="AO36" i="15"/>
  <c r="AP36" i="15"/>
  <c r="AF37" i="15"/>
  <c r="AG37" i="15"/>
  <c r="AH37" i="15"/>
  <c r="AI37" i="15"/>
  <c r="AJ37" i="15"/>
  <c r="AK37" i="15"/>
  <c r="AL37" i="15"/>
  <c r="AM37" i="15"/>
  <c r="AN37" i="15"/>
  <c r="AO37" i="15"/>
  <c r="AP37" i="15"/>
  <c r="AF38" i="15"/>
  <c r="AG38" i="15"/>
  <c r="AH38" i="15"/>
  <c r="AI38" i="15"/>
  <c r="AJ38" i="15"/>
  <c r="AK38" i="15"/>
  <c r="AL38" i="15"/>
  <c r="AM38" i="15"/>
  <c r="AN38" i="15"/>
  <c r="AO38" i="15"/>
  <c r="AP38" i="15"/>
  <c r="AF39" i="15"/>
  <c r="AG39" i="15"/>
  <c r="AH39" i="15"/>
  <c r="AI39" i="15"/>
  <c r="AJ39" i="15"/>
  <c r="AK39" i="15"/>
  <c r="AL39" i="15"/>
  <c r="AM39" i="15"/>
  <c r="AN39" i="15"/>
  <c r="AO39" i="15"/>
  <c r="AP39" i="15"/>
  <c r="AF40" i="15"/>
  <c r="AG40" i="15"/>
  <c r="AH40" i="15"/>
  <c r="AI40" i="15"/>
  <c r="AJ40" i="15"/>
  <c r="AK40" i="15"/>
  <c r="AL40" i="15"/>
  <c r="AM40" i="15"/>
  <c r="AN40" i="15"/>
  <c r="AO40" i="15"/>
  <c r="AP40" i="15"/>
  <c r="AF41" i="15"/>
  <c r="AG41" i="15"/>
  <c r="AH41" i="15"/>
  <c r="AI41" i="15"/>
  <c r="AJ41" i="15"/>
  <c r="AK41" i="15"/>
  <c r="AL41" i="15"/>
  <c r="AM41" i="15"/>
  <c r="AN41" i="15"/>
  <c r="AO41" i="15"/>
  <c r="AP41" i="15"/>
  <c r="AF42" i="15"/>
  <c r="AG42" i="15"/>
  <c r="AH42" i="15"/>
  <c r="AI42" i="15"/>
  <c r="AJ42" i="15"/>
  <c r="AK42" i="15"/>
  <c r="AL42" i="15"/>
  <c r="AM42" i="15"/>
  <c r="AN42" i="15"/>
  <c r="AO42" i="15"/>
  <c r="AP42" i="15"/>
  <c r="AF43" i="15"/>
  <c r="AG43" i="15"/>
  <c r="AH43" i="15"/>
  <c r="AI43" i="15"/>
  <c r="AJ43" i="15"/>
  <c r="AK43" i="15"/>
  <c r="AL43" i="15"/>
  <c r="AM43" i="15"/>
  <c r="AN43" i="15"/>
  <c r="AO43" i="15"/>
  <c r="AP43" i="15"/>
  <c r="AE37" i="15"/>
  <c r="AE38" i="15"/>
  <c r="AE39" i="15"/>
  <c r="AE40" i="15"/>
  <c r="AE41" i="15"/>
  <c r="AE42" i="15"/>
  <c r="AE43" i="15"/>
  <c r="AE36" i="15"/>
  <c r="AC29" i="15"/>
  <c r="AC25" i="15"/>
  <c r="AC26" i="15"/>
  <c r="AC27" i="15"/>
  <c r="AC28" i="15"/>
  <c r="AC24" i="15"/>
  <c r="AE12" i="15"/>
  <c r="AF12" i="15"/>
  <c r="AG12" i="15"/>
  <c r="AH12" i="15"/>
  <c r="AI12" i="15"/>
  <c r="AJ12" i="15"/>
  <c r="AK12" i="15"/>
  <c r="AL12" i="15"/>
  <c r="AM12" i="15"/>
  <c r="AN12" i="15"/>
  <c r="AO12" i="15"/>
  <c r="AP12" i="15"/>
  <c r="AE13" i="15"/>
  <c r="AF13" i="15"/>
  <c r="AG13" i="15"/>
  <c r="AH13" i="15"/>
  <c r="AI13" i="15"/>
  <c r="AJ13" i="15"/>
  <c r="AK13" i="15"/>
  <c r="AL13" i="15"/>
  <c r="AM13" i="15"/>
  <c r="AN13" i="15"/>
  <c r="AO13" i="15"/>
  <c r="AP13" i="15"/>
  <c r="AE14" i="15"/>
  <c r="AF14" i="15"/>
  <c r="AG14" i="15"/>
  <c r="AH14" i="15"/>
  <c r="AI14" i="15"/>
  <c r="AJ14" i="15"/>
  <c r="AK14" i="15"/>
  <c r="AL14" i="15"/>
  <c r="AM14" i="15"/>
  <c r="AN14" i="15"/>
  <c r="AO14" i="15"/>
  <c r="AP14" i="15"/>
  <c r="AE15" i="15"/>
  <c r="AF15" i="15"/>
  <c r="AG15" i="15"/>
  <c r="AH15" i="15"/>
  <c r="AI15" i="15"/>
  <c r="AJ15" i="15"/>
  <c r="AK15" i="15"/>
  <c r="AL15" i="15"/>
  <c r="AM15" i="15"/>
  <c r="AN15" i="15"/>
  <c r="AO15" i="15"/>
  <c r="AP15" i="15"/>
  <c r="AE16" i="15"/>
  <c r="AF16" i="15"/>
  <c r="AG16" i="15"/>
  <c r="AH16" i="15"/>
  <c r="AI16" i="15"/>
  <c r="AJ16" i="15"/>
  <c r="AK16" i="15"/>
  <c r="AL16" i="15"/>
  <c r="AM16" i="15"/>
  <c r="AN16" i="15"/>
  <c r="AO16" i="15"/>
  <c r="AP16" i="15"/>
  <c r="AE17" i="15"/>
  <c r="AF17" i="15"/>
  <c r="AG17" i="15"/>
  <c r="AH17" i="15"/>
  <c r="AI17" i="15"/>
  <c r="AJ17" i="15"/>
  <c r="AK17" i="15"/>
  <c r="AL17" i="15"/>
  <c r="AM17" i="15"/>
  <c r="AN17" i="15"/>
  <c r="AO17" i="15"/>
  <c r="AP17" i="15"/>
  <c r="AE18" i="15"/>
  <c r="AF18" i="15"/>
  <c r="AG18" i="15"/>
  <c r="AH18" i="15"/>
  <c r="AI18" i="15"/>
  <c r="AJ18" i="15"/>
  <c r="AK18" i="15"/>
  <c r="AL18" i="15"/>
  <c r="AM18" i="15"/>
  <c r="AN18" i="15"/>
  <c r="AO18" i="15"/>
  <c r="AP18" i="15"/>
  <c r="AE19" i="15"/>
  <c r="AF19" i="15"/>
  <c r="AG19" i="15"/>
  <c r="AH19" i="15"/>
  <c r="AI19" i="15"/>
  <c r="AJ19" i="15"/>
  <c r="AK19" i="15"/>
  <c r="AL19" i="15"/>
  <c r="AM19" i="15"/>
  <c r="AN19" i="15"/>
  <c r="AO19" i="15"/>
  <c r="AP19" i="15"/>
  <c r="T54" i="14"/>
  <c r="T53" i="14"/>
  <c r="T52" i="14"/>
  <c r="T51" i="14"/>
  <c r="T50" i="14"/>
  <c r="U50" i="14" s="1"/>
  <c r="T49" i="14"/>
  <c r="T48" i="14"/>
  <c r="T47" i="14"/>
  <c r="T46" i="14"/>
  <c r="U45" i="14"/>
  <c r="T45" i="14"/>
  <c r="T36" i="14"/>
  <c r="U36" i="14"/>
  <c r="V36" i="14"/>
  <c r="W36" i="14"/>
  <c r="X36" i="14"/>
  <c r="Y36" i="14"/>
  <c r="Z36" i="14"/>
  <c r="AA36" i="14"/>
  <c r="AB36" i="14"/>
  <c r="AC36" i="14"/>
  <c r="AD36" i="14"/>
  <c r="T37" i="14"/>
  <c r="U37" i="14"/>
  <c r="V37" i="14"/>
  <c r="W37" i="14"/>
  <c r="X37" i="14"/>
  <c r="Y37" i="14"/>
  <c r="Z37" i="14"/>
  <c r="AA37" i="14"/>
  <c r="AB37" i="14"/>
  <c r="AC37" i="14"/>
  <c r="AD37" i="14"/>
  <c r="T38" i="14"/>
  <c r="U38" i="14"/>
  <c r="V38" i="14"/>
  <c r="W38" i="14"/>
  <c r="X38" i="14"/>
  <c r="Y38" i="14"/>
  <c r="Z38" i="14"/>
  <c r="AA38" i="14"/>
  <c r="AB38" i="14"/>
  <c r="AC38" i="14"/>
  <c r="AD38" i="14"/>
  <c r="T39" i="14"/>
  <c r="U39" i="14"/>
  <c r="V39" i="14"/>
  <c r="W39" i="14"/>
  <c r="X39" i="14"/>
  <c r="Y39" i="14"/>
  <c r="Z39" i="14"/>
  <c r="AA39" i="14"/>
  <c r="AB39" i="14"/>
  <c r="AC39" i="14"/>
  <c r="AD39" i="14"/>
  <c r="T40" i="14"/>
  <c r="U40" i="14"/>
  <c r="V40" i="14"/>
  <c r="W40" i="14"/>
  <c r="X40" i="14"/>
  <c r="Y40" i="14"/>
  <c r="Z40" i="14"/>
  <c r="AA40" i="14"/>
  <c r="AB40" i="14"/>
  <c r="AC40" i="14"/>
  <c r="AD40" i="14"/>
  <c r="T41" i="14"/>
  <c r="U41" i="14"/>
  <c r="V41" i="14"/>
  <c r="W41" i="14"/>
  <c r="X41" i="14"/>
  <c r="Y41" i="14"/>
  <c r="Z41" i="14"/>
  <c r="AA41" i="14"/>
  <c r="AB41" i="14"/>
  <c r="AC41" i="14"/>
  <c r="AD41" i="14"/>
  <c r="T42" i="14"/>
  <c r="U42" i="14"/>
  <c r="V42" i="14"/>
  <c r="W42" i="14"/>
  <c r="X42" i="14"/>
  <c r="Y42" i="14"/>
  <c r="Z42" i="14"/>
  <c r="AA42" i="14"/>
  <c r="AB42" i="14"/>
  <c r="AC42" i="14"/>
  <c r="AD42" i="14"/>
  <c r="T43" i="14"/>
  <c r="U43" i="14"/>
  <c r="V43" i="14"/>
  <c r="W43" i="14"/>
  <c r="X43" i="14"/>
  <c r="Y43" i="14"/>
  <c r="Z43" i="14"/>
  <c r="AA43" i="14"/>
  <c r="AB43" i="14"/>
  <c r="AC43" i="14"/>
  <c r="AD43" i="14"/>
  <c r="S37" i="14"/>
  <c r="S38" i="14"/>
  <c r="S39" i="14"/>
  <c r="S40" i="14"/>
  <c r="S41" i="14"/>
  <c r="S42" i="14"/>
  <c r="S43" i="14"/>
  <c r="S36" i="14"/>
  <c r="V19" i="14"/>
  <c r="W19" i="14"/>
  <c r="X19" i="14"/>
  <c r="Y19" i="14"/>
  <c r="Z19" i="14"/>
  <c r="AA19" i="14"/>
  <c r="AB19" i="14"/>
  <c r="AC19" i="14"/>
  <c r="AD19" i="14"/>
  <c r="U19" i="14"/>
  <c r="T12" i="14"/>
  <c r="U12" i="14"/>
  <c r="V12" i="14"/>
  <c r="W12" i="14"/>
  <c r="X12" i="14"/>
  <c r="Y12" i="14"/>
  <c r="Z12" i="14"/>
  <c r="AA12" i="14"/>
  <c r="AB12" i="14"/>
  <c r="AC12" i="14"/>
  <c r="AD12" i="14"/>
  <c r="T13" i="14"/>
  <c r="R22" i="14" s="1"/>
  <c r="U13" i="14"/>
  <c r="V13" i="14"/>
  <c r="W13" i="14"/>
  <c r="X13" i="14"/>
  <c r="Y13" i="14"/>
  <c r="Z13" i="14"/>
  <c r="AA13" i="14"/>
  <c r="AB13" i="14"/>
  <c r="AC13" i="14"/>
  <c r="AD13" i="14"/>
  <c r="T14" i="14"/>
  <c r="U14" i="14"/>
  <c r="V14" i="14"/>
  <c r="W14" i="14"/>
  <c r="X14" i="14"/>
  <c r="Y14" i="14"/>
  <c r="Z14" i="14"/>
  <c r="AA14" i="14"/>
  <c r="AB14" i="14"/>
  <c r="AC14" i="14"/>
  <c r="AD14" i="14"/>
  <c r="T15" i="14"/>
  <c r="R24" i="14" s="1"/>
  <c r="U15" i="14"/>
  <c r="V15" i="14"/>
  <c r="W15" i="14"/>
  <c r="X15" i="14"/>
  <c r="Y15" i="14"/>
  <c r="Z15" i="14"/>
  <c r="AA15" i="14"/>
  <c r="AB15" i="14"/>
  <c r="AC15" i="14"/>
  <c r="AD15" i="14"/>
  <c r="T16" i="14"/>
  <c r="U16" i="14"/>
  <c r="V16" i="14"/>
  <c r="W16" i="14"/>
  <c r="X16" i="14"/>
  <c r="Y16" i="14"/>
  <c r="Z16" i="14"/>
  <c r="AA16" i="14"/>
  <c r="AB16" i="14"/>
  <c r="AC16" i="14"/>
  <c r="AD16" i="14"/>
  <c r="T17" i="14"/>
  <c r="U17" i="14"/>
  <c r="V17" i="14"/>
  <c r="W17" i="14"/>
  <c r="X17" i="14"/>
  <c r="Y17" i="14"/>
  <c r="Z17" i="14"/>
  <c r="AA17" i="14"/>
  <c r="AB17" i="14"/>
  <c r="AC17" i="14"/>
  <c r="AD17" i="14"/>
  <c r="T18" i="14"/>
  <c r="U18" i="14"/>
  <c r="V18" i="14"/>
  <c r="W18" i="14"/>
  <c r="X18" i="14"/>
  <c r="Y18" i="14"/>
  <c r="Z18" i="14"/>
  <c r="AA18" i="14"/>
  <c r="AB18" i="14"/>
  <c r="AC18" i="14"/>
  <c r="AD18" i="14"/>
  <c r="S13" i="14"/>
  <c r="S14" i="14"/>
  <c r="S15" i="14"/>
  <c r="S16" i="14"/>
  <c r="S17" i="14"/>
  <c r="S18" i="14"/>
  <c r="S12" i="14"/>
  <c r="S23" i="14"/>
  <c r="S24" i="14" s="1"/>
  <c r="S25" i="14" s="1"/>
  <c r="S26" i="14" s="1"/>
  <c r="S27" i="14" s="1"/>
  <c r="R26" i="14"/>
  <c r="R25" i="14"/>
  <c r="AG50" i="15" l="1"/>
  <c r="AI48" i="15"/>
  <c r="AG45" i="15"/>
  <c r="AR24" i="15"/>
  <c r="AR28" i="15"/>
  <c r="AR27" i="15"/>
  <c r="AR26" i="15"/>
  <c r="AR25" i="15"/>
  <c r="R23" i="14"/>
  <c r="R27" i="14"/>
  <c r="AI94" i="12" l="1"/>
  <c r="AI90" i="12"/>
  <c r="AI79" i="12"/>
  <c r="AI62" i="12"/>
  <c r="AI57" i="12"/>
  <c r="AI50" i="12"/>
  <c r="AI44" i="12"/>
  <c r="AI45" i="12"/>
  <c r="AI37" i="12"/>
  <c r="AI17" i="12"/>
  <c r="BP31" i="11"/>
  <c r="BO64" i="11"/>
  <c r="BO49" i="11"/>
  <c r="BO43" i="11"/>
  <c r="BO42" i="11"/>
  <c r="BO38" i="11"/>
  <c r="BO36" i="11"/>
  <c r="BO32" i="11"/>
  <c r="BO31" i="11"/>
  <c r="BO30" i="11"/>
  <c r="BO24" i="11"/>
  <c r="BO19" i="11"/>
  <c r="BO12" i="11"/>
  <c r="BO10" i="11"/>
  <c r="BN4" i="11" l="1"/>
  <c r="BN5" i="11"/>
  <c r="BN6" i="11"/>
  <c r="BN7" i="11"/>
  <c r="BN8" i="11"/>
  <c r="BN9" i="11"/>
  <c r="BN10" i="11"/>
  <c r="BN11" i="11"/>
  <c r="BN12" i="11"/>
  <c r="BN13" i="11"/>
  <c r="BN14" i="11"/>
  <c r="BN15" i="11"/>
  <c r="BN16" i="11"/>
  <c r="BN17" i="11"/>
  <c r="BN18" i="11"/>
  <c r="BN19" i="11"/>
  <c r="BN20" i="11"/>
  <c r="BN21" i="11"/>
  <c r="BN22" i="11"/>
  <c r="BN23" i="11"/>
  <c r="BN24" i="11"/>
  <c r="BN25" i="11"/>
  <c r="BN26" i="11"/>
  <c r="BN27" i="11"/>
  <c r="BN28" i="11"/>
  <c r="BN29" i="11"/>
  <c r="BN30" i="11"/>
  <c r="BN31" i="11"/>
  <c r="BN32" i="11"/>
  <c r="BN33" i="11"/>
  <c r="BN34" i="11"/>
  <c r="BN35" i="11"/>
  <c r="BN36" i="11"/>
  <c r="BN37" i="11"/>
  <c r="BN38" i="11"/>
  <c r="BN39" i="11"/>
  <c r="BN40" i="11"/>
  <c r="BN41" i="11"/>
  <c r="BN42" i="11"/>
  <c r="BN43" i="11"/>
  <c r="BN44" i="11"/>
  <c r="BN45" i="11"/>
  <c r="BN46" i="11"/>
  <c r="BN47" i="11"/>
  <c r="BN48" i="11"/>
  <c r="BN49" i="11"/>
  <c r="BN50" i="11"/>
  <c r="BN51" i="11"/>
  <c r="BN52" i="11"/>
  <c r="BN53" i="11"/>
  <c r="BN54" i="11"/>
  <c r="BN55" i="11"/>
  <c r="BN56" i="11"/>
  <c r="BN57" i="11"/>
  <c r="BN58" i="11"/>
  <c r="BN59" i="11"/>
  <c r="BN60" i="11"/>
  <c r="BN61" i="11"/>
  <c r="BN62" i="11"/>
  <c r="BN63" i="11"/>
  <c r="BN64" i="11"/>
  <c r="BN3" i="11"/>
  <c r="U24" i="15"/>
  <c r="V20" i="15"/>
  <c r="V21" i="15"/>
  <c r="V22" i="15"/>
  <c r="V23" i="15"/>
  <c r="V24" i="15"/>
  <c r="U21" i="15"/>
  <c r="U22" i="15"/>
  <c r="U23" i="15"/>
  <c r="U20" i="15"/>
  <c r="E24" i="15"/>
  <c r="E21" i="15"/>
  <c r="E22" i="15"/>
  <c r="D21" i="15"/>
  <c r="E23" i="15"/>
  <c r="D23" i="15"/>
  <c r="Q23" i="15" s="1"/>
  <c r="Q25" i="15"/>
  <c r="Q17" i="15"/>
  <c r="Q16" i="15"/>
  <c r="Q15" i="15"/>
  <c r="Q14" i="15"/>
  <c r="Q13" i="15"/>
  <c r="Q12" i="15"/>
  <c r="Q4" i="15"/>
  <c r="Q5" i="15"/>
  <c r="Q6" i="15"/>
  <c r="Q7" i="15"/>
  <c r="Q8" i="15"/>
  <c r="Q3" i="15"/>
  <c r="F21" i="15" l="1"/>
  <c r="G21" i="15"/>
  <c r="H21" i="15"/>
  <c r="I21" i="15"/>
  <c r="J21" i="15"/>
  <c r="K21" i="15"/>
  <c r="L21" i="15"/>
  <c r="M21" i="15"/>
  <c r="N21" i="15"/>
  <c r="O21" i="15"/>
  <c r="F22" i="15"/>
  <c r="G22" i="15"/>
  <c r="H22" i="15"/>
  <c r="I22" i="15"/>
  <c r="J22" i="15"/>
  <c r="K22" i="15"/>
  <c r="L22" i="15"/>
  <c r="M22" i="15"/>
  <c r="N22" i="15"/>
  <c r="O22" i="15"/>
  <c r="F23" i="15"/>
  <c r="G23" i="15"/>
  <c r="H23" i="15"/>
  <c r="I23" i="15"/>
  <c r="J23" i="15"/>
  <c r="K23" i="15"/>
  <c r="L23" i="15"/>
  <c r="M23" i="15"/>
  <c r="N23" i="15"/>
  <c r="O23" i="15"/>
  <c r="Q24" i="15"/>
  <c r="F24" i="15"/>
  <c r="G24" i="15"/>
  <c r="H24" i="15"/>
  <c r="I24" i="15"/>
  <c r="J24" i="15"/>
  <c r="K24" i="15"/>
  <c r="L24" i="15"/>
  <c r="M24" i="15"/>
  <c r="N24" i="15"/>
  <c r="O24" i="15"/>
  <c r="E25" i="15"/>
  <c r="F25" i="15"/>
  <c r="G25" i="15"/>
  <c r="H25" i="15"/>
  <c r="I25" i="15"/>
  <c r="J25" i="15"/>
  <c r="K25" i="15"/>
  <c r="L25" i="15"/>
  <c r="M25" i="15"/>
  <c r="N25" i="15"/>
  <c r="O25" i="15"/>
  <c r="E26" i="15"/>
  <c r="Q26" i="15" s="1"/>
  <c r="F26" i="15"/>
  <c r="G26" i="15"/>
  <c r="H26" i="15"/>
  <c r="I26" i="15"/>
  <c r="J26" i="15"/>
  <c r="K26" i="15"/>
  <c r="L26" i="15"/>
  <c r="M26" i="15"/>
  <c r="N26" i="15"/>
  <c r="O26" i="15"/>
  <c r="E27" i="15"/>
  <c r="F27" i="15"/>
  <c r="G27" i="15"/>
  <c r="H27" i="15"/>
  <c r="I27" i="15"/>
  <c r="J27" i="15"/>
  <c r="K27" i="15"/>
  <c r="L27" i="15"/>
  <c r="M27" i="15"/>
  <c r="N27" i="15"/>
  <c r="O27" i="15"/>
  <c r="E28" i="15"/>
  <c r="F28" i="15"/>
  <c r="G28" i="15"/>
  <c r="H28" i="15"/>
  <c r="I28" i="15"/>
  <c r="J28" i="15"/>
  <c r="K28" i="15"/>
  <c r="L28" i="15"/>
  <c r="M28" i="15"/>
  <c r="N28" i="15"/>
  <c r="O28" i="15"/>
  <c r="D22" i="15"/>
  <c r="Q22" i="15" s="1"/>
  <c r="D24" i="15"/>
  <c r="D25" i="15"/>
  <c r="D26" i="15"/>
  <c r="D27" i="15"/>
  <c r="D28" i="15"/>
  <c r="Q21" i="15"/>
  <c r="F50" i="14"/>
  <c r="F45" i="14"/>
  <c r="E51" i="14"/>
  <c r="E52" i="14"/>
  <c r="E53" i="14"/>
  <c r="E54" i="14"/>
  <c r="E50" i="14"/>
  <c r="E46" i="14"/>
  <c r="E47" i="14"/>
  <c r="E48" i="14"/>
  <c r="E49" i="14"/>
  <c r="E45" i="14"/>
  <c r="E36" i="14"/>
  <c r="F36" i="14"/>
  <c r="G36" i="14"/>
  <c r="H36" i="14"/>
  <c r="I36" i="14"/>
  <c r="J36" i="14"/>
  <c r="K36" i="14"/>
  <c r="L36" i="14"/>
  <c r="M36" i="14"/>
  <c r="N36" i="14"/>
  <c r="O36" i="14"/>
  <c r="E37" i="14"/>
  <c r="F37" i="14"/>
  <c r="G37" i="14"/>
  <c r="H37" i="14"/>
  <c r="I37" i="14"/>
  <c r="J37" i="14"/>
  <c r="K37" i="14"/>
  <c r="L37" i="14"/>
  <c r="M37" i="14"/>
  <c r="N37" i="14"/>
  <c r="O37" i="14"/>
  <c r="E38" i="14"/>
  <c r="F38" i="14"/>
  <c r="G38" i="14"/>
  <c r="H38" i="14"/>
  <c r="I38" i="14"/>
  <c r="J38" i="14"/>
  <c r="K38" i="14"/>
  <c r="L38" i="14"/>
  <c r="M38" i="14"/>
  <c r="N38" i="14"/>
  <c r="O38" i="14"/>
  <c r="E39" i="14"/>
  <c r="F39" i="14"/>
  <c r="G39" i="14"/>
  <c r="H39" i="14"/>
  <c r="I39" i="14"/>
  <c r="J39" i="14"/>
  <c r="K39" i="14"/>
  <c r="L39" i="14"/>
  <c r="M39" i="14"/>
  <c r="N39" i="14"/>
  <c r="O39" i="14"/>
  <c r="E40" i="14"/>
  <c r="F40" i="14"/>
  <c r="G40" i="14"/>
  <c r="H40" i="14"/>
  <c r="I40" i="14"/>
  <c r="J40" i="14"/>
  <c r="K40" i="14"/>
  <c r="L40" i="14"/>
  <c r="M40" i="14"/>
  <c r="N40" i="14"/>
  <c r="O40" i="14"/>
  <c r="E41" i="14"/>
  <c r="F41" i="14"/>
  <c r="G41" i="14"/>
  <c r="H41" i="14"/>
  <c r="I41" i="14"/>
  <c r="J41" i="14"/>
  <c r="K41" i="14"/>
  <c r="L41" i="14"/>
  <c r="M41" i="14"/>
  <c r="N41" i="14"/>
  <c r="O41" i="14"/>
  <c r="E42" i="14"/>
  <c r="F42" i="14"/>
  <c r="G42" i="14"/>
  <c r="H42" i="14"/>
  <c r="I42" i="14"/>
  <c r="J42" i="14"/>
  <c r="K42" i="14"/>
  <c r="L42" i="14"/>
  <c r="M42" i="14"/>
  <c r="N42" i="14"/>
  <c r="O42" i="14"/>
  <c r="E43" i="14"/>
  <c r="F43" i="14"/>
  <c r="G43" i="14"/>
  <c r="H43" i="14"/>
  <c r="I43" i="14"/>
  <c r="J43" i="14"/>
  <c r="K43" i="14"/>
  <c r="L43" i="14"/>
  <c r="M43" i="14"/>
  <c r="N43" i="14"/>
  <c r="O43" i="14"/>
  <c r="D37" i="14"/>
  <c r="D38" i="14"/>
  <c r="D39" i="14"/>
  <c r="D40" i="14"/>
  <c r="D41" i="14"/>
  <c r="D42" i="14"/>
  <c r="D43" i="14"/>
  <c r="D36" i="14"/>
  <c r="C22" i="14"/>
  <c r="C23" i="14"/>
  <c r="C24" i="14"/>
  <c r="C25" i="14"/>
  <c r="C26" i="14"/>
  <c r="C27" i="14"/>
  <c r="C21" i="14"/>
  <c r="D24" i="14"/>
  <c r="D25" i="14"/>
  <c r="D26" i="14"/>
  <c r="D27" i="14" s="1"/>
  <c r="D23" i="14"/>
  <c r="E12" i="14"/>
  <c r="F12" i="14"/>
  <c r="G12" i="14"/>
  <c r="H12" i="14"/>
  <c r="I12" i="14"/>
  <c r="J12" i="14"/>
  <c r="K12" i="14"/>
  <c r="L12" i="14"/>
  <c r="M12" i="14"/>
  <c r="N12" i="14"/>
  <c r="O12" i="14"/>
  <c r="E13" i="14"/>
  <c r="F13" i="14"/>
  <c r="G13" i="14"/>
  <c r="H13" i="14"/>
  <c r="I13" i="14"/>
  <c r="J13" i="14"/>
  <c r="K13" i="14"/>
  <c r="L13" i="14"/>
  <c r="M13" i="14"/>
  <c r="N13" i="14"/>
  <c r="O13" i="14"/>
  <c r="E14" i="14"/>
  <c r="F14" i="14"/>
  <c r="G14" i="14"/>
  <c r="H14" i="14"/>
  <c r="I14" i="14"/>
  <c r="J14" i="14"/>
  <c r="K14" i="14"/>
  <c r="L14" i="14"/>
  <c r="M14" i="14"/>
  <c r="N14" i="14"/>
  <c r="O14" i="14"/>
  <c r="E15" i="14"/>
  <c r="F15" i="14"/>
  <c r="G15" i="14"/>
  <c r="H15" i="14"/>
  <c r="I15" i="14"/>
  <c r="J15" i="14"/>
  <c r="K15" i="14"/>
  <c r="L15" i="14"/>
  <c r="M15" i="14"/>
  <c r="N15" i="14"/>
  <c r="O15" i="14"/>
  <c r="E16" i="14"/>
  <c r="F16" i="14"/>
  <c r="G16" i="14"/>
  <c r="H16" i="14"/>
  <c r="I16" i="14"/>
  <c r="J16" i="14"/>
  <c r="K16" i="14"/>
  <c r="L16" i="14"/>
  <c r="M16" i="14"/>
  <c r="N16" i="14"/>
  <c r="O16" i="14"/>
  <c r="E17" i="14"/>
  <c r="F17" i="14"/>
  <c r="G17" i="14"/>
  <c r="H17" i="14"/>
  <c r="I17" i="14"/>
  <c r="J17" i="14"/>
  <c r="K17" i="14"/>
  <c r="L17" i="14"/>
  <c r="M17" i="14"/>
  <c r="N17" i="14"/>
  <c r="O17" i="14"/>
  <c r="E18" i="14"/>
  <c r="F18" i="14"/>
  <c r="G18" i="14"/>
  <c r="H18" i="14"/>
  <c r="I18" i="14"/>
  <c r="J18" i="14"/>
  <c r="K18" i="14"/>
  <c r="L18" i="14"/>
  <c r="M18" i="14"/>
  <c r="N18" i="14"/>
  <c r="O18" i="14"/>
  <c r="D13" i="14"/>
  <c r="D14" i="14"/>
  <c r="D15" i="14"/>
  <c r="D16" i="14"/>
  <c r="D17" i="14"/>
  <c r="D18" i="14"/>
  <c r="AI8" i="12"/>
  <c r="AI12" i="12" s="1"/>
  <c r="AI9" i="12"/>
  <c r="AI11" i="12"/>
  <c r="AI19" i="12"/>
  <c r="AI20" i="12"/>
  <c r="AI21" i="12"/>
  <c r="AI29" i="12"/>
  <c r="AI31" i="12"/>
  <c r="AI32" i="12"/>
  <c r="AI38" i="12"/>
  <c r="AI40" i="12" s="1"/>
  <c r="AI39" i="12"/>
  <c r="AI46" i="12"/>
  <c r="AI47" i="12" s="1"/>
  <c r="AI51" i="12"/>
  <c r="AI54" i="12" s="1"/>
  <c r="AI52" i="12"/>
  <c r="AI53" i="12"/>
  <c r="AI58" i="12"/>
  <c r="AI64" i="12" s="1"/>
  <c r="AI69" i="12"/>
  <c r="AI71" i="12" s="1"/>
  <c r="AI74" i="12"/>
  <c r="AI75" i="12"/>
  <c r="AI78" i="12"/>
  <c r="AI84" i="12"/>
  <c r="AI85" i="12"/>
  <c r="AI89" i="12"/>
  <c r="AI95" i="12"/>
  <c r="AI97" i="12"/>
  <c r="AI101" i="12"/>
  <c r="AI105" i="12" s="1"/>
  <c r="AI102" i="12"/>
  <c r="AI104" i="12"/>
  <c r="AI81" i="12" l="1"/>
  <c r="AI73" i="12"/>
  <c r="AI72" i="12"/>
  <c r="AI65" i="12"/>
  <c r="AI66" i="12"/>
  <c r="AI22" i="12"/>
  <c r="AI33" i="12"/>
  <c r="AI106" i="12"/>
  <c r="AI107" i="12"/>
  <c r="AI14" i="12"/>
  <c r="AI13" i="12"/>
  <c r="AI48" i="12"/>
  <c r="AI49" i="12"/>
  <c r="AI56" i="12"/>
  <c r="AI55" i="12"/>
  <c r="AI98" i="12"/>
  <c r="AI42" i="12"/>
  <c r="AI41" i="12"/>
  <c r="AI91" i="12"/>
  <c r="Z123" i="12"/>
  <c r="Z124" i="12"/>
  <c r="Z118" i="12"/>
  <c r="Z130" i="12"/>
  <c r="Z127" i="12"/>
  <c r="Z128" i="12"/>
  <c r="Z122" i="12"/>
  <c r="Z113" i="12"/>
  <c r="Z131" i="12"/>
  <c r="Z119" i="12"/>
  <c r="Z125" i="12"/>
  <c r="Z116" i="12"/>
  <c r="Z134" i="12"/>
  <c r="Z126" i="12"/>
  <c r="Z120" i="12"/>
  <c r="Z121" i="12"/>
  <c r="Z133" i="12"/>
  <c r="Z112" i="12"/>
  <c r="Z129" i="12"/>
  <c r="Z117" i="12"/>
  <c r="Z111" i="12"/>
  <c r="Z114" i="12"/>
  <c r="Z115" i="12"/>
  <c r="Z132" i="12"/>
  <c r="BH4" i="11"/>
  <c r="BH5" i="11"/>
  <c r="BH6" i="11"/>
  <c r="BH7" i="11"/>
  <c r="BH8" i="11"/>
  <c r="BH9" i="11"/>
  <c r="BH10" i="11"/>
  <c r="BH11" i="11"/>
  <c r="BH12" i="11"/>
  <c r="BH13" i="11"/>
  <c r="BH14" i="11"/>
  <c r="BH15" i="11"/>
  <c r="BH16" i="11"/>
  <c r="BH17" i="11"/>
  <c r="BH18" i="11"/>
  <c r="BH19" i="11"/>
  <c r="BH20" i="11"/>
  <c r="BH21" i="11"/>
  <c r="BH22" i="11"/>
  <c r="BH23" i="11"/>
  <c r="BH24" i="11"/>
  <c r="BH25" i="11"/>
  <c r="BH26" i="11"/>
  <c r="BH27" i="11"/>
  <c r="BH28" i="11"/>
  <c r="BH29" i="11"/>
  <c r="BH30" i="11"/>
  <c r="BH31" i="11"/>
  <c r="BH32" i="11"/>
  <c r="BH33" i="11"/>
  <c r="BH34" i="11"/>
  <c r="BH35" i="11"/>
  <c r="BH36" i="11"/>
  <c r="BH37" i="11"/>
  <c r="BI37" i="11" s="1"/>
  <c r="BH38" i="11"/>
  <c r="BI38" i="11" s="1"/>
  <c r="BH39" i="11"/>
  <c r="BI39" i="11" s="1"/>
  <c r="BJ39" i="11" s="1"/>
  <c r="BH40" i="11"/>
  <c r="BH41" i="11"/>
  <c r="BH42" i="11"/>
  <c r="BH43" i="11"/>
  <c r="BH44" i="11"/>
  <c r="BH45" i="11"/>
  <c r="BH46" i="11"/>
  <c r="BH47" i="11"/>
  <c r="BH48" i="11"/>
  <c r="BH49" i="11"/>
  <c r="BH50" i="11"/>
  <c r="BH51" i="11"/>
  <c r="BH52" i="11"/>
  <c r="BH53" i="11"/>
  <c r="BH54" i="11"/>
  <c r="BH55" i="11"/>
  <c r="BH56" i="11"/>
  <c r="BH57" i="11"/>
  <c r="BH58" i="11"/>
  <c r="BH59" i="11"/>
  <c r="BH60" i="11"/>
  <c r="BH61" i="11"/>
  <c r="BH62" i="11"/>
  <c r="BH63" i="11"/>
  <c r="BH64" i="11"/>
  <c r="BH65" i="11"/>
  <c r="BH66" i="11"/>
  <c r="BH67" i="11"/>
  <c r="BH68" i="11"/>
  <c r="BH69" i="11"/>
  <c r="BH70" i="11"/>
  <c r="BH71" i="11"/>
  <c r="BH72" i="11"/>
  <c r="BH73" i="11"/>
  <c r="BH74" i="11"/>
  <c r="BH75" i="11"/>
  <c r="BH76" i="11"/>
  <c r="BH77" i="11"/>
  <c r="BH78" i="11"/>
  <c r="BH79" i="11"/>
  <c r="BH80" i="11"/>
  <c r="BH81" i="11"/>
  <c r="BH82" i="11"/>
  <c r="BH83" i="11"/>
  <c r="BH84" i="11"/>
  <c r="BH85" i="11"/>
  <c r="BH86" i="11"/>
  <c r="BH87" i="11"/>
  <c r="BH88" i="11"/>
  <c r="BH89" i="11"/>
  <c r="BH90" i="11"/>
  <c r="BH91" i="11"/>
  <c r="BH92" i="11"/>
  <c r="BH93" i="11"/>
  <c r="BH94" i="11"/>
  <c r="BH95" i="11"/>
  <c r="BH96" i="11"/>
  <c r="BH97" i="11"/>
  <c r="BH98" i="11"/>
  <c r="BH99" i="11"/>
  <c r="BH100" i="11"/>
  <c r="BH101" i="11"/>
  <c r="BH102" i="11"/>
  <c r="BH103" i="11"/>
  <c r="BH104" i="11"/>
  <c r="BH105" i="11"/>
  <c r="BH106" i="11"/>
  <c r="BH107" i="11"/>
  <c r="BH108" i="11"/>
  <c r="BH109" i="11"/>
  <c r="BH110" i="11"/>
  <c r="BH111" i="11"/>
  <c r="BH112" i="11"/>
  <c r="BH113" i="11"/>
  <c r="BH114" i="11"/>
  <c r="BH115" i="11"/>
  <c r="BH116" i="11"/>
  <c r="BH117" i="11"/>
  <c r="BH118" i="11"/>
  <c r="BH119" i="11"/>
  <c r="BH120" i="11"/>
  <c r="BH121" i="11"/>
  <c r="BH122" i="11"/>
  <c r="BH123" i="11"/>
  <c r="BH124" i="11"/>
  <c r="BH3" i="11"/>
  <c r="AI93" i="12" l="1"/>
  <c r="AI92" i="12"/>
  <c r="AI34" i="12"/>
  <c r="AI35" i="12"/>
  <c r="AI24" i="12"/>
  <c r="AI23" i="12"/>
  <c r="AI100" i="12"/>
  <c r="AI99" i="12"/>
  <c r="AI82" i="12"/>
  <c r="AI83" i="12"/>
  <c r="BJ37" i="11"/>
  <c r="V15" i="12"/>
  <c r="W15" i="12"/>
  <c r="X15" i="12"/>
  <c r="Z15" i="12"/>
  <c r="AA15" i="12"/>
  <c r="AB15" i="12"/>
  <c r="AC15" i="12"/>
  <c r="AG15" i="12"/>
  <c r="V16" i="12"/>
  <c r="W16" i="12"/>
  <c r="X16" i="12"/>
  <c r="Y16" i="12"/>
  <c r="AE16" i="12"/>
  <c r="AG16" i="12"/>
  <c r="U15" i="12"/>
  <c r="U16" i="12"/>
  <c r="AB51" i="12" l="1"/>
  <c r="BD43" i="11"/>
  <c r="BD41" i="11"/>
  <c r="BD35" i="11"/>
  <c r="BD29" i="11"/>
  <c r="BD27" i="11"/>
  <c r="BD25" i="11"/>
  <c r="BD21" i="11"/>
  <c r="BD19" i="11"/>
  <c r="BD13" i="11"/>
  <c r="BD9" i="11"/>
  <c r="BC34" i="11"/>
  <c r="BD33" i="11" s="1"/>
  <c r="L63" i="12" s="1" a="1"/>
  <c r="L63" i="12" s="1"/>
  <c r="AB63" i="12" s="1"/>
  <c r="BB6" i="11"/>
  <c r="BB7" i="11"/>
  <c r="BB8" i="11"/>
  <c r="BB9" i="11"/>
  <c r="BB10" i="11"/>
  <c r="BB11" i="11"/>
  <c r="BB12" i="11"/>
  <c r="BB13" i="11"/>
  <c r="BB14" i="11"/>
  <c r="BB15" i="11"/>
  <c r="BB16" i="11"/>
  <c r="BB17" i="11"/>
  <c r="BB18" i="11"/>
  <c r="BB19" i="11"/>
  <c r="BB20" i="11"/>
  <c r="BB21" i="11"/>
  <c r="BB22" i="11"/>
  <c r="BB23" i="11"/>
  <c r="BB24" i="11"/>
  <c r="BB25" i="11"/>
  <c r="BB26" i="11"/>
  <c r="BB27" i="11"/>
  <c r="BB28" i="11"/>
  <c r="BB29" i="11"/>
  <c r="BB30" i="11"/>
  <c r="BB31" i="11"/>
  <c r="BB32" i="11"/>
  <c r="BB33" i="11"/>
  <c r="BB34" i="11"/>
  <c r="BB35" i="11"/>
  <c r="BB36" i="11"/>
  <c r="BB37" i="11"/>
  <c r="BB38" i="11"/>
  <c r="BB39" i="11"/>
  <c r="BB40" i="11"/>
  <c r="BB41" i="11"/>
  <c r="BB42" i="11"/>
  <c r="BB43" i="11"/>
  <c r="BB44" i="11"/>
  <c r="BB45" i="11"/>
  <c r="BB46" i="11"/>
  <c r="BB47" i="11"/>
  <c r="BB48" i="11"/>
  <c r="BB5" i="11"/>
  <c r="R124" i="2"/>
  <c r="AH51" i="12"/>
  <c r="AE51" i="12"/>
  <c r="Y25" i="12"/>
  <c r="T67" i="12"/>
  <c r="AV386" i="11"/>
  <c r="AV385" i="11"/>
  <c r="AV384" i="11"/>
  <c r="AV383" i="11"/>
  <c r="AV382" i="11"/>
  <c r="AV381" i="11"/>
  <c r="AV380" i="11"/>
  <c r="AV379" i="11"/>
  <c r="AV378" i="11"/>
  <c r="AV377" i="11"/>
  <c r="AV376" i="11"/>
  <c r="AV375" i="11"/>
  <c r="AV374" i="11"/>
  <c r="AV373" i="11"/>
  <c r="AV372" i="11"/>
  <c r="AV371" i="11"/>
  <c r="AV370" i="11"/>
  <c r="AV369" i="11"/>
  <c r="AV368" i="11"/>
  <c r="AV367" i="11"/>
  <c r="AV366" i="11"/>
  <c r="AV365" i="11"/>
  <c r="AV364" i="11"/>
  <c r="AV363" i="11"/>
  <c r="AV362" i="11"/>
  <c r="AV361" i="11"/>
  <c r="AV360" i="11"/>
  <c r="AV359" i="11"/>
  <c r="AV358" i="11"/>
  <c r="AV357" i="11"/>
  <c r="AV356" i="11"/>
  <c r="AV355" i="11"/>
  <c r="AV354" i="11"/>
  <c r="AV353" i="11"/>
  <c r="AV352" i="11"/>
  <c r="AV351" i="11"/>
  <c r="AV350" i="11"/>
  <c r="AV349" i="11"/>
  <c r="AV348" i="11"/>
  <c r="AV347" i="11"/>
  <c r="AV346" i="11"/>
  <c r="AV345" i="11"/>
  <c r="AV344" i="11"/>
  <c r="AV343" i="11"/>
  <c r="AV342" i="11"/>
  <c r="AV341" i="11"/>
  <c r="AV340" i="11"/>
  <c r="AV339" i="11"/>
  <c r="AV338" i="11"/>
  <c r="AV337" i="11"/>
  <c r="AV336" i="11"/>
  <c r="AV335" i="11"/>
  <c r="AV334" i="11"/>
  <c r="AV333" i="11"/>
  <c r="AV332" i="11"/>
  <c r="AV331" i="11"/>
  <c r="AV330" i="11"/>
  <c r="AV329" i="11"/>
  <c r="AV328" i="11"/>
  <c r="AV327" i="11"/>
  <c r="AV326" i="11"/>
  <c r="AV325" i="11"/>
  <c r="AV324" i="11"/>
  <c r="AV323" i="11"/>
  <c r="AV322" i="11"/>
  <c r="AV321" i="11"/>
  <c r="AV320" i="11"/>
  <c r="AV319" i="11"/>
  <c r="AV318" i="11"/>
  <c r="AV317" i="11"/>
  <c r="AV316" i="11"/>
  <c r="AV315" i="11"/>
  <c r="AV314" i="11"/>
  <c r="AV313" i="11"/>
  <c r="AV312" i="11"/>
  <c r="AV311" i="11"/>
  <c r="AV310" i="11"/>
  <c r="AV309" i="11"/>
  <c r="AV308" i="11"/>
  <c r="AV307" i="11"/>
  <c r="AV306" i="11"/>
  <c r="AV305" i="11"/>
  <c r="AV304" i="11"/>
  <c r="AV303" i="11"/>
  <c r="AV302" i="11"/>
  <c r="AV301" i="11"/>
  <c r="AV300" i="11"/>
  <c r="AV299" i="11"/>
  <c r="AV298" i="11"/>
  <c r="AV297" i="11"/>
  <c r="AV296" i="11"/>
  <c r="AV295" i="11"/>
  <c r="AV294" i="11"/>
  <c r="AV293" i="11"/>
  <c r="AV292" i="11"/>
  <c r="AV291" i="11"/>
  <c r="AV290" i="11"/>
  <c r="AV289" i="11"/>
  <c r="AV288" i="11"/>
  <c r="AV287" i="11"/>
  <c r="AV286" i="11"/>
  <c r="AV285" i="11"/>
  <c r="AV284" i="11"/>
  <c r="AV283" i="11"/>
  <c r="AV282" i="11"/>
  <c r="AV281" i="11"/>
  <c r="AV280" i="11"/>
  <c r="AV279" i="11"/>
  <c r="AV278" i="11"/>
  <c r="AV277" i="11"/>
  <c r="AV276" i="11"/>
  <c r="AV275" i="11"/>
  <c r="AV274" i="11"/>
  <c r="AV273" i="11"/>
  <c r="AV272" i="11"/>
  <c r="AV271" i="11"/>
  <c r="AV270" i="11"/>
  <c r="AV269" i="11"/>
  <c r="AV268" i="11"/>
  <c r="AV267" i="11"/>
  <c r="AV266" i="11"/>
  <c r="AX265" i="11"/>
  <c r="AV265" i="11"/>
  <c r="AV264" i="11"/>
  <c r="AV263" i="11"/>
  <c r="AV262" i="11"/>
  <c r="AX261" i="11"/>
  <c r="AV261" i="11"/>
  <c r="AV260" i="11"/>
  <c r="AX259" i="11"/>
  <c r="AV259" i="11"/>
  <c r="AV258" i="11"/>
  <c r="AX257" i="11"/>
  <c r="AV257" i="11"/>
  <c r="AV256" i="11"/>
  <c r="AX255" i="11"/>
  <c r="AV255" i="11"/>
  <c r="AV254" i="11"/>
  <c r="AX253" i="11"/>
  <c r="AV253" i="11"/>
  <c r="AV252" i="11"/>
  <c r="AX251" i="11"/>
  <c r="AV251" i="11"/>
  <c r="AV250" i="11"/>
  <c r="AX249" i="11"/>
  <c r="AV249" i="11"/>
  <c r="AV248" i="11"/>
  <c r="AX247" i="11"/>
  <c r="AV247" i="11"/>
  <c r="AV246" i="11"/>
  <c r="AX245" i="11"/>
  <c r="AV245" i="11"/>
  <c r="AV244" i="11"/>
  <c r="AV243" i="11"/>
  <c r="AV242" i="11"/>
  <c r="AV241" i="11"/>
  <c r="AV240" i="11"/>
  <c r="AV239" i="11"/>
  <c r="AV238" i="11"/>
  <c r="AV237" i="11"/>
  <c r="AV236" i="11"/>
  <c r="AV235" i="11"/>
  <c r="AV234" i="11"/>
  <c r="AV233" i="11"/>
  <c r="AV232" i="11"/>
  <c r="AV231" i="11"/>
  <c r="AV230" i="11"/>
  <c r="AV229" i="11"/>
  <c r="AV228" i="11"/>
  <c r="AV227" i="11"/>
  <c r="AV226" i="11"/>
  <c r="AV225" i="11"/>
  <c r="AV224" i="11"/>
  <c r="AV223" i="11"/>
  <c r="AV222" i="11"/>
  <c r="AV221" i="11"/>
  <c r="AV220" i="11"/>
  <c r="AV219" i="11"/>
  <c r="AV218" i="11"/>
  <c r="AV217" i="11"/>
  <c r="AV216" i="11"/>
  <c r="AV215" i="11"/>
  <c r="AV214" i="11"/>
  <c r="AV213" i="11"/>
  <c r="AV212" i="11"/>
  <c r="AV211" i="11"/>
  <c r="AV210" i="11"/>
  <c r="AV209" i="11"/>
  <c r="AV208" i="11"/>
  <c r="AV207" i="11"/>
  <c r="AV206" i="11"/>
  <c r="AV205" i="11"/>
  <c r="AV204" i="11"/>
  <c r="AV203" i="11"/>
  <c r="AV202" i="11"/>
  <c r="AV201" i="11"/>
  <c r="AV200" i="11"/>
  <c r="AV199" i="11"/>
  <c r="AV198" i="11"/>
  <c r="AV197" i="11"/>
  <c r="AV196" i="11"/>
  <c r="AV195" i="11"/>
  <c r="AV194" i="11"/>
  <c r="AV193" i="11"/>
  <c r="AV192" i="11"/>
  <c r="AV191" i="11"/>
  <c r="AV190" i="11"/>
  <c r="AV189" i="11"/>
  <c r="AV188" i="11"/>
  <c r="AV187" i="11"/>
  <c r="AV186" i="11"/>
  <c r="AV185" i="11"/>
  <c r="AV184" i="11"/>
  <c r="AV183" i="11"/>
  <c r="AV182" i="11"/>
  <c r="AV181" i="11"/>
  <c r="AV180" i="11"/>
  <c r="AV179" i="11"/>
  <c r="AV178" i="11"/>
  <c r="AV177" i="11"/>
  <c r="AV176" i="11"/>
  <c r="AV175" i="11"/>
  <c r="AV174" i="11"/>
  <c r="AV173" i="11"/>
  <c r="AV172" i="11"/>
  <c r="AV171" i="11"/>
  <c r="AV170" i="11"/>
  <c r="AV169" i="11"/>
  <c r="AV168" i="11"/>
  <c r="AV167" i="11"/>
  <c r="AV166" i="11"/>
  <c r="AV165" i="11"/>
  <c r="AV164" i="11"/>
  <c r="AV163" i="11"/>
  <c r="AV162" i="11"/>
  <c r="AV161" i="11"/>
  <c r="AV160" i="11"/>
  <c r="AV159" i="11"/>
  <c r="AV158" i="11"/>
  <c r="AV157" i="11"/>
  <c r="AV156" i="11"/>
  <c r="AV155" i="11"/>
  <c r="AV154" i="11"/>
  <c r="AV153" i="11"/>
  <c r="AV152" i="11"/>
  <c r="AV151" i="11"/>
  <c r="AV150" i="11"/>
  <c r="AV149" i="11"/>
  <c r="AV148" i="11"/>
  <c r="AV147" i="11"/>
  <c r="AV146" i="11"/>
  <c r="AV145" i="11"/>
  <c r="AV144" i="11"/>
  <c r="AV143" i="11"/>
  <c r="AV142" i="11"/>
  <c r="AV141" i="11"/>
  <c r="AV140" i="11"/>
  <c r="AV139" i="11"/>
  <c r="AV138" i="11"/>
  <c r="AV137" i="11"/>
  <c r="AV136" i="11"/>
  <c r="AV135" i="11"/>
  <c r="AV134" i="11"/>
  <c r="AV133" i="11"/>
  <c r="AV132" i="11"/>
  <c r="AV131" i="11"/>
  <c r="AV130" i="11"/>
  <c r="AV129" i="11"/>
  <c r="AV128" i="11"/>
  <c r="AV127" i="11"/>
  <c r="AV126" i="11"/>
  <c r="AV125" i="11"/>
  <c r="AV124" i="11"/>
  <c r="AV123" i="11"/>
  <c r="AV122" i="11"/>
  <c r="AV121" i="11"/>
  <c r="AV120" i="11"/>
  <c r="AV119" i="11"/>
  <c r="AV118" i="11"/>
  <c r="AV117" i="11"/>
  <c r="AV116" i="11"/>
  <c r="AV115" i="11"/>
  <c r="AV114" i="11"/>
  <c r="AV113" i="11"/>
  <c r="AV112" i="11"/>
  <c r="AV111" i="11"/>
  <c r="AV110" i="11"/>
  <c r="AV109" i="11"/>
  <c r="AV108" i="11"/>
  <c r="AV107" i="11"/>
  <c r="AV106" i="11"/>
  <c r="AV105" i="11"/>
  <c r="AV104" i="11"/>
  <c r="AV103" i="11"/>
  <c r="AV102" i="11"/>
  <c r="AV101" i="11"/>
  <c r="AV100" i="11"/>
  <c r="AV99" i="11"/>
  <c r="AV98" i="11"/>
  <c r="AV97" i="11"/>
  <c r="AV96" i="11"/>
  <c r="AV95" i="11"/>
  <c r="AV94" i="11"/>
  <c r="AV93" i="11"/>
  <c r="AV92" i="11"/>
  <c r="AV91" i="11"/>
  <c r="AV90" i="11"/>
  <c r="AV89" i="11"/>
  <c r="AV88" i="11"/>
  <c r="AV87" i="11"/>
  <c r="AV86" i="11"/>
  <c r="AV85" i="11"/>
  <c r="AV84" i="11"/>
  <c r="AV83" i="11"/>
  <c r="AV82" i="11"/>
  <c r="AV81" i="11"/>
  <c r="AV80" i="11"/>
  <c r="AV79" i="11"/>
  <c r="AV78" i="11"/>
  <c r="AV77" i="11"/>
  <c r="AV76" i="11"/>
  <c r="AV75" i="11"/>
  <c r="AV74" i="11"/>
  <c r="AV73" i="11"/>
  <c r="AV72" i="11"/>
  <c r="AV71" i="11"/>
  <c r="AV70" i="11"/>
  <c r="AV69" i="11"/>
  <c r="AV68" i="11"/>
  <c r="AV67" i="11"/>
  <c r="AV66" i="11"/>
  <c r="AV65" i="11"/>
  <c r="AV64" i="11"/>
  <c r="AV63" i="11"/>
  <c r="AV62" i="11"/>
  <c r="AV61" i="11"/>
  <c r="AV60" i="11"/>
  <c r="AV59" i="11"/>
  <c r="AV58" i="11"/>
  <c r="AV57" i="11"/>
  <c r="AV56" i="11"/>
  <c r="AV55" i="11"/>
  <c r="AV54" i="11"/>
  <c r="AV53" i="11"/>
  <c r="AV52" i="11"/>
  <c r="AV51" i="11"/>
  <c r="AV50" i="11"/>
  <c r="AV49" i="11"/>
  <c r="AV48" i="11"/>
  <c r="AV47" i="11"/>
  <c r="AV46" i="11"/>
  <c r="AV45" i="11"/>
  <c r="AV44" i="11"/>
  <c r="AV43" i="11"/>
  <c r="AV42" i="11"/>
  <c r="AV41" i="11"/>
  <c r="AV40" i="11"/>
  <c r="AV39" i="11"/>
  <c r="AV38" i="11"/>
  <c r="AV37" i="11"/>
  <c r="AV36" i="11"/>
  <c r="AV35" i="11"/>
  <c r="AV34" i="11"/>
  <c r="AV33" i="11"/>
  <c r="AV32" i="11"/>
  <c r="AV31" i="11"/>
  <c r="AV30" i="11"/>
  <c r="AV29" i="11"/>
  <c r="AV28" i="11"/>
  <c r="AV27" i="11"/>
  <c r="AV26" i="11"/>
  <c r="AV25" i="11"/>
  <c r="BI123" i="11" s="1"/>
  <c r="BJ123" i="11" s="1"/>
  <c r="AV24" i="11"/>
  <c r="BI122" i="11" s="1"/>
  <c r="BJ121" i="11" s="1"/>
  <c r="AV23" i="11"/>
  <c r="AV22" i="11"/>
  <c r="AV21" i="11"/>
  <c r="AV20" i="11"/>
  <c r="AW44" i="11" s="1"/>
  <c r="AV19" i="11"/>
  <c r="AV18" i="11"/>
  <c r="AW234" i="11" s="1"/>
  <c r="AV17" i="11"/>
  <c r="AV16" i="11"/>
  <c r="AV15" i="11"/>
  <c r="AV14" i="11"/>
  <c r="AV13" i="11"/>
  <c r="AV12" i="11"/>
  <c r="AV11" i="11"/>
  <c r="AV10" i="11"/>
  <c r="AV9" i="11"/>
  <c r="AV8" i="11"/>
  <c r="AV7" i="11"/>
  <c r="AV6" i="11"/>
  <c r="BI104" i="11" s="1"/>
  <c r="BJ103" i="11" s="1"/>
  <c r="AV5" i="11"/>
  <c r="AV4" i="11"/>
  <c r="AV3" i="11"/>
  <c r="AR265" i="11"/>
  <c r="AR263" i="11"/>
  <c r="AR261" i="11"/>
  <c r="AR259" i="11"/>
  <c r="AR257" i="11"/>
  <c r="AR255" i="11"/>
  <c r="AR253" i="11"/>
  <c r="AR251" i="11"/>
  <c r="AR249" i="11"/>
  <c r="AR247" i="11"/>
  <c r="AR245" i="11"/>
  <c r="AQ49" i="11"/>
  <c r="AP4" i="11"/>
  <c r="AP5" i="11"/>
  <c r="AP6" i="11"/>
  <c r="AP7" i="11"/>
  <c r="BI83" i="11" s="1"/>
  <c r="AP8" i="11"/>
  <c r="BI84" i="11" s="1"/>
  <c r="AP9" i="11"/>
  <c r="AP10" i="11"/>
  <c r="AP11" i="11"/>
  <c r="AP12" i="11"/>
  <c r="AP13" i="11"/>
  <c r="AP14" i="11"/>
  <c r="BI90" i="11" s="1"/>
  <c r="BJ89" i="11" s="1"/>
  <c r="AP15" i="11"/>
  <c r="AP16" i="11"/>
  <c r="BI92" i="11" s="1"/>
  <c r="BJ91" i="11" s="1"/>
  <c r="AP17" i="11"/>
  <c r="AP18" i="11"/>
  <c r="AP19" i="11"/>
  <c r="AP20" i="11"/>
  <c r="AP21" i="11"/>
  <c r="AP22" i="11"/>
  <c r="AP23" i="11"/>
  <c r="AP24" i="11"/>
  <c r="BI100" i="11" s="1"/>
  <c r="BJ99" i="11" s="1"/>
  <c r="AP25" i="11"/>
  <c r="BI101" i="11" s="1"/>
  <c r="BJ101" i="11" s="1"/>
  <c r="AP26" i="11"/>
  <c r="AP27" i="11"/>
  <c r="AP28" i="11"/>
  <c r="AP29" i="11"/>
  <c r="AQ29" i="11" s="1"/>
  <c r="AP30" i="11"/>
  <c r="AQ30" i="11" s="1"/>
  <c r="AP31" i="11"/>
  <c r="AQ31" i="11" s="1"/>
  <c r="AP32" i="11"/>
  <c r="AQ32" i="11" s="1"/>
  <c r="AP33" i="11"/>
  <c r="AQ33" i="11" s="1"/>
  <c r="AP34" i="11"/>
  <c r="AQ34" i="11" s="1"/>
  <c r="AP35" i="11"/>
  <c r="AQ35" i="11" s="1"/>
  <c r="AP36" i="11"/>
  <c r="AQ36" i="11" s="1"/>
  <c r="AP37" i="11"/>
  <c r="AQ37" i="11" s="1"/>
  <c r="AP38" i="11"/>
  <c r="AQ38" i="11" s="1"/>
  <c r="AP39" i="11"/>
  <c r="AQ39" i="11" s="1"/>
  <c r="AP40" i="11"/>
  <c r="AQ40" i="11" s="1"/>
  <c r="AP41" i="11"/>
  <c r="AQ41" i="11" s="1"/>
  <c r="AP42" i="11"/>
  <c r="AQ42" i="11" s="1"/>
  <c r="AP43" i="11"/>
  <c r="AQ43" i="11" s="1"/>
  <c r="AP44" i="11"/>
  <c r="AQ44" i="11" s="1"/>
  <c r="AP45" i="11"/>
  <c r="AQ45" i="11" s="1"/>
  <c r="AP46" i="11"/>
  <c r="AQ46" i="11" s="1"/>
  <c r="AP47" i="11"/>
  <c r="AQ47" i="11" s="1"/>
  <c r="AP48" i="11"/>
  <c r="AQ48" i="11" s="1"/>
  <c r="AP49" i="11"/>
  <c r="AP50" i="11"/>
  <c r="AQ50" i="11" s="1"/>
  <c r="AP51" i="11"/>
  <c r="AP52" i="11"/>
  <c r="AP53" i="11"/>
  <c r="AQ53" i="11" s="1"/>
  <c r="AR53" i="11" s="1"/>
  <c r="E61" i="12" s="1" a="1"/>
  <c r="E61" i="12" s="1"/>
  <c r="U61" i="12" s="1"/>
  <c r="AP54" i="11"/>
  <c r="AP55" i="11"/>
  <c r="AQ55" i="11" s="1"/>
  <c r="AR55" i="11" s="1"/>
  <c r="E19" i="12" s="1" a="1"/>
  <c r="E19" i="12" s="1"/>
  <c r="U19" i="12" s="1"/>
  <c r="AP56" i="11"/>
  <c r="AP57" i="11"/>
  <c r="AQ57" i="11" s="1"/>
  <c r="AR57" i="11" s="1"/>
  <c r="E29" i="12" s="1" a="1"/>
  <c r="E29" i="12" s="1"/>
  <c r="U29" i="12" s="1"/>
  <c r="AP58" i="11"/>
  <c r="AP59" i="11"/>
  <c r="AQ59" i="11" s="1"/>
  <c r="AR59" i="11" s="1"/>
  <c r="E90" i="12" s="1" a="1"/>
  <c r="E90" i="12" s="1"/>
  <c r="U90" i="12" s="1"/>
  <c r="AP60" i="11"/>
  <c r="AP61" i="11"/>
  <c r="AQ61" i="11" s="1"/>
  <c r="AR61" i="11" s="1"/>
  <c r="E8" i="12" s="1" a="1"/>
  <c r="E8" i="12" s="1"/>
  <c r="U8" i="12" s="1"/>
  <c r="AP62" i="11"/>
  <c r="AP63" i="11"/>
  <c r="AQ63" i="11" s="1"/>
  <c r="AP64" i="11"/>
  <c r="AQ64" i="11" s="1"/>
  <c r="AP65" i="11"/>
  <c r="AQ65" i="11" s="1"/>
  <c r="AP66" i="11"/>
  <c r="AQ66" i="11" s="1"/>
  <c r="AP67" i="11"/>
  <c r="AQ67" i="11" s="1"/>
  <c r="AP68" i="11"/>
  <c r="AQ68" i="11" s="1"/>
  <c r="AP69" i="11"/>
  <c r="AQ69" i="11" s="1"/>
  <c r="AP70" i="11"/>
  <c r="AQ70" i="11" s="1"/>
  <c r="AP71" i="11"/>
  <c r="AQ71" i="11" s="1"/>
  <c r="AP72" i="11"/>
  <c r="AQ72" i="11" s="1"/>
  <c r="AP73" i="11"/>
  <c r="AQ73" i="11" s="1"/>
  <c r="AP74" i="11"/>
  <c r="AQ74" i="11" s="1"/>
  <c r="AP75" i="11"/>
  <c r="AP76" i="11"/>
  <c r="AP77" i="11"/>
  <c r="AQ77" i="11" s="1"/>
  <c r="AP78" i="11"/>
  <c r="AQ78" i="11" s="1"/>
  <c r="AP79" i="11"/>
  <c r="AQ79" i="11" s="1"/>
  <c r="AP80" i="11"/>
  <c r="AQ80" i="11" s="1"/>
  <c r="AP81" i="11"/>
  <c r="AQ81" i="11" s="1"/>
  <c r="AP82" i="11"/>
  <c r="AQ82" i="11" s="1"/>
  <c r="AP83" i="11"/>
  <c r="AQ83" i="11" s="1"/>
  <c r="AR83" i="11" s="1"/>
  <c r="F90" i="12" s="1" a="1"/>
  <c r="F90" i="12" s="1"/>
  <c r="V90" i="12" s="1"/>
  <c r="AP84" i="11"/>
  <c r="AQ84" i="11" s="1"/>
  <c r="AP85" i="11"/>
  <c r="AQ85" i="11" s="1"/>
  <c r="AP86" i="11"/>
  <c r="AQ86" i="11" s="1"/>
  <c r="AP87" i="11"/>
  <c r="AQ87" i="11" s="1"/>
  <c r="AP88" i="11"/>
  <c r="AQ88" i="11" s="1"/>
  <c r="AP89" i="11"/>
  <c r="AQ89" i="11" s="1"/>
  <c r="AP90" i="11"/>
  <c r="AQ90" i="11" s="1"/>
  <c r="AP91" i="11"/>
  <c r="AQ91" i="11" s="1"/>
  <c r="AP92" i="11"/>
  <c r="AQ92" i="11" s="1"/>
  <c r="AP93" i="11"/>
  <c r="AQ93" i="11" s="1"/>
  <c r="AP94" i="11"/>
  <c r="AQ94" i="11" s="1"/>
  <c r="AP95" i="11"/>
  <c r="AQ95" i="11" s="1"/>
  <c r="AP96" i="11"/>
  <c r="AQ96" i="11" s="1"/>
  <c r="AP97" i="11"/>
  <c r="AQ97" i="11" s="1"/>
  <c r="AP98" i="11"/>
  <c r="AQ98" i="11" s="1"/>
  <c r="AP99" i="11"/>
  <c r="AP100" i="11"/>
  <c r="AP101" i="11"/>
  <c r="AQ101" i="11" s="1"/>
  <c r="AP102" i="11"/>
  <c r="AQ102" i="11" s="1"/>
  <c r="AP103" i="11"/>
  <c r="AQ103" i="11" s="1"/>
  <c r="AP104" i="11"/>
  <c r="AQ104" i="11" s="1"/>
  <c r="AP105" i="11"/>
  <c r="AQ105" i="11" s="1"/>
  <c r="AP106" i="11"/>
  <c r="AQ106" i="11" s="1"/>
  <c r="AP107" i="11"/>
  <c r="AQ107" i="11" s="1"/>
  <c r="AP108" i="11"/>
  <c r="AQ108" i="11" s="1"/>
  <c r="AP109" i="11"/>
  <c r="AQ109" i="11" s="1"/>
  <c r="AP110" i="11"/>
  <c r="AQ110" i="11" s="1"/>
  <c r="AP111" i="11"/>
  <c r="AQ111" i="11" s="1"/>
  <c r="AP112" i="11"/>
  <c r="AQ112" i="11" s="1"/>
  <c r="AP113" i="11"/>
  <c r="AQ113" i="11" s="1"/>
  <c r="AP114" i="11"/>
  <c r="AQ114" i="11" s="1"/>
  <c r="AP115" i="11"/>
  <c r="AQ115" i="11" s="1"/>
  <c r="AP116" i="11"/>
  <c r="AQ116" i="11" s="1"/>
  <c r="AP117" i="11"/>
  <c r="AQ117" i="11" s="1"/>
  <c r="AP118" i="11"/>
  <c r="AQ118" i="11" s="1"/>
  <c r="AP119" i="11"/>
  <c r="AQ119" i="11" s="1"/>
  <c r="AP120" i="11"/>
  <c r="AQ120" i="11" s="1"/>
  <c r="AP121" i="11"/>
  <c r="AQ121" i="11" s="1"/>
  <c r="AP122" i="11"/>
  <c r="AQ122" i="11" s="1"/>
  <c r="AP123" i="11"/>
  <c r="AP124" i="11"/>
  <c r="AP125" i="11"/>
  <c r="AQ125" i="11" s="1"/>
  <c r="AP126" i="11"/>
  <c r="AQ126" i="11" s="1"/>
  <c r="AP127" i="11"/>
  <c r="AQ127" i="11" s="1"/>
  <c r="AP128" i="11"/>
  <c r="AQ128" i="11" s="1"/>
  <c r="AP129" i="11"/>
  <c r="AQ129" i="11" s="1"/>
  <c r="AP130" i="11"/>
  <c r="AQ130" i="11" s="1"/>
  <c r="AP131" i="11"/>
  <c r="AQ131" i="11" s="1"/>
  <c r="AP132" i="11"/>
  <c r="AQ132" i="11" s="1"/>
  <c r="AP133" i="11"/>
  <c r="AQ133" i="11" s="1"/>
  <c r="AP134" i="11"/>
  <c r="AQ134" i="11" s="1"/>
  <c r="AP135" i="11"/>
  <c r="AQ135" i="11" s="1"/>
  <c r="AP136" i="11"/>
  <c r="AQ136" i="11" s="1"/>
  <c r="AP137" i="11"/>
  <c r="AQ137" i="11" s="1"/>
  <c r="AP138" i="11"/>
  <c r="AQ138" i="11" s="1"/>
  <c r="AP139" i="11"/>
  <c r="AQ139" i="11" s="1"/>
  <c r="AP140" i="11"/>
  <c r="AQ140" i="11" s="1"/>
  <c r="AP141" i="11"/>
  <c r="AQ141" i="11" s="1"/>
  <c r="AP142" i="11"/>
  <c r="AQ142" i="11" s="1"/>
  <c r="AP143" i="11"/>
  <c r="AQ143" i="11" s="1"/>
  <c r="AP144" i="11"/>
  <c r="AQ144" i="11" s="1"/>
  <c r="AP145" i="11"/>
  <c r="AQ145" i="11" s="1"/>
  <c r="AP146" i="11"/>
  <c r="AQ146" i="11" s="1"/>
  <c r="AP147" i="11"/>
  <c r="AP148" i="11"/>
  <c r="AP149" i="11"/>
  <c r="AQ149" i="11" s="1"/>
  <c r="AP150" i="11"/>
  <c r="AQ150" i="11" s="1"/>
  <c r="AP151" i="11"/>
  <c r="AQ151" i="11" s="1"/>
  <c r="AP152" i="11"/>
  <c r="AQ152" i="11" s="1"/>
  <c r="AP153" i="11"/>
  <c r="AQ153" i="11" s="1"/>
  <c r="AP154" i="11"/>
  <c r="AQ154" i="11" s="1"/>
  <c r="AP155" i="11"/>
  <c r="AQ155" i="11" s="1"/>
  <c r="AP156" i="11"/>
  <c r="AQ156" i="11" s="1"/>
  <c r="AP157" i="11"/>
  <c r="AQ157" i="11" s="1"/>
  <c r="AP158" i="11"/>
  <c r="AQ158" i="11" s="1"/>
  <c r="AP159" i="11"/>
  <c r="AQ159" i="11" s="1"/>
  <c r="AP160" i="11"/>
  <c r="AQ160" i="11" s="1"/>
  <c r="AP161" i="11"/>
  <c r="AQ161" i="11" s="1"/>
  <c r="AP162" i="11"/>
  <c r="AQ162" i="11" s="1"/>
  <c r="AP163" i="11"/>
  <c r="AQ163" i="11" s="1"/>
  <c r="AP164" i="11"/>
  <c r="AQ164" i="11" s="1"/>
  <c r="AP165" i="11"/>
  <c r="AQ165" i="11" s="1"/>
  <c r="AP166" i="11"/>
  <c r="AQ166" i="11" s="1"/>
  <c r="AP167" i="11"/>
  <c r="AQ167" i="11" s="1"/>
  <c r="AP168" i="11"/>
  <c r="AQ168" i="11" s="1"/>
  <c r="AP169" i="11"/>
  <c r="AQ169" i="11" s="1"/>
  <c r="AP170" i="11"/>
  <c r="AQ170" i="11" s="1"/>
  <c r="AP171" i="11"/>
  <c r="AP172" i="11"/>
  <c r="AP173" i="11"/>
  <c r="AQ173" i="11" s="1"/>
  <c r="AP174" i="11"/>
  <c r="AQ174" i="11" s="1"/>
  <c r="AP175" i="11"/>
  <c r="AQ175" i="11" s="1"/>
  <c r="AP176" i="11"/>
  <c r="AQ176" i="11" s="1"/>
  <c r="AP177" i="11"/>
  <c r="AQ177" i="11" s="1"/>
  <c r="AP178" i="11"/>
  <c r="AQ178" i="11" s="1"/>
  <c r="AP179" i="11"/>
  <c r="AQ179" i="11" s="1"/>
  <c r="AP180" i="11"/>
  <c r="AQ180" i="11" s="1"/>
  <c r="AP181" i="11"/>
  <c r="AQ181" i="11" s="1"/>
  <c r="AP182" i="11"/>
  <c r="AQ182" i="11" s="1"/>
  <c r="AP183" i="11"/>
  <c r="AQ183" i="11" s="1"/>
  <c r="AP184" i="11"/>
  <c r="AQ184" i="11" s="1"/>
  <c r="AP185" i="11"/>
  <c r="AQ185" i="11" s="1"/>
  <c r="AP186" i="11"/>
  <c r="AQ186" i="11" s="1"/>
  <c r="AP187" i="11"/>
  <c r="AQ187" i="11" s="1"/>
  <c r="AP188" i="11"/>
  <c r="AQ188" i="11" s="1"/>
  <c r="AP189" i="11"/>
  <c r="AQ189" i="11" s="1"/>
  <c r="AP190" i="11"/>
  <c r="AQ190" i="11" s="1"/>
  <c r="AP191" i="11"/>
  <c r="AQ191" i="11" s="1"/>
  <c r="AR191" i="11" s="1"/>
  <c r="J89" i="12" s="1" a="1"/>
  <c r="J89" i="12" s="1"/>
  <c r="Z89" i="12" s="1"/>
  <c r="AP192" i="11"/>
  <c r="AQ192" i="11" s="1"/>
  <c r="AP193" i="11"/>
  <c r="AQ193" i="11" s="1"/>
  <c r="AP194" i="11"/>
  <c r="AQ194" i="11" s="1"/>
  <c r="AP195" i="11"/>
  <c r="AP196" i="11"/>
  <c r="AP197" i="11"/>
  <c r="AQ197" i="11" s="1"/>
  <c r="AP198" i="11"/>
  <c r="AQ198" i="11" s="1"/>
  <c r="AP199" i="11"/>
  <c r="AQ199" i="11" s="1"/>
  <c r="AP200" i="11"/>
  <c r="AQ200" i="11" s="1"/>
  <c r="AP201" i="11"/>
  <c r="AQ201" i="11" s="1"/>
  <c r="AP202" i="11"/>
  <c r="AQ202" i="11" s="1"/>
  <c r="AP203" i="11"/>
  <c r="AQ203" i="11" s="1"/>
  <c r="AP204" i="11"/>
  <c r="AQ204" i="11" s="1"/>
  <c r="AP205" i="11"/>
  <c r="AQ205" i="11" s="1"/>
  <c r="AP206" i="11"/>
  <c r="AQ206" i="11" s="1"/>
  <c r="AP207" i="11"/>
  <c r="AQ207" i="11" s="1"/>
  <c r="AP208" i="11"/>
  <c r="AQ208" i="11" s="1"/>
  <c r="AP209" i="11"/>
  <c r="AQ209" i="11" s="1"/>
  <c r="AP210" i="11"/>
  <c r="AQ210" i="11" s="1"/>
  <c r="AP211" i="11"/>
  <c r="AQ211" i="11" s="1"/>
  <c r="AP212" i="11"/>
  <c r="AQ212" i="11" s="1"/>
  <c r="AP213" i="11"/>
  <c r="AQ213" i="11" s="1"/>
  <c r="AP214" i="11"/>
  <c r="AQ214" i="11" s="1"/>
  <c r="AP215" i="11"/>
  <c r="AQ215" i="11" s="1"/>
  <c r="AP216" i="11"/>
  <c r="AQ216" i="11" s="1"/>
  <c r="AP217" i="11"/>
  <c r="AQ217" i="11" s="1"/>
  <c r="AP218" i="11"/>
  <c r="AQ218" i="11" s="1"/>
  <c r="AP219" i="11"/>
  <c r="AP220" i="11"/>
  <c r="AP221" i="11"/>
  <c r="AQ221" i="11" s="1"/>
  <c r="AP222" i="11"/>
  <c r="AQ222" i="11" s="1"/>
  <c r="AP223" i="11"/>
  <c r="AQ223" i="11" s="1"/>
  <c r="AP224" i="11"/>
  <c r="AQ224" i="11" s="1"/>
  <c r="AP225" i="11"/>
  <c r="AQ225" i="11" s="1"/>
  <c r="AR225" i="11" s="1"/>
  <c r="M29" i="12" s="1" a="1"/>
  <c r="M29" i="12" s="1"/>
  <c r="AC29" i="12" s="1"/>
  <c r="AP226" i="11"/>
  <c r="AQ226" i="11" s="1"/>
  <c r="AP227" i="11"/>
  <c r="AQ227" i="11" s="1"/>
  <c r="AP228" i="11"/>
  <c r="AQ228" i="11" s="1"/>
  <c r="AP229" i="11"/>
  <c r="AQ229" i="11" s="1"/>
  <c r="AP230" i="11"/>
  <c r="AQ230" i="11" s="1"/>
  <c r="AP231" i="11"/>
  <c r="AQ231" i="11" s="1"/>
  <c r="AP232" i="11"/>
  <c r="AQ232" i="11" s="1"/>
  <c r="AP233" i="11"/>
  <c r="AQ233" i="11" s="1"/>
  <c r="AP234" i="11"/>
  <c r="AQ234" i="11" s="1"/>
  <c r="AP235" i="11"/>
  <c r="AQ235" i="11" s="1"/>
  <c r="AP236" i="11"/>
  <c r="AQ236" i="11" s="1"/>
  <c r="AP237" i="11"/>
  <c r="AQ237" i="11" s="1"/>
  <c r="AP238" i="11"/>
  <c r="AQ238" i="11" s="1"/>
  <c r="AP239" i="11"/>
  <c r="AQ239" i="11" s="1"/>
  <c r="AP240" i="11"/>
  <c r="AQ240" i="11" s="1"/>
  <c r="AP241" i="11"/>
  <c r="AQ241" i="11" s="1"/>
  <c r="AP242" i="11"/>
  <c r="AQ242" i="11" s="1"/>
  <c r="AP243" i="11"/>
  <c r="AP244" i="11"/>
  <c r="AP245" i="11"/>
  <c r="AP246" i="11"/>
  <c r="AP247" i="11"/>
  <c r="AP248" i="11"/>
  <c r="AP249" i="11"/>
  <c r="AP250" i="11"/>
  <c r="AP251" i="11"/>
  <c r="AP252" i="11"/>
  <c r="AP253" i="11"/>
  <c r="AP254" i="11"/>
  <c r="AP255" i="11"/>
  <c r="AP256" i="11"/>
  <c r="AP257" i="11"/>
  <c r="AP258" i="11"/>
  <c r="AP259" i="11"/>
  <c r="AP260" i="11"/>
  <c r="AP261" i="11"/>
  <c r="AP262" i="11"/>
  <c r="AP263" i="11"/>
  <c r="AP264" i="11"/>
  <c r="AP265" i="11"/>
  <c r="AP266" i="11"/>
  <c r="AP267" i="11"/>
  <c r="AP268" i="11"/>
  <c r="AP269" i="11"/>
  <c r="AQ269" i="11" s="1"/>
  <c r="AP270" i="11"/>
  <c r="AQ270" i="11" s="1"/>
  <c r="AP271" i="11"/>
  <c r="AQ271" i="11" s="1"/>
  <c r="AP272" i="11"/>
  <c r="AQ272" i="11" s="1"/>
  <c r="AP273" i="11"/>
  <c r="AQ273" i="11" s="1"/>
  <c r="AP274" i="11"/>
  <c r="AQ274" i="11" s="1"/>
  <c r="AP275" i="11"/>
  <c r="AQ275" i="11" s="1"/>
  <c r="AP276" i="11"/>
  <c r="AQ276" i="11" s="1"/>
  <c r="AP277" i="11"/>
  <c r="AQ277" i="11" s="1"/>
  <c r="AP278" i="11"/>
  <c r="AQ278" i="11" s="1"/>
  <c r="AP279" i="11"/>
  <c r="AQ279" i="11" s="1"/>
  <c r="AP280" i="11"/>
  <c r="AQ280" i="11" s="1"/>
  <c r="AP281" i="11"/>
  <c r="AQ281" i="11" s="1"/>
  <c r="AP282" i="11"/>
  <c r="AQ282" i="11" s="1"/>
  <c r="AP283" i="11"/>
  <c r="AQ283" i="11" s="1"/>
  <c r="AP284" i="11"/>
  <c r="AQ284" i="11" s="1"/>
  <c r="AP285" i="11"/>
  <c r="AQ285" i="11" s="1"/>
  <c r="AP286" i="11"/>
  <c r="AQ286" i="11" s="1"/>
  <c r="AP287" i="11"/>
  <c r="AQ287" i="11" s="1"/>
  <c r="AP288" i="11"/>
  <c r="AQ288" i="11" s="1"/>
  <c r="AP289" i="11"/>
  <c r="AQ289" i="11" s="1"/>
  <c r="AP290" i="11"/>
  <c r="AQ290" i="11" s="1"/>
  <c r="AP291" i="11"/>
  <c r="AP292" i="11"/>
  <c r="AP293" i="11"/>
  <c r="AP294" i="11"/>
  <c r="AQ294" i="11" s="1"/>
  <c r="AR293" i="11" s="1"/>
  <c r="O61" i="12" s="1" a="1"/>
  <c r="O61" i="12" s="1"/>
  <c r="AE61" i="12" s="1"/>
  <c r="AP295" i="11"/>
  <c r="AP296" i="11"/>
  <c r="AQ296" i="11" s="1"/>
  <c r="AR295" i="11" s="1"/>
  <c r="O19" i="12" s="1" a="1"/>
  <c r="O19" i="12" s="1"/>
  <c r="AE19" i="12" s="1"/>
  <c r="AP297" i="11"/>
  <c r="AP298" i="11"/>
  <c r="AQ298" i="11" s="1"/>
  <c r="AR297" i="11" s="1"/>
  <c r="O29" i="12" s="1" a="1"/>
  <c r="O29" i="12" s="1"/>
  <c r="AE29" i="12" s="1"/>
  <c r="AP299" i="11"/>
  <c r="AQ299" i="11" s="1"/>
  <c r="AP300" i="11"/>
  <c r="AQ300" i="11" s="1"/>
  <c r="AP301" i="11"/>
  <c r="AP302" i="11"/>
  <c r="AQ302" i="11" s="1"/>
  <c r="AR301" i="11" s="1"/>
  <c r="O8" i="12" s="1" a="1"/>
  <c r="O8" i="12" s="1"/>
  <c r="AE8" i="12" s="1"/>
  <c r="AP303" i="11"/>
  <c r="AP304" i="11"/>
  <c r="AQ304" i="11" s="1"/>
  <c r="AR303" i="11" s="1"/>
  <c r="O9" i="12" s="1" a="1"/>
  <c r="O9" i="12" s="1"/>
  <c r="AE9" i="12" s="1"/>
  <c r="AP305" i="11"/>
  <c r="AP306" i="11"/>
  <c r="AQ306" i="11" s="1"/>
  <c r="AR305" i="11" s="1"/>
  <c r="O11" i="12" s="1" a="1"/>
  <c r="O11" i="12" s="1"/>
  <c r="AE11" i="12" s="1"/>
  <c r="AP307" i="11"/>
  <c r="AP308" i="11"/>
  <c r="AQ308" i="11" s="1"/>
  <c r="AR307" i="11" s="1"/>
  <c r="O78" i="12" s="1" a="1"/>
  <c r="O78" i="12" s="1"/>
  <c r="AE78" i="12" s="1"/>
  <c r="AP309" i="11"/>
  <c r="AP310" i="11"/>
  <c r="AQ310" i="11" s="1"/>
  <c r="AR309" i="11" s="1"/>
  <c r="O62" i="12" s="1" a="1"/>
  <c r="O62" i="12" s="1"/>
  <c r="AE62" i="12" s="1"/>
  <c r="AP311" i="11"/>
  <c r="AP312" i="11"/>
  <c r="AQ312" i="11" s="1"/>
  <c r="AR311" i="11" s="1"/>
  <c r="O89" i="12" s="1" a="1"/>
  <c r="O89" i="12" s="1"/>
  <c r="AE89" i="12" s="1"/>
  <c r="AP313" i="11"/>
  <c r="AP314" i="11"/>
  <c r="AQ314" i="11" s="1"/>
  <c r="AR313" i="11" s="1"/>
  <c r="O97" i="12" s="1" a="1"/>
  <c r="O97" i="12" s="1"/>
  <c r="AE97" i="12" s="1"/>
  <c r="AP315" i="11"/>
  <c r="AP316" i="11"/>
  <c r="AP317" i="11"/>
  <c r="AQ317" i="11" s="1"/>
  <c r="AP318" i="11"/>
  <c r="AQ318" i="11" s="1"/>
  <c r="AP319" i="11"/>
  <c r="AQ319" i="11" s="1"/>
  <c r="AP320" i="11"/>
  <c r="AQ320" i="11" s="1"/>
  <c r="AP321" i="11"/>
  <c r="AQ321" i="11" s="1"/>
  <c r="AP322" i="11"/>
  <c r="AQ322" i="11" s="1"/>
  <c r="AP323" i="11"/>
  <c r="AQ323" i="11" s="1"/>
  <c r="AP324" i="11"/>
  <c r="AQ324" i="11" s="1"/>
  <c r="AP325" i="11"/>
  <c r="AQ325" i="11" s="1"/>
  <c r="AP326" i="11"/>
  <c r="AQ326" i="11" s="1"/>
  <c r="AP327" i="11"/>
  <c r="AQ327" i="11" s="1"/>
  <c r="AP328" i="11"/>
  <c r="AQ328" i="11" s="1"/>
  <c r="AP329" i="11"/>
  <c r="AQ329" i="11" s="1"/>
  <c r="AP330" i="11"/>
  <c r="AQ330" i="11" s="1"/>
  <c r="AP331" i="11"/>
  <c r="AQ331" i="11" s="1"/>
  <c r="AP332" i="11"/>
  <c r="AQ332" i="11" s="1"/>
  <c r="AP333" i="11"/>
  <c r="AQ333" i="11" s="1"/>
  <c r="AP334" i="11"/>
  <c r="AQ334" i="11" s="1"/>
  <c r="AP335" i="11"/>
  <c r="AQ335" i="11" s="1"/>
  <c r="AP336" i="11"/>
  <c r="AQ336" i="11" s="1"/>
  <c r="AP337" i="11"/>
  <c r="AQ337" i="11" s="1"/>
  <c r="AP338" i="11"/>
  <c r="AQ338" i="11" s="1"/>
  <c r="AP339" i="11"/>
  <c r="AP340" i="11"/>
  <c r="AP341" i="11"/>
  <c r="AP342" i="11"/>
  <c r="AQ342" i="11" s="1"/>
  <c r="AR341" i="11" s="1"/>
  <c r="Q61" i="12" s="1" a="1"/>
  <c r="Q61" i="12" s="1"/>
  <c r="AG61" i="12" s="1"/>
  <c r="AP343" i="11"/>
  <c r="AQ343" i="11" s="1"/>
  <c r="AP344" i="11"/>
  <c r="AQ344" i="11" s="1"/>
  <c r="AP345" i="11"/>
  <c r="AQ345" i="11" s="1"/>
  <c r="AP346" i="11"/>
  <c r="AQ346" i="11" s="1"/>
  <c r="AP347" i="11"/>
  <c r="AQ347" i="11" s="1"/>
  <c r="AP348" i="11"/>
  <c r="AQ348" i="11" s="1"/>
  <c r="AP349" i="11"/>
  <c r="AQ349" i="11" s="1"/>
  <c r="AP350" i="11"/>
  <c r="AQ350" i="11" s="1"/>
  <c r="AP351" i="11"/>
  <c r="AQ351" i="11" s="1"/>
  <c r="AP352" i="11"/>
  <c r="AQ352" i="11" s="1"/>
  <c r="AP353" i="11"/>
  <c r="AQ353" i="11" s="1"/>
  <c r="AR353" i="11" s="1"/>
  <c r="Q11" i="12" s="1" a="1"/>
  <c r="Q11" i="12" s="1"/>
  <c r="AG11" i="12" s="1"/>
  <c r="AP354" i="11"/>
  <c r="AP355" i="11"/>
  <c r="AQ355" i="11" s="1"/>
  <c r="AP356" i="11"/>
  <c r="AQ356" i="11" s="1"/>
  <c r="AP357" i="11"/>
  <c r="AQ357" i="11" s="1"/>
  <c r="AP358" i="11"/>
  <c r="AQ358" i="11" s="1"/>
  <c r="AP359" i="11"/>
  <c r="AQ359" i="11" s="1"/>
  <c r="AP360" i="11"/>
  <c r="AQ360" i="11" s="1"/>
  <c r="AP361" i="11"/>
  <c r="AQ361" i="11" s="1"/>
  <c r="AP362" i="11"/>
  <c r="AQ362" i="11" s="1"/>
  <c r="AP363" i="11"/>
  <c r="AP364" i="11"/>
  <c r="AP365" i="11"/>
  <c r="AQ365" i="11" s="1"/>
  <c r="AR365" i="11" s="1"/>
  <c r="R61" i="12" s="1" a="1"/>
  <c r="R61" i="12" s="1"/>
  <c r="AH61" i="12" s="1"/>
  <c r="AP366" i="11"/>
  <c r="AP367" i="11"/>
  <c r="AQ367" i="11" s="1"/>
  <c r="AP368" i="11"/>
  <c r="AQ368" i="11" s="1"/>
  <c r="AP369" i="11"/>
  <c r="AQ369" i="11" s="1"/>
  <c r="AP370" i="11"/>
  <c r="AQ370" i="11" s="1"/>
  <c r="AP371" i="11"/>
  <c r="AP372" i="11"/>
  <c r="AQ372" i="11" s="1"/>
  <c r="AR371" i="11" s="1"/>
  <c r="R90" i="12" s="1" a="1"/>
  <c r="R90" i="12" s="1"/>
  <c r="AH90" i="12" s="1"/>
  <c r="AP373" i="11"/>
  <c r="AQ373" i="11" s="1"/>
  <c r="AP374" i="11"/>
  <c r="AQ374" i="11" s="1"/>
  <c r="AP375" i="11"/>
  <c r="AQ375" i="11" s="1"/>
  <c r="AP376" i="11"/>
  <c r="AQ376" i="11" s="1"/>
  <c r="AP377" i="11"/>
  <c r="AP378" i="11"/>
  <c r="AQ378" i="11" s="1"/>
  <c r="AR377" i="11" s="1"/>
  <c r="R11" i="12" s="1" a="1"/>
  <c r="R11" i="12" s="1"/>
  <c r="AH11" i="12" s="1"/>
  <c r="AP379" i="11"/>
  <c r="AP380" i="11"/>
  <c r="AQ380" i="11" s="1"/>
  <c r="AR379" i="11" s="1"/>
  <c r="R78" i="12" s="1" a="1"/>
  <c r="R78" i="12" s="1"/>
  <c r="AH78" i="12" s="1"/>
  <c r="AP381" i="11"/>
  <c r="AP382" i="11"/>
  <c r="AQ382" i="11" s="1"/>
  <c r="AR381" i="11" s="1"/>
  <c r="R62" i="12" s="1" a="1"/>
  <c r="R62" i="12" s="1"/>
  <c r="AH62" i="12" s="1"/>
  <c r="AP383" i="11"/>
  <c r="AQ383" i="11" s="1"/>
  <c r="AP384" i="11"/>
  <c r="AQ384" i="11" s="1"/>
  <c r="AP385" i="11"/>
  <c r="AQ385" i="11" s="1"/>
  <c r="AR385" i="11" s="1"/>
  <c r="R97" i="12" s="1" a="1"/>
  <c r="R97" i="12" s="1"/>
  <c r="AH97" i="12" s="1"/>
  <c r="AP386" i="11"/>
  <c r="AP3" i="11"/>
  <c r="H9" i="13"/>
  <c r="H10" i="13"/>
  <c r="H15" i="13"/>
  <c r="H16" i="13"/>
  <c r="H18" i="13"/>
  <c r="H21" i="13"/>
  <c r="H22" i="13"/>
  <c r="H23" i="13"/>
  <c r="H24" i="13"/>
  <c r="G3" i="13"/>
  <c r="H3" i="13" s="1"/>
  <c r="G4" i="13"/>
  <c r="H4" i="13" s="1"/>
  <c r="G5" i="13"/>
  <c r="H5" i="13" s="1"/>
  <c r="G6" i="13"/>
  <c r="H6" i="13" s="1"/>
  <c r="G7" i="13"/>
  <c r="H7" i="13" s="1"/>
  <c r="G8" i="13"/>
  <c r="H8" i="13" s="1"/>
  <c r="G9" i="13"/>
  <c r="G10" i="13"/>
  <c r="G11" i="13"/>
  <c r="H11" i="13" s="1"/>
  <c r="G12" i="13"/>
  <c r="H12" i="13" s="1"/>
  <c r="G13" i="13"/>
  <c r="H13" i="13" s="1"/>
  <c r="G14" i="13"/>
  <c r="H14" i="13" s="1"/>
  <c r="G15" i="13"/>
  <c r="G16" i="13"/>
  <c r="G17" i="13"/>
  <c r="H17" i="13" s="1"/>
  <c r="G18" i="13"/>
  <c r="G19" i="13"/>
  <c r="H19" i="13" s="1"/>
  <c r="G20" i="13"/>
  <c r="H20" i="13" s="1"/>
  <c r="G21" i="13"/>
  <c r="G22" i="13"/>
  <c r="G23" i="13"/>
  <c r="G24" i="13"/>
  <c r="BJ83" i="11" l="1"/>
  <c r="AW38" i="11"/>
  <c r="BI112" i="11"/>
  <c r="BJ111" i="11" s="1"/>
  <c r="AR367" i="11"/>
  <c r="R19" i="12" s="1" a="1"/>
  <c r="R19" i="12" s="1"/>
  <c r="AH19" i="12" s="1"/>
  <c r="AR355" i="11"/>
  <c r="Q78" i="12" s="1" a="1"/>
  <c r="Q78" i="12" s="1"/>
  <c r="AG78" i="12" s="1"/>
  <c r="AR343" i="11"/>
  <c r="Q19" i="12" s="1" a="1"/>
  <c r="Q19" i="12" s="1"/>
  <c r="AG19" i="12" s="1"/>
  <c r="AR331" i="11"/>
  <c r="P78" i="12" s="1" a="1"/>
  <c r="P78" i="12" s="1"/>
  <c r="AF78" i="12" s="1"/>
  <c r="AR235" i="11"/>
  <c r="M78" i="12" s="1" a="1"/>
  <c r="M78" i="12" s="1"/>
  <c r="AC78" i="12" s="1"/>
  <c r="AR223" i="11"/>
  <c r="M19" i="12" s="1" a="1"/>
  <c r="M19" i="12" s="1"/>
  <c r="AC19" i="12" s="1"/>
  <c r="AR199" i="11"/>
  <c r="K19" i="12" s="1" a="1"/>
  <c r="K19" i="12" s="1"/>
  <c r="AA19" i="12" s="1"/>
  <c r="AR187" i="11"/>
  <c r="J78" i="12" s="1" a="1"/>
  <c r="J78" i="12" s="1"/>
  <c r="Z78" i="12" s="1"/>
  <c r="AR163" i="11"/>
  <c r="I78" i="12" s="1" a="1"/>
  <c r="I78" i="12" s="1"/>
  <c r="Y78" i="12" s="1"/>
  <c r="AR151" i="11"/>
  <c r="I19" i="12" s="1" a="1"/>
  <c r="I19" i="12" s="1"/>
  <c r="Y19" i="12" s="1"/>
  <c r="AR115" i="11"/>
  <c r="G78" i="12" s="1" a="1"/>
  <c r="G78" i="12" s="1"/>
  <c r="W78" i="12" s="1"/>
  <c r="AR79" i="11"/>
  <c r="F19" i="12" s="1" a="1"/>
  <c r="F19" i="12" s="1"/>
  <c r="V19" i="12" s="1"/>
  <c r="AR67" i="11"/>
  <c r="E78" i="12" s="1" a="1"/>
  <c r="E78" i="12" s="1"/>
  <c r="U78" i="12" s="1"/>
  <c r="AR43" i="11"/>
  <c r="D78" i="12" s="1" a="1"/>
  <c r="D78" i="12" s="1"/>
  <c r="T78" i="12" s="1"/>
  <c r="AR31" i="11"/>
  <c r="D19" i="12" s="1" a="1"/>
  <c r="D19" i="12" s="1"/>
  <c r="T19" i="12" s="1"/>
  <c r="AW379" i="11"/>
  <c r="AW296" i="11"/>
  <c r="AX295" i="11" s="1"/>
  <c r="O88" i="12" s="1" a="1"/>
  <c r="O88" i="12" s="1"/>
  <c r="AE88" i="12" s="1"/>
  <c r="AW380" i="11"/>
  <c r="BC37" i="11"/>
  <c r="BD37" i="11" s="1"/>
  <c r="L18" i="12" s="1" a="1"/>
  <c r="L18" i="12" s="1"/>
  <c r="AB18" i="12" s="1"/>
  <c r="AR329" i="11"/>
  <c r="P11" i="12" s="1" a="1"/>
  <c r="P11" i="12" s="1"/>
  <c r="AF11" i="12" s="1"/>
  <c r="AR269" i="11"/>
  <c r="N61" i="12" s="1" a="1"/>
  <c r="N61" i="12" s="1"/>
  <c r="AD61" i="12" s="1"/>
  <c r="AR197" i="11"/>
  <c r="K61" i="12" s="1" a="1"/>
  <c r="K61" i="12" s="1"/>
  <c r="AA61" i="12" s="1"/>
  <c r="AR173" i="11"/>
  <c r="J61" i="12" s="1" a="1"/>
  <c r="J61" i="12" s="1"/>
  <c r="Z61" i="12" s="1"/>
  <c r="AR161" i="11"/>
  <c r="I11" i="12" s="1" a="1"/>
  <c r="I11" i="12" s="1"/>
  <c r="Y11" i="12" s="1"/>
  <c r="AR149" i="11"/>
  <c r="I61" i="12" s="1" a="1"/>
  <c r="I61" i="12" s="1"/>
  <c r="Y61" i="12" s="1"/>
  <c r="AR113" i="11"/>
  <c r="G11" i="12" s="1" a="1"/>
  <c r="G11" i="12" s="1"/>
  <c r="W11" i="12" s="1"/>
  <c r="AR77" i="11"/>
  <c r="F61" i="12" s="1" a="1"/>
  <c r="F61" i="12" s="1"/>
  <c r="V61" i="12" s="1"/>
  <c r="AR65" i="11"/>
  <c r="E11" i="12" s="1" a="1"/>
  <c r="E11" i="12" s="1"/>
  <c r="U11" i="12" s="1"/>
  <c r="AW381" i="11"/>
  <c r="AR217" i="11"/>
  <c r="K97" i="12" s="1" a="1"/>
  <c r="K97" i="12" s="1"/>
  <c r="AA97" i="12" s="1"/>
  <c r="AW57" i="11"/>
  <c r="AW264" i="11"/>
  <c r="AX263" i="11" s="1"/>
  <c r="L31" i="12" s="1" a="1"/>
  <c r="L31" i="12" s="1"/>
  <c r="AB31" i="12" s="1"/>
  <c r="AR35" i="11"/>
  <c r="D90" i="12" s="1" a="1"/>
  <c r="D90" i="12" s="1"/>
  <c r="T90" i="12" s="1"/>
  <c r="AR181" i="11"/>
  <c r="J8" i="12" s="1" a="1"/>
  <c r="J8" i="12" s="1"/>
  <c r="Z8" i="12" s="1"/>
  <c r="BC15" i="11"/>
  <c r="BD15" i="11" s="1"/>
  <c r="L9" i="12" s="1" a="1"/>
  <c r="L9" i="12" s="1"/>
  <c r="AB9" i="12" s="1"/>
  <c r="AR45" i="11"/>
  <c r="D62" i="12" s="1" a="1"/>
  <c r="D62" i="12" s="1"/>
  <c r="T62" i="12" s="1"/>
  <c r="AR319" i="11"/>
  <c r="P19" i="12" s="1" a="1"/>
  <c r="P19" i="12" s="1"/>
  <c r="AF19" i="12" s="1"/>
  <c r="AW56" i="11"/>
  <c r="AW334" i="11"/>
  <c r="BC5" i="11"/>
  <c r="BD5" i="11" s="1"/>
  <c r="L61" i="12" s="1" a="1"/>
  <c r="L61" i="12" s="1"/>
  <c r="AB61" i="12" s="1"/>
  <c r="AR271" i="11"/>
  <c r="N19" i="12" s="1" a="1"/>
  <c r="N19" i="12" s="1"/>
  <c r="AD19" i="12" s="1"/>
  <c r="BC48" i="11"/>
  <c r="BD47" i="11" s="1"/>
  <c r="L20" i="12" s="1" a="1"/>
  <c r="L20" i="12" s="1"/>
  <c r="AB20" i="12" s="1"/>
  <c r="BC24" i="11"/>
  <c r="BC12" i="11"/>
  <c r="BD11" i="11" s="1"/>
  <c r="L90" i="12" s="1" a="1"/>
  <c r="L90" i="12" s="1"/>
  <c r="AB90" i="12" s="1"/>
  <c r="AR175" i="11"/>
  <c r="J19" i="12" s="1" a="1"/>
  <c r="J19" i="12" s="1"/>
  <c r="Z19" i="12" s="1"/>
  <c r="AR185" i="11"/>
  <c r="J11" i="12" s="1" a="1"/>
  <c r="J11" i="12" s="1"/>
  <c r="Z11" i="12" s="1"/>
  <c r="AR117" i="11"/>
  <c r="G62" i="12" s="1" a="1"/>
  <c r="G62" i="12" s="1"/>
  <c r="W62" i="12" s="1"/>
  <c r="AW58" i="11"/>
  <c r="AR93" i="11"/>
  <c r="F62" i="12" s="1" a="1"/>
  <c r="F62" i="12" s="1"/>
  <c r="V62" i="12" s="1"/>
  <c r="BC46" i="11"/>
  <c r="BD45" i="11" s="1"/>
  <c r="AR133" i="11"/>
  <c r="H8" i="12" s="1" a="1"/>
  <c r="H8" i="12" s="1"/>
  <c r="X8" i="12" s="1"/>
  <c r="AR139" i="11"/>
  <c r="H78" i="12" s="1" a="1"/>
  <c r="H78" i="12" s="1"/>
  <c r="X78" i="12" s="1"/>
  <c r="AW303" i="11"/>
  <c r="AW351" i="11"/>
  <c r="BC8" i="11"/>
  <c r="BD7" i="11" s="1"/>
  <c r="L19" i="12" s="1" a="1"/>
  <c r="L19" i="12" s="1"/>
  <c r="AB19" i="12" s="1"/>
  <c r="BC31" i="11"/>
  <c r="BD31" i="11" s="1"/>
  <c r="L80" i="12" s="1" a="1"/>
  <c r="L80" i="12" s="1"/>
  <c r="AB80" i="12" s="1"/>
  <c r="AR137" i="11"/>
  <c r="H11" i="12" s="1" a="1"/>
  <c r="H11" i="12" s="1"/>
  <c r="X11" i="12" s="1"/>
  <c r="AR29" i="11"/>
  <c r="D61" i="12" s="1" a="1"/>
  <c r="D61" i="12" s="1"/>
  <c r="T61" i="12" s="1"/>
  <c r="BC18" i="11"/>
  <c r="BD17" i="11" s="1"/>
  <c r="L11" i="12" s="1" a="1"/>
  <c r="L11" i="12" s="1"/>
  <c r="AB11" i="12" s="1"/>
  <c r="AR91" i="11"/>
  <c r="F78" i="12" s="1" a="1"/>
  <c r="F78" i="12" s="1"/>
  <c r="V78" i="12" s="1"/>
  <c r="AR47" i="11"/>
  <c r="D89" i="12" s="1" a="1"/>
  <c r="D89" i="12" s="1"/>
  <c r="T89" i="12" s="1"/>
  <c r="AR369" i="11"/>
  <c r="R29" i="12" s="1" a="1"/>
  <c r="R29" i="12" s="1"/>
  <c r="AH29" i="12" s="1"/>
  <c r="AR345" i="11"/>
  <c r="Q29" i="12" s="1" a="1"/>
  <c r="Q29" i="12" s="1"/>
  <c r="AG29" i="12" s="1"/>
  <c r="AR213" i="11"/>
  <c r="K62" i="12" s="1" a="1"/>
  <c r="K62" i="12" s="1"/>
  <c r="AA62" i="12" s="1"/>
  <c r="AR177" i="11"/>
  <c r="J29" i="12" s="1" a="1"/>
  <c r="J29" i="12" s="1"/>
  <c r="Z29" i="12" s="1"/>
  <c r="AR153" i="11"/>
  <c r="I29" i="12" s="1" a="1"/>
  <c r="I29" i="12" s="1"/>
  <c r="Y29" i="12" s="1"/>
  <c r="AR141" i="11"/>
  <c r="H62" i="12" s="1" a="1"/>
  <c r="H62" i="12" s="1"/>
  <c r="X62" i="12" s="1"/>
  <c r="AR105" i="11"/>
  <c r="G29" i="12" s="1" a="1"/>
  <c r="G29" i="12" s="1"/>
  <c r="W29" i="12" s="1"/>
  <c r="AR81" i="11"/>
  <c r="F29" i="12" s="1" a="1"/>
  <c r="F29" i="12" s="1"/>
  <c r="V29" i="12" s="1"/>
  <c r="AR69" i="11"/>
  <c r="E62" i="12" s="1" a="1"/>
  <c r="E62" i="12" s="1"/>
  <c r="U62" i="12" s="1"/>
  <c r="AR33" i="11"/>
  <c r="D29" i="12" s="1" a="1"/>
  <c r="D29" i="12" s="1"/>
  <c r="T29" i="12" s="1"/>
  <c r="AR277" i="11"/>
  <c r="N8" i="12" s="1" a="1"/>
  <c r="N8" i="12" s="1"/>
  <c r="AD8" i="12" s="1"/>
  <c r="AW237" i="11"/>
  <c r="AR169" i="11"/>
  <c r="I97" i="12" s="1" a="1"/>
  <c r="I97" i="12" s="1"/>
  <c r="Y97" i="12" s="1"/>
  <c r="AR211" i="11"/>
  <c r="K78" i="12" s="1" a="1"/>
  <c r="K78" i="12" s="1"/>
  <c r="AA78" i="12" s="1"/>
  <c r="AW43" i="11"/>
  <c r="AX43" i="11" s="1"/>
  <c r="D30" i="12" s="1" a="1"/>
  <c r="D30" i="12" s="1"/>
  <c r="T30" i="12" s="1"/>
  <c r="AW55" i="11"/>
  <c r="AX55" i="11" s="1"/>
  <c r="E88" i="12" s="1" a="1"/>
  <c r="E88" i="12" s="1"/>
  <c r="AW235" i="11"/>
  <c r="AR357" i="11"/>
  <c r="Q62" i="12" s="1" a="1"/>
  <c r="Q62" i="12" s="1"/>
  <c r="AG62" i="12" s="1"/>
  <c r="AR333" i="11"/>
  <c r="P62" i="12" s="1" a="1"/>
  <c r="P62" i="12" s="1"/>
  <c r="AF62" i="12" s="1"/>
  <c r="AR237" i="11"/>
  <c r="M62" i="12" s="1" a="1"/>
  <c r="M62" i="12" s="1"/>
  <c r="AC62" i="12" s="1"/>
  <c r="AR201" i="11"/>
  <c r="K29" i="12" s="1" a="1"/>
  <c r="K29" i="12" s="1"/>
  <c r="AA29" i="12" s="1"/>
  <c r="AR189" i="11"/>
  <c r="J62" i="12" s="1" a="1"/>
  <c r="J62" i="12" s="1"/>
  <c r="Z62" i="12" s="1"/>
  <c r="AR165" i="11"/>
  <c r="I62" i="12" s="1" a="1"/>
  <c r="I62" i="12" s="1"/>
  <c r="Y62" i="12" s="1"/>
  <c r="AR97" i="11"/>
  <c r="F97" i="12" s="1" a="1"/>
  <c r="F97" i="12" s="1"/>
  <c r="V97" i="12" s="1"/>
  <c r="AR121" i="11"/>
  <c r="G97" i="12" s="1" a="1"/>
  <c r="G97" i="12" s="1"/>
  <c r="W97" i="12" s="1"/>
  <c r="AW227" i="11"/>
  <c r="AW239" i="11"/>
  <c r="AW59" i="11"/>
  <c r="BC23" i="11"/>
  <c r="AR317" i="11"/>
  <c r="P61" i="12" s="1" a="1"/>
  <c r="P61" i="12" s="1"/>
  <c r="AF61" i="12" s="1"/>
  <c r="AW302" i="11"/>
  <c r="AX301" i="11" s="1"/>
  <c r="O32" i="12" s="1" a="1"/>
  <c r="O32" i="12" s="1"/>
  <c r="AE32" i="12" s="1"/>
  <c r="AW350" i="11"/>
  <c r="AW386" i="11"/>
  <c r="AX385" i="11" s="1"/>
  <c r="R20" i="12" s="1" a="1"/>
  <c r="R20" i="12" s="1"/>
  <c r="AH20" i="12" s="1"/>
  <c r="AR349" i="11"/>
  <c r="Q8" i="12" s="1" a="1"/>
  <c r="Q8" i="12" s="1"/>
  <c r="AG8" i="12" s="1"/>
  <c r="AW277" i="11"/>
  <c r="AR241" i="11"/>
  <c r="M97" i="12" s="1" a="1"/>
  <c r="M97" i="12" s="1"/>
  <c r="AC97" i="12" s="1"/>
  <c r="AR289" i="11"/>
  <c r="N97" i="12" s="1" a="1"/>
  <c r="N97" i="12" s="1"/>
  <c r="AD97" i="12" s="1"/>
  <c r="AR375" i="11"/>
  <c r="R9" i="12" s="1" a="1"/>
  <c r="R9" i="12" s="1"/>
  <c r="AH9" i="12" s="1"/>
  <c r="AR221" i="11"/>
  <c r="M61" i="12" s="1" a="1"/>
  <c r="M61" i="12" s="1"/>
  <c r="AC61" i="12" s="1"/>
  <c r="AW62" i="11"/>
  <c r="AR351" i="11"/>
  <c r="Q9" i="12" s="1" a="1"/>
  <c r="Q9" i="12" s="1"/>
  <c r="AG9" i="12" s="1"/>
  <c r="AR327" i="11"/>
  <c r="P9" i="12" s="1" a="1"/>
  <c r="P9" i="12" s="1"/>
  <c r="AF9" i="12" s="1"/>
  <c r="AR279" i="11"/>
  <c r="N9" i="12" s="1" a="1"/>
  <c r="N9" i="12" s="1"/>
  <c r="AD9" i="12" s="1"/>
  <c r="AR231" i="11"/>
  <c r="M9" i="12" s="1" a="1"/>
  <c r="M9" i="12" s="1"/>
  <c r="AC9" i="12" s="1"/>
  <c r="AR207" i="11"/>
  <c r="K9" i="12" s="1" a="1"/>
  <c r="K9" i="12" s="1"/>
  <c r="AA9" i="12" s="1"/>
  <c r="AR183" i="11"/>
  <c r="J9" i="12" s="1" a="1"/>
  <c r="J9" i="12" s="1"/>
  <c r="Z9" i="12" s="1"/>
  <c r="AR159" i="11"/>
  <c r="I9" i="12" s="1" a="1"/>
  <c r="I9" i="12" s="1"/>
  <c r="Y9" i="12" s="1"/>
  <c r="AR135" i="11"/>
  <c r="H9" i="12" s="1" a="1"/>
  <c r="H9" i="12" s="1"/>
  <c r="X9" i="12" s="1"/>
  <c r="AR111" i="11"/>
  <c r="G9" i="12" s="1" a="1"/>
  <c r="G9" i="12" s="1"/>
  <c r="W9" i="12" s="1"/>
  <c r="AR87" i="11"/>
  <c r="F9" i="12" s="1" a="1"/>
  <c r="F9" i="12" s="1"/>
  <c r="V9" i="12" s="1"/>
  <c r="AR63" i="11"/>
  <c r="E9" i="12" s="1" a="1"/>
  <c r="E9" i="12" s="1"/>
  <c r="U9" i="12" s="1"/>
  <c r="AR39" i="11"/>
  <c r="D9" i="12" s="1" a="1"/>
  <c r="D9" i="12" s="1"/>
  <c r="T9" i="12" s="1"/>
  <c r="AW207" i="11"/>
  <c r="AR49" i="11"/>
  <c r="D97" i="12" s="1" a="1"/>
  <c r="D97" i="12" s="1"/>
  <c r="T97" i="12" s="1"/>
  <c r="AW378" i="11"/>
  <c r="AR373" i="11"/>
  <c r="R8" i="12" s="1" a="1"/>
  <c r="R8" i="12" s="1"/>
  <c r="AH8" i="12" s="1"/>
  <c r="AR337" i="11"/>
  <c r="P97" i="12" s="1" a="1"/>
  <c r="P97" i="12" s="1"/>
  <c r="AF97" i="12" s="1"/>
  <c r="AR325" i="11"/>
  <c r="P8" i="12" s="1" a="1"/>
  <c r="P8" i="12" s="1"/>
  <c r="AF8" i="12" s="1"/>
  <c r="AR229" i="11"/>
  <c r="M8" i="12" s="1" a="1"/>
  <c r="M8" i="12" s="1"/>
  <c r="AC8" i="12" s="1"/>
  <c r="AR205" i="11"/>
  <c r="K8" i="12" s="1" a="1"/>
  <c r="K8" i="12" s="1"/>
  <c r="AA8" i="12" s="1"/>
  <c r="AR193" i="11"/>
  <c r="J97" i="12" s="1" a="1"/>
  <c r="J97" i="12" s="1"/>
  <c r="Z97" i="12" s="1"/>
  <c r="AR157" i="11"/>
  <c r="I8" i="12" s="1" a="1"/>
  <c r="I8" i="12" s="1"/>
  <c r="Y8" i="12" s="1"/>
  <c r="AR145" i="11"/>
  <c r="H97" i="12" s="1" a="1"/>
  <c r="H97" i="12" s="1"/>
  <c r="X97" i="12" s="1"/>
  <c r="AR109" i="11"/>
  <c r="G8" i="12" s="1" a="1"/>
  <c r="G8" i="12" s="1"/>
  <c r="W8" i="12" s="1"/>
  <c r="AR85" i="11"/>
  <c r="F8" i="12" s="1" a="1"/>
  <c r="F8" i="12" s="1"/>
  <c r="V8" i="12" s="1"/>
  <c r="AR73" i="11"/>
  <c r="E97" i="12" s="1" a="1"/>
  <c r="E97" i="12" s="1"/>
  <c r="U97" i="12" s="1"/>
  <c r="AR37" i="11"/>
  <c r="D8" i="12" s="1" a="1"/>
  <c r="D8" i="12" s="1"/>
  <c r="T8" i="12" s="1"/>
  <c r="AW353" i="11"/>
  <c r="AW271" i="11"/>
  <c r="AR281" i="11"/>
  <c r="N11" i="12" s="1" a="1"/>
  <c r="N11" i="12" s="1"/>
  <c r="AD11" i="12" s="1"/>
  <c r="AW222" i="11"/>
  <c r="BC40" i="11"/>
  <c r="BD39" i="11" s="1"/>
  <c r="L10" i="12" s="1" a="1"/>
  <c r="L10" i="12" s="1"/>
  <c r="AB10" i="12" s="1"/>
  <c r="AR347" i="11"/>
  <c r="Q90" i="12" s="1" a="1"/>
  <c r="Q90" i="12" s="1"/>
  <c r="AG90" i="12" s="1"/>
  <c r="AR287" i="11"/>
  <c r="N89" i="12" s="1" a="1"/>
  <c r="N89" i="12" s="1"/>
  <c r="AD89" i="12" s="1"/>
  <c r="AR227" i="11"/>
  <c r="M90" i="12" s="1" a="1"/>
  <c r="M90" i="12" s="1"/>
  <c r="AC90" i="12" s="1"/>
  <c r="AR203" i="11"/>
  <c r="K90" i="12" s="1" a="1"/>
  <c r="K90" i="12" s="1"/>
  <c r="AA90" i="12" s="1"/>
  <c r="AR167" i="11"/>
  <c r="I89" i="12" s="1" a="1"/>
  <c r="I89" i="12" s="1"/>
  <c r="Y89" i="12" s="1"/>
  <c r="AR383" i="11"/>
  <c r="R89" i="12" s="1" a="1"/>
  <c r="R89" i="12" s="1"/>
  <c r="AH89" i="12" s="1"/>
  <c r="AR359" i="11"/>
  <c r="Q89" i="12" s="1" a="1"/>
  <c r="Q89" i="12" s="1"/>
  <c r="AG89" i="12" s="1"/>
  <c r="AR323" i="11"/>
  <c r="P90" i="12" s="1" a="1"/>
  <c r="P90" i="12" s="1"/>
  <c r="AF90" i="12" s="1"/>
  <c r="AR299" i="11"/>
  <c r="O90" i="12" s="1" a="1"/>
  <c r="O90" i="12" s="1"/>
  <c r="AE90" i="12" s="1"/>
  <c r="AR275" i="11"/>
  <c r="N90" i="12" s="1" a="1"/>
  <c r="N90" i="12" s="1"/>
  <c r="AD90" i="12" s="1"/>
  <c r="AR239" i="11"/>
  <c r="M89" i="12" s="1" a="1"/>
  <c r="M89" i="12" s="1"/>
  <c r="AC89" i="12" s="1"/>
  <c r="AR215" i="11"/>
  <c r="K89" i="12" s="1" a="1"/>
  <c r="K89" i="12" s="1"/>
  <c r="AA89" i="12" s="1"/>
  <c r="AR179" i="11"/>
  <c r="J90" i="12" s="1" a="1"/>
  <c r="J90" i="12" s="1"/>
  <c r="Z90" i="12" s="1"/>
  <c r="AR155" i="11"/>
  <c r="I90" i="12" s="1" a="1"/>
  <c r="I90" i="12" s="1"/>
  <c r="Y90" i="12" s="1"/>
  <c r="AR131" i="11"/>
  <c r="H90" i="12" s="1" a="1"/>
  <c r="H90" i="12" s="1"/>
  <c r="X90" i="12" s="1"/>
  <c r="AR119" i="11"/>
  <c r="G89" i="12" s="1" a="1"/>
  <c r="G89" i="12" s="1"/>
  <c r="W89" i="12" s="1"/>
  <c r="AR107" i="11"/>
  <c r="G90" i="12" s="1" a="1"/>
  <c r="G90" i="12" s="1"/>
  <c r="W90" i="12" s="1"/>
  <c r="AR95" i="11"/>
  <c r="F89" i="12" s="1" a="1"/>
  <c r="F89" i="12" s="1"/>
  <c r="V89" i="12" s="1"/>
  <c r="AR71" i="11"/>
  <c r="E89" i="12" s="1" a="1"/>
  <c r="E89" i="12" s="1"/>
  <c r="U89" i="12" s="1"/>
  <c r="AR361" i="11"/>
  <c r="Q97" i="12" s="1" a="1"/>
  <c r="Q97" i="12" s="1"/>
  <c r="AG97" i="12" s="1"/>
  <c r="AR321" i="11"/>
  <c r="P29" i="12" s="1" a="1"/>
  <c r="P29" i="12" s="1"/>
  <c r="AF29" i="12" s="1"/>
  <c r="AR125" i="11"/>
  <c r="H61" i="12" s="1" a="1"/>
  <c r="H61" i="12" s="1"/>
  <c r="X61" i="12" s="1"/>
  <c r="AR143" i="11"/>
  <c r="H89" i="12" s="1" a="1"/>
  <c r="H89" i="12" s="1"/>
  <c r="X89" i="12" s="1"/>
  <c r="AR209" i="11"/>
  <c r="K11" i="12" s="1" a="1"/>
  <c r="K11" i="12" s="1"/>
  <c r="AA11" i="12" s="1"/>
  <c r="AR41" i="11"/>
  <c r="D11" i="12" s="1" a="1"/>
  <c r="D11" i="12" s="1"/>
  <c r="T11" i="12" s="1"/>
  <c r="AR335" i="11"/>
  <c r="P89" i="12" s="1" a="1"/>
  <c r="P89" i="12" s="1"/>
  <c r="AF89" i="12" s="1"/>
  <c r="AW49" i="11"/>
  <c r="AW61" i="11"/>
  <c r="AW362" i="11"/>
  <c r="AW377" i="11"/>
  <c r="AW98" i="11"/>
  <c r="AW194" i="11"/>
  <c r="AW41" i="11"/>
  <c r="AW125" i="11"/>
  <c r="AW270" i="11"/>
  <c r="AW282" i="11"/>
  <c r="AW294" i="11"/>
  <c r="AX293" i="11" s="1"/>
  <c r="O21" i="12" s="1" a="1"/>
  <c r="O21" i="12" s="1"/>
  <c r="AE21" i="12" s="1"/>
  <c r="AW354" i="11"/>
  <c r="AX353" i="11" s="1"/>
  <c r="Q10" i="12" s="1" a="1"/>
  <c r="Q10" i="12" s="1"/>
  <c r="AG10" i="12" s="1"/>
  <c r="AW366" i="11"/>
  <c r="AW103" i="11"/>
  <c r="AW175" i="11"/>
  <c r="AR129" i="11"/>
  <c r="H29" i="12" s="1" a="1"/>
  <c r="H29" i="12" s="1"/>
  <c r="X29" i="12" s="1"/>
  <c r="AR103" i="11"/>
  <c r="G19" i="12" s="1" a="1"/>
  <c r="G19" i="12" s="1"/>
  <c r="W19" i="12" s="1"/>
  <c r="AW272" i="11"/>
  <c r="AX271" i="11" s="1"/>
  <c r="N88" i="12" s="1" a="1"/>
  <c r="N88" i="12" s="1"/>
  <c r="AW80" i="11"/>
  <c r="AW92" i="11"/>
  <c r="AW104" i="11"/>
  <c r="AR127" i="11"/>
  <c r="H19" i="12" s="1" a="1"/>
  <c r="H19" i="12" s="1"/>
  <c r="X19" i="12" s="1"/>
  <c r="AW273" i="11"/>
  <c r="AW213" i="11"/>
  <c r="AW225" i="11"/>
  <c r="AW301" i="11"/>
  <c r="AW54" i="11"/>
  <c r="AR285" i="11"/>
  <c r="N62" i="12" s="1" a="1"/>
  <c r="N62" i="12" s="1"/>
  <c r="AD62" i="12" s="1"/>
  <c r="AR273" i="11"/>
  <c r="N29" i="12" s="1" a="1"/>
  <c r="N29" i="12" s="1"/>
  <c r="AD29" i="12" s="1"/>
  <c r="AW319" i="11"/>
  <c r="AR233" i="11"/>
  <c r="M11" i="12" s="1" a="1"/>
  <c r="M11" i="12" s="1"/>
  <c r="AC11" i="12" s="1"/>
  <c r="AR101" i="11"/>
  <c r="G61" i="12" s="1" a="1"/>
  <c r="G61" i="12" s="1"/>
  <c r="W61" i="12" s="1"/>
  <c r="AR89" i="11"/>
  <c r="F11" i="12" s="1" a="1"/>
  <c r="F11" i="12" s="1"/>
  <c r="V11" i="12" s="1"/>
  <c r="AW47" i="11"/>
  <c r="AW313" i="11"/>
  <c r="AR283" i="11"/>
  <c r="N78" i="12" s="1" a="1"/>
  <c r="N78" i="12" s="1"/>
  <c r="AD78" i="12" s="1"/>
  <c r="AW348" i="11"/>
  <c r="AW360" i="11"/>
  <c r="AW60" i="11"/>
  <c r="AX59" i="11" s="1"/>
  <c r="E63" i="12" s="1" a="1"/>
  <c r="E63" i="12" s="1"/>
  <c r="U63" i="12" s="1"/>
  <c r="AW180" i="11"/>
  <c r="AW192" i="11"/>
  <c r="AW358" i="11"/>
  <c r="AW46" i="11"/>
  <c r="AW275" i="11"/>
  <c r="AW159" i="11"/>
  <c r="AW352" i="11"/>
  <c r="AW329" i="11"/>
  <c r="AW48" i="11"/>
  <c r="AW71" i="11"/>
  <c r="AW93" i="11"/>
  <c r="AX93" i="11" s="1"/>
  <c r="F79" i="12" s="1" a="1"/>
  <c r="F79" i="12" s="1"/>
  <c r="V79" i="12" s="1"/>
  <c r="AW114" i="11"/>
  <c r="AW137" i="11"/>
  <c r="AW160" i="11"/>
  <c r="AW170" i="11"/>
  <c r="AW181" i="11"/>
  <c r="AX181" i="11" s="1"/>
  <c r="J32" i="12" s="1" a="1"/>
  <c r="J32" i="12" s="1"/>
  <c r="Z32" i="12" s="1"/>
  <c r="AW193" i="11"/>
  <c r="AW203" i="11"/>
  <c r="AW214" i="11"/>
  <c r="AW226" i="11"/>
  <c r="AW236" i="11"/>
  <c r="AX235" i="11" s="1"/>
  <c r="M30" i="12" s="1" a="1"/>
  <c r="M30" i="12" s="1"/>
  <c r="AW283" i="11"/>
  <c r="AW306" i="11"/>
  <c r="AX305" i="11" s="1"/>
  <c r="O10" i="12" s="1" a="1"/>
  <c r="O10" i="12" s="1"/>
  <c r="AW318" i="11"/>
  <c r="AW330" i="11"/>
  <c r="AW376" i="11"/>
  <c r="AX375" i="11" s="1"/>
  <c r="R18" i="12" s="1" a="1"/>
  <c r="R18" i="12" s="1"/>
  <c r="AH18" i="12" s="1"/>
  <c r="AW39" i="11"/>
  <c r="AW82" i="11"/>
  <c r="AW94" i="11"/>
  <c r="AW115" i="11"/>
  <c r="AW127" i="11"/>
  <c r="AW182" i="11"/>
  <c r="AW215" i="11"/>
  <c r="AW284" i="11"/>
  <c r="AX283" i="11" s="1"/>
  <c r="N30" i="12" s="1" a="1"/>
  <c r="N30" i="12" s="1"/>
  <c r="AD30" i="12" s="1"/>
  <c r="AW331" i="11"/>
  <c r="AW342" i="11"/>
  <c r="AX341" i="11" s="1"/>
  <c r="Q21" i="12" s="1" a="1"/>
  <c r="Q21" i="12" s="1"/>
  <c r="AG21" i="12" s="1"/>
  <c r="AW365" i="11"/>
  <c r="AW50" i="11"/>
  <c r="AW95" i="11"/>
  <c r="AW105" i="11"/>
  <c r="AW116" i="11"/>
  <c r="AW128" i="11"/>
  <c r="AW150" i="11"/>
  <c r="AW162" i="11"/>
  <c r="AW183" i="11"/>
  <c r="AW238" i="11"/>
  <c r="AW285" i="11"/>
  <c r="AW308" i="11"/>
  <c r="AX307" i="11" s="1"/>
  <c r="O30" i="12" s="1" a="1"/>
  <c r="O30" i="12" s="1"/>
  <c r="AE30" i="12" s="1"/>
  <c r="AW320" i="11"/>
  <c r="AX319" i="11" s="1"/>
  <c r="P88" i="12" s="1" a="1"/>
  <c r="P88" i="12" s="1"/>
  <c r="AW343" i="11"/>
  <c r="AW317" i="11"/>
  <c r="AW29" i="11"/>
  <c r="AW63" i="11"/>
  <c r="AW73" i="11"/>
  <c r="AW84" i="11"/>
  <c r="AW96" i="11"/>
  <c r="AW117" i="11"/>
  <c r="AW129" i="11"/>
  <c r="AW139" i="11"/>
  <c r="AW151" i="11"/>
  <c r="AW163" i="11"/>
  <c r="AW173" i="11"/>
  <c r="AW184" i="11"/>
  <c r="AW205" i="11"/>
  <c r="AW217" i="11"/>
  <c r="AW321" i="11"/>
  <c r="AW333" i="11"/>
  <c r="AX333" i="11" s="1"/>
  <c r="P79" i="12" s="1" a="1"/>
  <c r="P79" i="12" s="1"/>
  <c r="AF79" i="12" s="1"/>
  <c r="AW344" i="11"/>
  <c r="AW355" i="11"/>
  <c r="AW367" i="11"/>
  <c r="AW30" i="11"/>
  <c r="AW64" i="11"/>
  <c r="AW74" i="11"/>
  <c r="AW85" i="11"/>
  <c r="AW97" i="11"/>
  <c r="AX97" i="11" s="1"/>
  <c r="F20" i="12" s="1" a="1"/>
  <c r="F20" i="12" s="1"/>
  <c r="V20" i="12" s="1"/>
  <c r="AW107" i="11"/>
  <c r="AW118" i="11"/>
  <c r="AW130" i="11"/>
  <c r="AW140" i="11"/>
  <c r="AW152" i="11"/>
  <c r="AW185" i="11"/>
  <c r="AW206" i="11"/>
  <c r="AW218" i="11"/>
  <c r="AW240" i="11"/>
  <c r="AW287" i="11"/>
  <c r="AW298" i="11"/>
  <c r="AX297" i="11" s="1"/>
  <c r="O80" i="12" s="1" a="1"/>
  <c r="O80" i="12" s="1"/>
  <c r="AE80" i="12" s="1"/>
  <c r="AW322" i="11"/>
  <c r="AW345" i="11"/>
  <c r="AW356" i="11"/>
  <c r="AW31" i="11"/>
  <c r="AW42" i="11"/>
  <c r="AW53" i="11"/>
  <c r="AX53" i="11" s="1"/>
  <c r="E21" i="12" s="1" a="1"/>
  <c r="E21" i="12" s="1"/>
  <c r="U21" i="12" s="1"/>
  <c r="AW86" i="11"/>
  <c r="AW119" i="11"/>
  <c r="AW153" i="11"/>
  <c r="AW164" i="11"/>
  <c r="AW186" i="11"/>
  <c r="AW197" i="11"/>
  <c r="AW230" i="11"/>
  <c r="AW241" i="11"/>
  <c r="AW276" i="11"/>
  <c r="AW323" i="11"/>
  <c r="AW346" i="11"/>
  <c r="AW357" i="11"/>
  <c r="AW369" i="11"/>
  <c r="AW32" i="11"/>
  <c r="AW66" i="11"/>
  <c r="AW87" i="11"/>
  <c r="AW132" i="11"/>
  <c r="AW142" i="11"/>
  <c r="AW154" i="11"/>
  <c r="AW165" i="11"/>
  <c r="AW187" i="11"/>
  <c r="AW198" i="11"/>
  <c r="AW208" i="11"/>
  <c r="AW231" i="11"/>
  <c r="AW242" i="11"/>
  <c r="AW289" i="11"/>
  <c r="AW300" i="11"/>
  <c r="AX299" i="11" s="1"/>
  <c r="O63" i="12" s="1" a="1"/>
  <c r="O63" i="12" s="1"/>
  <c r="AW312" i="11"/>
  <c r="AX311" i="11" s="1"/>
  <c r="O31" i="12" s="1" a="1"/>
  <c r="O31" i="12" s="1"/>
  <c r="AE31" i="12" s="1"/>
  <c r="AW324" i="11"/>
  <c r="AW335" i="11"/>
  <c r="AW347" i="11"/>
  <c r="AX347" i="11" s="1"/>
  <c r="Q63" i="12" s="1" a="1"/>
  <c r="Q63" i="12" s="1"/>
  <c r="AG63" i="12" s="1"/>
  <c r="AW370" i="11"/>
  <c r="AW382" i="11"/>
  <c r="AW169" i="11"/>
  <c r="AW67" i="11"/>
  <c r="AW77" i="11"/>
  <c r="AW88" i="11"/>
  <c r="AW109" i="11"/>
  <c r="AW121" i="11"/>
  <c r="AW133" i="11"/>
  <c r="AW155" i="11"/>
  <c r="AW176" i="11"/>
  <c r="AX175" i="11" s="1"/>
  <c r="J88" i="12" s="1" a="1"/>
  <c r="J88" i="12" s="1"/>
  <c r="J91" i="12" s="1"/>
  <c r="AW188" i="11"/>
  <c r="AW199" i="11"/>
  <c r="AW221" i="11"/>
  <c r="AW278" i="11"/>
  <c r="AW290" i="11"/>
  <c r="AW325" i="11"/>
  <c r="AW359" i="11"/>
  <c r="AX359" i="11" s="1"/>
  <c r="Q31" i="12" s="1" a="1"/>
  <c r="Q31" i="12" s="1"/>
  <c r="AG31" i="12" s="1"/>
  <c r="AW383" i="11"/>
  <c r="AW202" i="11"/>
  <c r="AW34" i="11"/>
  <c r="AW89" i="11"/>
  <c r="AW110" i="11"/>
  <c r="AW122" i="11"/>
  <c r="AW144" i="11"/>
  <c r="AW167" i="11"/>
  <c r="AW189" i="11"/>
  <c r="AW210" i="11"/>
  <c r="AW314" i="11"/>
  <c r="AW326" i="11"/>
  <c r="AW349" i="11"/>
  <c r="AW372" i="11"/>
  <c r="AX371" i="11" s="1"/>
  <c r="R63" i="12" s="1" a="1"/>
  <c r="R63" i="12" s="1"/>
  <c r="AH63" i="12" s="1"/>
  <c r="AW384" i="11"/>
  <c r="AW37" i="11"/>
  <c r="AX37" i="11" s="1"/>
  <c r="D32" i="12" s="1" a="1"/>
  <c r="D32" i="12" s="1"/>
  <c r="T32" i="12" s="1"/>
  <c r="AW35" i="11"/>
  <c r="AX57" i="11"/>
  <c r="E80" i="12" s="1" a="1"/>
  <c r="E80" i="12" s="1"/>
  <c r="U80" i="12" s="1"/>
  <c r="AW68" i="11"/>
  <c r="AW90" i="11"/>
  <c r="AW101" i="11"/>
  <c r="AW134" i="11"/>
  <c r="AW145" i="11"/>
  <c r="AW157" i="11"/>
  <c r="AW178" i="11"/>
  <c r="AW190" i="11"/>
  <c r="AW200" i="11"/>
  <c r="AW211" i="11"/>
  <c r="AW223" i="11"/>
  <c r="AW280" i="11"/>
  <c r="AW327" i="11"/>
  <c r="AW361" i="11"/>
  <c r="AW373" i="11"/>
  <c r="AW69" i="11"/>
  <c r="AW79" i="11"/>
  <c r="AW91" i="11"/>
  <c r="AW102" i="11"/>
  <c r="AW112" i="11"/>
  <c r="AW135" i="11"/>
  <c r="AW146" i="11"/>
  <c r="AW158" i="11"/>
  <c r="AW191" i="11"/>
  <c r="AW201" i="11"/>
  <c r="AW212" i="11"/>
  <c r="AW224" i="11"/>
  <c r="AW281" i="11"/>
  <c r="AX281" i="11" s="1"/>
  <c r="N10" i="12" s="1" a="1"/>
  <c r="N10" i="12" s="1"/>
  <c r="AW328" i="11"/>
  <c r="AW374" i="11"/>
  <c r="AW229" i="11"/>
  <c r="AW269" i="11"/>
  <c r="AW288" i="11"/>
  <c r="AW40" i="11"/>
  <c r="AW45" i="11"/>
  <c r="AW72" i="11"/>
  <c r="AW78" i="11"/>
  <c r="AW83" i="11"/>
  <c r="AW108" i="11"/>
  <c r="AW113" i="11"/>
  <c r="AW138" i="11"/>
  <c r="AW143" i="11"/>
  <c r="AW149" i="11"/>
  <c r="AW168" i="11"/>
  <c r="AW174" i="11"/>
  <c r="AW179" i="11"/>
  <c r="AW204" i="11"/>
  <c r="AW209" i="11"/>
  <c r="AW274" i="11"/>
  <c r="AW279" i="11"/>
  <c r="AW338" i="11"/>
  <c r="AW36" i="11"/>
  <c r="AW33" i="11"/>
  <c r="AW65" i="11"/>
  <c r="AW120" i="11"/>
  <c r="AW126" i="11"/>
  <c r="AW131" i="11"/>
  <c r="AW156" i="11"/>
  <c r="AW161" i="11"/>
  <c r="AW216" i="11"/>
  <c r="AX215" i="11" s="1"/>
  <c r="K31" i="12" s="1" a="1"/>
  <c r="K31" i="12" s="1"/>
  <c r="AA31" i="12" s="1"/>
  <c r="AW286" i="11"/>
  <c r="AW368" i="11"/>
  <c r="AW70" i="11"/>
  <c r="AW81" i="11"/>
  <c r="AW106" i="11"/>
  <c r="AW111" i="11"/>
  <c r="AW136" i="11"/>
  <c r="AW141" i="11"/>
  <c r="AW166" i="11"/>
  <c r="AW177" i="11"/>
  <c r="AW232" i="11"/>
  <c r="AW304" i="11"/>
  <c r="AW310" i="11"/>
  <c r="AX309" i="11" s="1"/>
  <c r="O79" i="12" s="1" a="1"/>
  <c r="O79" i="12" s="1"/>
  <c r="AE79" i="12" s="1"/>
  <c r="AW336" i="11"/>
  <c r="AW228" i="11"/>
  <c r="AX227" i="11" s="1"/>
  <c r="M63" i="12" s="1" a="1"/>
  <c r="M63" i="12" s="1"/>
  <c r="AC63" i="12" s="1"/>
  <c r="AW233" i="11"/>
  <c r="AX233" i="11" s="1"/>
  <c r="M10" i="12" s="1" a="1"/>
  <c r="M10" i="12" s="1"/>
  <c r="AC10" i="12" s="1"/>
  <c r="AW332" i="11"/>
  <c r="AW337" i="11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3" i="13"/>
  <c r="AX231" i="11" l="1"/>
  <c r="M18" i="12" s="1" a="1"/>
  <c r="M18" i="12" s="1"/>
  <c r="AC18" i="12" s="1"/>
  <c r="AX49" i="11"/>
  <c r="D20" i="12" s="1" a="1"/>
  <c r="D20" i="12" s="1"/>
  <c r="T20" i="12" s="1"/>
  <c r="L64" i="12"/>
  <c r="AX179" i="11"/>
  <c r="J63" i="12" s="1" a="1"/>
  <c r="J63" i="12" s="1"/>
  <c r="Z63" i="12" s="1"/>
  <c r="AX303" i="11"/>
  <c r="O18" i="12" s="1" a="1"/>
  <c r="O18" i="12" s="1"/>
  <c r="AE18" i="12" s="1"/>
  <c r="O91" i="12"/>
  <c r="AX165" i="11"/>
  <c r="I79" i="12" s="1" a="1"/>
  <c r="I79" i="12" s="1"/>
  <c r="AX47" i="11"/>
  <c r="D31" i="12" s="1" a="1"/>
  <c r="D31" i="12" s="1"/>
  <c r="T31" i="12" s="1"/>
  <c r="AX103" i="11"/>
  <c r="G88" i="12" s="1" a="1"/>
  <c r="G88" i="12" s="1"/>
  <c r="W88" i="12" s="1"/>
  <c r="AX379" i="11"/>
  <c r="R30" i="12" s="1" a="1"/>
  <c r="R30" i="12" s="1"/>
  <c r="AH30" i="12" s="1"/>
  <c r="AX173" i="11"/>
  <c r="J21" i="12" s="1" a="1"/>
  <c r="J21" i="12" s="1"/>
  <c r="Z21" i="12" s="1"/>
  <c r="AX149" i="11"/>
  <c r="I21" i="12" s="1" a="1"/>
  <c r="I21" i="12" s="1"/>
  <c r="Y21" i="12" s="1"/>
  <c r="AX357" i="11"/>
  <c r="Q79" i="12" s="1" a="1"/>
  <c r="Q79" i="12" s="1"/>
  <c r="AG79" i="12" s="1"/>
  <c r="AX269" i="11"/>
  <c r="N21" i="12" s="1" a="1"/>
  <c r="N21" i="12" s="1"/>
  <c r="AD21" i="12" s="1"/>
  <c r="AX349" i="11"/>
  <c r="Q32" i="12" s="1" a="1"/>
  <c r="Q32" i="12" s="1"/>
  <c r="AG32" i="12" s="1"/>
  <c r="AX121" i="11"/>
  <c r="G20" i="12" s="1" a="1"/>
  <c r="G20" i="12" s="1"/>
  <c r="W20" i="12" s="1"/>
  <c r="AX237" i="11"/>
  <c r="M79" i="12" s="1" a="1"/>
  <c r="M79" i="12" s="1"/>
  <c r="AX35" i="11"/>
  <c r="D63" i="12" s="1" a="1"/>
  <c r="D63" i="12" s="1"/>
  <c r="T63" i="12" s="1"/>
  <c r="AX207" i="11"/>
  <c r="K18" i="12" s="1" a="1"/>
  <c r="K18" i="12" s="1"/>
  <c r="AA18" i="12" s="1"/>
  <c r="AX221" i="11"/>
  <c r="M21" i="12" s="1" a="1"/>
  <c r="M21" i="12" s="1"/>
  <c r="AC21" i="12" s="1"/>
  <c r="AX381" i="11"/>
  <c r="R79" i="12" s="1" a="1"/>
  <c r="R79" i="12" s="1"/>
  <c r="AH79" i="12" s="1"/>
  <c r="AX127" i="11"/>
  <c r="H88" i="12" s="1" a="1"/>
  <c r="H88" i="12" s="1"/>
  <c r="X88" i="12" s="1"/>
  <c r="AX203" i="11"/>
  <c r="K63" i="12" s="1" a="1"/>
  <c r="K63" i="12" s="1"/>
  <c r="AA63" i="12" s="1"/>
  <c r="AX351" i="11"/>
  <c r="Q18" i="12" s="1" a="1"/>
  <c r="Q18" i="12" s="1"/>
  <c r="AG18" i="12" s="1"/>
  <c r="AB12" i="12"/>
  <c r="P91" i="12"/>
  <c r="L33" i="12"/>
  <c r="AX79" i="11"/>
  <c r="F88" i="12" s="1" a="1"/>
  <c r="F88" i="12" s="1"/>
  <c r="AX109" i="11"/>
  <c r="G32" i="12" s="1" a="1"/>
  <c r="G32" i="12" s="1"/>
  <c r="W32" i="12" s="1"/>
  <c r="AX91" i="11"/>
  <c r="F30" i="12" s="1" a="1"/>
  <c r="F30" i="12" s="1"/>
  <c r="V30" i="12" s="1"/>
  <c r="AX355" i="11"/>
  <c r="Q30" i="12" s="1" a="1"/>
  <c r="Q30" i="12" s="1"/>
  <c r="AG30" i="12" s="1"/>
  <c r="AX117" i="11"/>
  <c r="G79" i="12" s="1" a="1"/>
  <c r="G79" i="12" s="1"/>
  <c r="W79" i="12" s="1"/>
  <c r="AX129" i="11"/>
  <c r="H80" i="12" s="1" a="1"/>
  <c r="H80" i="12" s="1"/>
  <c r="X80" i="12" s="1"/>
  <c r="AX71" i="11"/>
  <c r="E31" i="12" s="1" a="1"/>
  <c r="E31" i="12" s="1"/>
  <c r="U31" i="12" s="1"/>
  <c r="AX225" i="11"/>
  <c r="M80" i="12" s="1" a="1"/>
  <c r="M80" i="12" s="1"/>
  <c r="AC80" i="12" s="1"/>
  <c r="AX45" i="11"/>
  <c r="D79" i="12" s="1" a="1"/>
  <c r="D79" i="12" s="1"/>
  <c r="T79" i="12" s="1"/>
  <c r="AX159" i="11"/>
  <c r="I18" i="12" s="1" a="1"/>
  <c r="I18" i="12" s="1"/>
  <c r="Y18" i="12" s="1"/>
  <c r="AX377" i="11"/>
  <c r="R10" i="12" s="1" a="1"/>
  <c r="R10" i="12" s="1"/>
  <c r="AH10" i="12" s="1"/>
  <c r="AX277" i="11"/>
  <c r="N32" i="12" s="1" a="1"/>
  <c r="N32" i="12" s="1"/>
  <c r="AD32" i="12" s="1"/>
  <c r="AX41" i="11"/>
  <c r="D10" i="12" s="1" a="1"/>
  <c r="D10" i="12" s="1"/>
  <c r="D12" i="12" s="1"/>
  <c r="AX177" i="11"/>
  <c r="J80" i="12" s="1" a="1"/>
  <c r="J80" i="12" s="1"/>
  <c r="Z80" i="12" s="1"/>
  <c r="AX137" i="11"/>
  <c r="H10" i="12" s="1" a="1"/>
  <c r="H10" i="12" s="1"/>
  <c r="AX61" i="11"/>
  <c r="E32" i="12" s="1" a="1"/>
  <c r="E32" i="12" s="1"/>
  <c r="U32" i="12" s="1"/>
  <c r="L81" i="12"/>
  <c r="BD23" i="11"/>
  <c r="L89" i="12" s="1" a="1"/>
  <c r="L89" i="12" s="1"/>
  <c r="AB89" i="12" s="1"/>
  <c r="AX125" i="11"/>
  <c r="H21" i="12" s="1" a="1"/>
  <c r="H21" i="12" s="1"/>
  <c r="X21" i="12" s="1"/>
  <c r="AX191" i="11"/>
  <c r="J31" i="12" s="1" a="1"/>
  <c r="J31" i="12" s="1"/>
  <c r="Z31" i="12" s="1"/>
  <c r="AX63" i="11"/>
  <c r="E18" i="12" s="1" a="1"/>
  <c r="E18" i="12" s="1"/>
  <c r="U18" i="12" s="1"/>
  <c r="AX193" i="11"/>
  <c r="J20" i="12" s="1" a="1"/>
  <c r="J20" i="12" s="1"/>
  <c r="Z20" i="12" s="1"/>
  <c r="AX329" i="11"/>
  <c r="P10" i="12" s="1" a="1"/>
  <c r="P10" i="12" s="1"/>
  <c r="AF10" i="12" s="1"/>
  <c r="AF12" i="12" s="1"/>
  <c r="AF13" i="12" s="1"/>
  <c r="AX239" i="11"/>
  <c r="M31" i="12" s="1" a="1"/>
  <c r="M31" i="12" s="1"/>
  <c r="AC31" i="12" s="1"/>
  <c r="E91" i="12"/>
  <c r="AX69" i="11"/>
  <c r="E79" i="12" s="1" a="1"/>
  <c r="E79" i="12" s="1"/>
  <c r="U79" i="12" s="1"/>
  <c r="AX275" i="11"/>
  <c r="N63" i="12" s="1" a="1"/>
  <c r="N63" i="12" s="1"/>
  <c r="AD63" i="12" s="1"/>
  <c r="AX335" i="11"/>
  <c r="P31" i="12" s="1" a="1"/>
  <c r="P31" i="12" s="1"/>
  <c r="AF31" i="12" s="1"/>
  <c r="AX367" i="11"/>
  <c r="R88" i="12" s="1" a="1"/>
  <c r="R88" i="12" s="1"/>
  <c r="R91" i="12" s="1"/>
  <c r="AX83" i="11"/>
  <c r="F63" i="12" s="1" a="1"/>
  <c r="F63" i="12" s="1"/>
  <c r="V63" i="12" s="1"/>
  <c r="AX201" i="11"/>
  <c r="K80" i="12" s="1" a="1"/>
  <c r="K80" i="12" s="1"/>
  <c r="AA80" i="12" s="1"/>
  <c r="AX289" i="11"/>
  <c r="N20" i="12" s="1" a="1"/>
  <c r="N20" i="12" s="1"/>
  <c r="AD20" i="12" s="1"/>
  <c r="AX273" i="11"/>
  <c r="N80" i="12" s="1" a="1"/>
  <c r="N80" i="12" s="1"/>
  <c r="AD80" i="12" s="1"/>
  <c r="AX169" i="11"/>
  <c r="I20" i="12" s="1" a="1"/>
  <c r="I20" i="12" s="1"/>
  <c r="Y20" i="12" s="1"/>
  <c r="AX39" i="11"/>
  <c r="D18" i="12" s="1" a="1"/>
  <c r="D18" i="12" s="1"/>
  <c r="T18" i="12" s="1"/>
  <c r="AX211" i="11"/>
  <c r="K30" i="12" s="1" a="1"/>
  <c r="K30" i="12" s="1"/>
  <c r="AA30" i="12" s="1"/>
  <c r="AX141" i="11"/>
  <c r="H79" i="12" s="1" a="1"/>
  <c r="H79" i="12" s="1"/>
  <c r="X79" i="12" s="1"/>
  <c r="AX217" i="11"/>
  <c r="K20" i="12" s="1" a="1"/>
  <c r="K20" i="12" s="1"/>
  <c r="AA20" i="12" s="1"/>
  <c r="AX115" i="11"/>
  <c r="G30" i="12" s="1" a="1"/>
  <c r="G30" i="12" s="1"/>
  <c r="W30" i="12" s="1"/>
  <c r="X10" i="12"/>
  <c r="X12" i="12" s="1"/>
  <c r="AD10" i="12"/>
  <c r="AD12" i="12" s="1"/>
  <c r="AD14" i="12" s="1"/>
  <c r="AE10" i="12"/>
  <c r="AE12" i="12" s="1"/>
  <c r="E64" i="12"/>
  <c r="U88" i="12"/>
  <c r="AB14" i="12"/>
  <c r="AB13" i="12"/>
  <c r="AC30" i="12"/>
  <c r="V88" i="12"/>
  <c r="F91" i="12"/>
  <c r="T10" i="12"/>
  <c r="T12" i="12" s="1"/>
  <c r="AE63" i="12"/>
  <c r="O64" i="12"/>
  <c r="AD88" i="12"/>
  <c r="N91" i="12"/>
  <c r="AC79" i="12"/>
  <c r="M81" i="12"/>
  <c r="Y79" i="12"/>
  <c r="Q33" i="12"/>
  <c r="AX89" i="11"/>
  <c r="F10" i="12" s="1" a="1"/>
  <c r="F10" i="12" s="1"/>
  <c r="V10" i="12" s="1"/>
  <c r="J64" i="12"/>
  <c r="Q64" i="12"/>
  <c r="AX155" i="11"/>
  <c r="I63" i="12" s="1" a="1"/>
  <c r="I63" i="12" s="1"/>
  <c r="M64" i="12"/>
  <c r="AX213" i="11"/>
  <c r="K79" i="12" s="1" a="1"/>
  <c r="K79" i="12" s="1"/>
  <c r="G91" i="12"/>
  <c r="AX167" i="11"/>
  <c r="I31" i="12" s="1" a="1"/>
  <c r="I31" i="12" s="1"/>
  <c r="Y31" i="12" s="1"/>
  <c r="AX373" i="11"/>
  <c r="R32" i="12" s="1" a="1"/>
  <c r="R32" i="12" s="1"/>
  <c r="AH32" i="12" s="1"/>
  <c r="AX101" i="11"/>
  <c r="G21" i="12" s="1" a="1"/>
  <c r="G21" i="12" s="1"/>
  <c r="W21" i="12" s="1"/>
  <c r="AX313" i="11"/>
  <c r="O20" i="12" s="1" a="1"/>
  <c r="O20" i="12" s="1"/>
  <c r="AE20" i="12" s="1"/>
  <c r="AX383" i="11"/>
  <c r="R31" i="12" s="1" a="1"/>
  <c r="R31" i="12" s="1"/>
  <c r="AH31" i="12" s="1"/>
  <c r="AX87" i="11"/>
  <c r="F18" i="12" s="1" a="1"/>
  <c r="F18" i="12" s="1"/>
  <c r="V18" i="12" s="1"/>
  <c r="AX345" i="11"/>
  <c r="Q80" i="12" s="1" a="1"/>
  <c r="Q80" i="12" s="1"/>
  <c r="AG80" i="12" s="1"/>
  <c r="AX107" i="11"/>
  <c r="G63" i="12" s="1" a="1"/>
  <c r="G63" i="12" s="1"/>
  <c r="AX205" i="11"/>
  <c r="K32" i="12" s="1" a="1"/>
  <c r="K32" i="12" s="1"/>
  <c r="AA32" i="12" s="1"/>
  <c r="AX29" i="11"/>
  <c r="D21" i="12" s="1" a="1"/>
  <c r="D21" i="12" s="1"/>
  <c r="T21" i="12" s="1"/>
  <c r="D33" i="12"/>
  <c r="AF88" i="12"/>
  <c r="AX317" i="11"/>
  <c r="P21" i="12" s="1" a="1"/>
  <c r="P21" i="12" s="1"/>
  <c r="AF21" i="12" s="1"/>
  <c r="D64" i="12"/>
  <c r="AX361" i="11"/>
  <c r="Q20" i="12" s="1" a="1"/>
  <c r="Q20" i="12" s="1"/>
  <c r="AG20" i="12" s="1"/>
  <c r="AX85" i="11"/>
  <c r="F32" i="12" s="1" a="1"/>
  <c r="F32" i="12" s="1"/>
  <c r="V32" i="12" s="1"/>
  <c r="AX95" i="11"/>
  <c r="F31" i="12" s="1" a="1"/>
  <c r="F31" i="12" s="1"/>
  <c r="V31" i="12" s="1"/>
  <c r="O33" i="12"/>
  <c r="AX65" i="11"/>
  <c r="E10" i="12" s="1" a="1"/>
  <c r="E10" i="12" s="1"/>
  <c r="U10" i="12" s="1"/>
  <c r="AX327" i="11"/>
  <c r="P18" i="12" s="1" a="1"/>
  <c r="P18" i="12" s="1"/>
  <c r="AF18" i="12" s="1"/>
  <c r="AX325" i="11"/>
  <c r="P32" i="12" s="1" a="1"/>
  <c r="P32" i="12" s="1"/>
  <c r="AF32" i="12" s="1"/>
  <c r="AX331" i="11"/>
  <c r="P30" i="12" s="1" a="1"/>
  <c r="P30" i="12" s="1"/>
  <c r="AX105" i="11"/>
  <c r="G80" i="12" s="1" a="1"/>
  <c r="G80" i="12" s="1"/>
  <c r="W80" i="12" s="1"/>
  <c r="AX33" i="11"/>
  <c r="D80" i="12" s="1" a="1"/>
  <c r="D80" i="12" s="1"/>
  <c r="T80" i="12" s="1"/>
  <c r="AX189" i="11"/>
  <c r="J79" i="12" s="1" a="1"/>
  <c r="J79" i="12" s="1"/>
  <c r="AX287" i="11"/>
  <c r="N31" i="12" s="1" a="1"/>
  <c r="N31" i="12" s="1"/>
  <c r="AD31" i="12" s="1"/>
  <c r="U111" i="12" s="1"/>
  <c r="O81" i="12"/>
  <c r="AX229" i="11"/>
  <c r="M32" i="12" s="1" a="1"/>
  <c r="M32" i="12" s="1"/>
  <c r="AC32" i="12" s="1"/>
  <c r="AX81" i="11"/>
  <c r="F80" i="12" s="1" a="1"/>
  <c r="F80" i="12" s="1"/>
  <c r="V80" i="12" s="1"/>
  <c r="AX113" i="11"/>
  <c r="G10" i="12" s="1" a="1"/>
  <c r="G10" i="12" s="1"/>
  <c r="AX369" i="11"/>
  <c r="R80" i="12" s="1" a="1"/>
  <c r="R80" i="12" s="1"/>
  <c r="AH80" i="12" s="1"/>
  <c r="AX151" i="11"/>
  <c r="I88" i="12" s="1" a="1"/>
  <c r="I88" i="12" s="1"/>
  <c r="AX365" i="11"/>
  <c r="R21" i="12" s="1" a="1"/>
  <c r="R21" i="12" s="1"/>
  <c r="R64" i="12"/>
  <c r="AX285" i="11"/>
  <c r="N79" i="12" s="1" a="1"/>
  <c r="N79" i="12" s="1"/>
  <c r="AD79" i="12" s="1"/>
  <c r="AX77" i="11"/>
  <c r="F21" i="12" s="1" a="1"/>
  <c r="F21" i="12" s="1"/>
  <c r="V21" i="12" s="1"/>
  <c r="AX199" i="11"/>
  <c r="K88" i="12" s="1" a="1"/>
  <c r="K88" i="12" s="1"/>
  <c r="AX163" i="11"/>
  <c r="I30" i="12" s="1" a="1"/>
  <c r="I30" i="12" s="1"/>
  <c r="AX343" i="11"/>
  <c r="Q88" i="12" s="1" a="1"/>
  <c r="Q88" i="12" s="1"/>
  <c r="AX209" i="11"/>
  <c r="K10" i="12" s="1" a="1"/>
  <c r="K10" i="12" s="1"/>
  <c r="AX187" i="11"/>
  <c r="J30" i="12" s="1" a="1"/>
  <c r="J30" i="12" s="1"/>
  <c r="AX161" i="11"/>
  <c r="I10" i="12" s="1" a="1"/>
  <c r="I10" i="12" s="1"/>
  <c r="Y10" i="12" s="1"/>
  <c r="AX323" i="11"/>
  <c r="P63" i="12" s="1" a="1"/>
  <c r="P63" i="12" s="1"/>
  <c r="AX139" i="11"/>
  <c r="H30" i="12" s="1" a="1"/>
  <c r="H30" i="12" s="1"/>
  <c r="AX157" i="11"/>
  <c r="I32" i="12" s="1" a="1"/>
  <c r="I32" i="12" s="1"/>
  <c r="Y32" i="12" s="1"/>
  <c r="AX31" i="11"/>
  <c r="D88" i="12" s="1" a="1"/>
  <c r="D88" i="12" s="1"/>
  <c r="AX185" i="11"/>
  <c r="J10" i="12" s="1" a="1"/>
  <c r="J10" i="12" s="1"/>
  <c r="AX131" i="11"/>
  <c r="H63" i="12" s="1" a="1"/>
  <c r="H63" i="12" s="1"/>
  <c r="AX145" i="11"/>
  <c r="H20" i="12" s="1" a="1"/>
  <c r="H20" i="12" s="1"/>
  <c r="X20" i="12" s="1"/>
  <c r="AX133" i="11"/>
  <c r="H32" i="12" s="1" a="1"/>
  <c r="H32" i="12" s="1"/>
  <c r="X32" i="12" s="1"/>
  <c r="AX279" i="11"/>
  <c r="N18" i="12" s="1" a="1"/>
  <c r="N18" i="12" s="1"/>
  <c r="AX241" i="11"/>
  <c r="M20" i="12" s="1" a="1"/>
  <c r="M20" i="12" s="1"/>
  <c r="AC20" i="12" s="1"/>
  <c r="AX183" i="11"/>
  <c r="J18" i="12" s="1" a="1"/>
  <c r="J18" i="12" s="1"/>
  <c r="Z18" i="12" s="1"/>
  <c r="AX119" i="11"/>
  <c r="G31" i="12" s="1" a="1"/>
  <c r="G31" i="12" s="1"/>
  <c r="W31" i="12" s="1"/>
  <c r="AX135" i="11"/>
  <c r="H18" i="12" s="1" a="1"/>
  <c r="H18" i="12" s="1"/>
  <c r="X18" i="12" s="1"/>
  <c r="AX337" i="11"/>
  <c r="P20" i="12" s="1" a="1"/>
  <c r="P20" i="12" s="1"/>
  <c r="AF20" i="12" s="1"/>
  <c r="AX111" i="11"/>
  <c r="G18" i="12" s="1" a="1"/>
  <c r="G18" i="12" s="1"/>
  <c r="W18" i="12" s="1"/>
  <c r="AX143" i="11"/>
  <c r="H31" i="12" s="1" a="1"/>
  <c r="H31" i="12" s="1"/>
  <c r="X31" i="12" s="1"/>
  <c r="AX197" i="11"/>
  <c r="K21" i="12" s="1" a="1"/>
  <c r="K21" i="12" s="1"/>
  <c r="AA21" i="12" s="1"/>
  <c r="AX321" i="11"/>
  <c r="P80" i="12" s="1" a="1"/>
  <c r="P80" i="12" s="1"/>
  <c r="AF80" i="12" s="1"/>
  <c r="AX73" i="11"/>
  <c r="E20" i="12" s="1" a="1"/>
  <c r="E20" i="12" s="1"/>
  <c r="U20" i="12" s="1"/>
  <c r="AX67" i="11"/>
  <c r="E30" i="12" s="1" a="1"/>
  <c r="E30" i="12" s="1"/>
  <c r="AX223" i="11"/>
  <c r="M88" i="12" s="1" a="1"/>
  <c r="M88" i="12" s="1"/>
  <c r="AX153" i="11"/>
  <c r="I80" i="12" s="1" a="1"/>
  <c r="I80" i="12" s="1"/>
  <c r="Y80" i="12" s="1"/>
  <c r="T84" i="12"/>
  <c r="U84" i="12"/>
  <c r="V84" i="12"/>
  <c r="W84" i="12"/>
  <c r="X84" i="12"/>
  <c r="Y84" i="12"/>
  <c r="Z84" i="12"/>
  <c r="AA84" i="12"/>
  <c r="T77" i="12"/>
  <c r="U77" i="12"/>
  <c r="V77" i="12"/>
  <c r="W77" i="12"/>
  <c r="X77" i="12"/>
  <c r="Y77" i="12"/>
  <c r="Z77" i="12"/>
  <c r="AA77" i="12"/>
  <c r="T46" i="12"/>
  <c r="U46" i="12"/>
  <c r="V46" i="12"/>
  <c r="W46" i="12"/>
  <c r="X46" i="12"/>
  <c r="Y46" i="12"/>
  <c r="Z46" i="12"/>
  <c r="AA46" i="12"/>
  <c r="T43" i="12"/>
  <c r="U43" i="12"/>
  <c r="V43" i="12"/>
  <c r="W43" i="12"/>
  <c r="X43" i="12"/>
  <c r="Y43" i="12"/>
  <c r="Z43" i="12"/>
  <c r="AA43" i="12"/>
  <c r="T44" i="12"/>
  <c r="U44" i="12"/>
  <c r="V44" i="12"/>
  <c r="W44" i="12"/>
  <c r="X44" i="12"/>
  <c r="Y44" i="12"/>
  <c r="Z44" i="12"/>
  <c r="AA44" i="12"/>
  <c r="AJ91" i="11"/>
  <c r="AI3" i="11"/>
  <c r="AI4" i="11"/>
  <c r="AI5" i="11"/>
  <c r="AI6" i="11"/>
  <c r="BI68" i="11" s="1"/>
  <c r="BJ67" i="11" s="1"/>
  <c r="AI7" i="11"/>
  <c r="AI8" i="11"/>
  <c r="AI9" i="11"/>
  <c r="AI10" i="11"/>
  <c r="BI71" i="11" s="1"/>
  <c r="BJ71" i="11" s="1"/>
  <c r="AI11" i="11"/>
  <c r="AI12" i="11"/>
  <c r="AI13" i="11"/>
  <c r="AI14" i="11"/>
  <c r="AI15" i="11"/>
  <c r="AI16" i="11"/>
  <c r="AI17" i="11"/>
  <c r="AJ17" i="11" s="1"/>
  <c r="AI18" i="11"/>
  <c r="AJ18" i="11" s="1"/>
  <c r="AI19" i="11"/>
  <c r="AJ19" i="11" s="1"/>
  <c r="AI20" i="11"/>
  <c r="AJ20" i="11" s="1"/>
  <c r="AI21" i="11"/>
  <c r="AJ21" i="11" s="1"/>
  <c r="AI22" i="11"/>
  <c r="AJ22" i="11" s="1"/>
  <c r="AI23" i="11"/>
  <c r="AJ23" i="11" s="1"/>
  <c r="AI24" i="11"/>
  <c r="AJ24" i="11" s="1"/>
  <c r="AI25" i="11"/>
  <c r="AJ25" i="11" s="1"/>
  <c r="AI26" i="11"/>
  <c r="AJ26" i="11" s="1"/>
  <c r="AI27" i="11"/>
  <c r="AI28" i="11"/>
  <c r="AI29" i="11"/>
  <c r="AJ29" i="11" s="1"/>
  <c r="AI30" i="11"/>
  <c r="AJ30" i="11" s="1"/>
  <c r="AI31" i="11"/>
  <c r="AJ31" i="11" s="1"/>
  <c r="AI32" i="11"/>
  <c r="AJ32" i="11" s="1"/>
  <c r="AI33" i="11"/>
  <c r="AJ33" i="11" s="1"/>
  <c r="AI34" i="11"/>
  <c r="AJ34" i="11" s="1"/>
  <c r="AI35" i="11"/>
  <c r="AJ35" i="11" s="1"/>
  <c r="AI36" i="11"/>
  <c r="AJ36" i="11" s="1"/>
  <c r="AI37" i="11"/>
  <c r="AJ37" i="11" s="1"/>
  <c r="AI38" i="11"/>
  <c r="AJ38" i="11" s="1"/>
  <c r="AI39" i="11"/>
  <c r="AI40" i="11"/>
  <c r="AI41" i="11"/>
  <c r="AJ41" i="11" s="1"/>
  <c r="AI42" i="11"/>
  <c r="AJ42" i="11" s="1"/>
  <c r="AI43" i="11"/>
  <c r="AJ43" i="11" s="1"/>
  <c r="AI44" i="11"/>
  <c r="AJ44" i="11" s="1"/>
  <c r="AI45" i="11"/>
  <c r="AJ45" i="11" s="1"/>
  <c r="AI46" i="11"/>
  <c r="AJ46" i="11" s="1"/>
  <c r="AI47" i="11"/>
  <c r="AJ47" i="11" s="1"/>
  <c r="AI48" i="11"/>
  <c r="AJ48" i="11" s="1"/>
  <c r="AI49" i="11"/>
  <c r="AJ49" i="11" s="1"/>
  <c r="AI50" i="11"/>
  <c r="AJ50" i="11" s="1"/>
  <c r="AI51" i="11"/>
  <c r="AI52" i="11"/>
  <c r="AI53" i="11"/>
  <c r="AJ53" i="11" s="1"/>
  <c r="AI54" i="11"/>
  <c r="AJ54" i="11" s="1"/>
  <c r="AI55" i="11"/>
  <c r="AJ55" i="11" s="1"/>
  <c r="AI56" i="11"/>
  <c r="AJ56" i="11" s="1"/>
  <c r="AI57" i="11"/>
  <c r="AJ57" i="11" s="1"/>
  <c r="AI58" i="11"/>
  <c r="AJ58" i="11" s="1"/>
  <c r="AI59" i="11"/>
  <c r="AJ59" i="11" s="1"/>
  <c r="AI60" i="11"/>
  <c r="AJ60" i="11" s="1"/>
  <c r="AI61" i="11"/>
  <c r="AJ61" i="11" s="1"/>
  <c r="AI62" i="11"/>
  <c r="AJ62" i="11" s="1"/>
  <c r="AI63" i="11"/>
  <c r="AI64" i="11"/>
  <c r="AI65" i="11"/>
  <c r="AJ65" i="11" s="1"/>
  <c r="AI66" i="11"/>
  <c r="AJ66" i="11" s="1"/>
  <c r="AI67" i="11"/>
  <c r="AJ67" i="11" s="1"/>
  <c r="AI68" i="11"/>
  <c r="AJ68" i="11" s="1"/>
  <c r="AI69" i="11"/>
  <c r="AJ69" i="11" s="1"/>
  <c r="AI70" i="11"/>
  <c r="AJ70" i="11" s="1"/>
  <c r="AI71" i="11"/>
  <c r="AJ71" i="11" s="1"/>
  <c r="AI72" i="11"/>
  <c r="AJ72" i="11" s="1"/>
  <c r="AI73" i="11"/>
  <c r="AJ73" i="11" s="1"/>
  <c r="AI74" i="11"/>
  <c r="AJ74" i="11" s="1"/>
  <c r="AI75" i="11"/>
  <c r="AI76" i="11"/>
  <c r="AI77" i="11"/>
  <c r="AJ77" i="11" s="1"/>
  <c r="AI78" i="11"/>
  <c r="AJ78" i="11" s="1"/>
  <c r="AI79" i="11"/>
  <c r="AJ79" i="11" s="1"/>
  <c r="AI80" i="11"/>
  <c r="AJ80" i="11" s="1"/>
  <c r="AI81" i="11"/>
  <c r="AJ81" i="11" s="1"/>
  <c r="AI82" i="11"/>
  <c r="AJ82" i="11" s="1"/>
  <c r="AK81" i="11" s="1"/>
  <c r="AI83" i="11"/>
  <c r="AJ83" i="11" s="1"/>
  <c r="AI84" i="11"/>
  <c r="AJ84" i="11" s="1"/>
  <c r="AI85" i="11"/>
  <c r="AJ85" i="11" s="1"/>
  <c r="AI86" i="11"/>
  <c r="AJ86" i="11" s="1"/>
  <c r="AI87" i="11"/>
  <c r="AI88" i="11"/>
  <c r="AI89" i="11"/>
  <c r="AJ89" i="11" s="1"/>
  <c r="AI90" i="11"/>
  <c r="AJ90" i="11" s="1"/>
  <c r="AI91" i="11"/>
  <c r="AI92" i="11"/>
  <c r="AJ92" i="11" s="1"/>
  <c r="AI93" i="11"/>
  <c r="AJ93" i="11" s="1"/>
  <c r="AI94" i="11"/>
  <c r="AJ94" i="11" s="1"/>
  <c r="AI95" i="11"/>
  <c r="AJ95" i="11" s="1"/>
  <c r="AI96" i="11"/>
  <c r="AJ96" i="11" s="1"/>
  <c r="AI97" i="11"/>
  <c r="AJ97" i="11" s="1"/>
  <c r="AI98" i="11"/>
  <c r="AJ98" i="11" s="1"/>
  <c r="AI99" i="11"/>
  <c r="AI100" i="11"/>
  <c r="AI101" i="11"/>
  <c r="AJ101" i="11" s="1"/>
  <c r="AI102" i="11"/>
  <c r="AJ102" i="11" s="1"/>
  <c r="AI103" i="11"/>
  <c r="AJ103" i="11" s="1"/>
  <c r="AI104" i="11"/>
  <c r="AJ104" i="11" s="1"/>
  <c r="AI105" i="11"/>
  <c r="AJ105" i="11" s="1"/>
  <c r="AI106" i="11"/>
  <c r="AJ106" i="11" s="1"/>
  <c r="AI107" i="11"/>
  <c r="AJ107" i="11" s="1"/>
  <c r="AI108" i="11"/>
  <c r="AJ108" i="11" s="1"/>
  <c r="AI109" i="11"/>
  <c r="AJ109" i="11" s="1"/>
  <c r="AI110" i="11"/>
  <c r="AJ110" i="11" s="1"/>
  <c r="K64" i="12" l="1"/>
  <c r="O112" i="12"/>
  <c r="H91" i="12"/>
  <c r="F64" i="12"/>
  <c r="N64" i="12"/>
  <c r="AK61" i="11"/>
  <c r="AK105" i="11"/>
  <c r="AK93" i="11"/>
  <c r="AK33" i="11"/>
  <c r="E81" i="12"/>
  <c r="AK107" i="11"/>
  <c r="AK83" i="11"/>
  <c r="AK59" i="11"/>
  <c r="AK35" i="11"/>
  <c r="AK47" i="11"/>
  <c r="E12" i="12"/>
  <c r="AE13" i="12"/>
  <c r="AE14" i="12"/>
  <c r="AK97" i="11"/>
  <c r="AK55" i="11"/>
  <c r="AK17" i="11"/>
  <c r="AK69" i="11"/>
  <c r="AK45" i="11"/>
  <c r="AK21" i="11"/>
  <c r="AK57" i="11"/>
  <c r="AK89" i="11"/>
  <c r="AK25" i="11"/>
  <c r="H81" i="12"/>
  <c r="AK53" i="11"/>
  <c r="AK73" i="11"/>
  <c r="AK109" i="11"/>
  <c r="AK85" i="11"/>
  <c r="AK49" i="11"/>
  <c r="AK37" i="11"/>
  <c r="AK23" i="11"/>
  <c r="AH88" i="12"/>
  <c r="AH91" i="12" s="1"/>
  <c r="AH92" i="12" s="1"/>
  <c r="AK71" i="11"/>
  <c r="AK41" i="11"/>
  <c r="AF14" i="12"/>
  <c r="AH33" i="12"/>
  <c r="AH34" i="12" s="1"/>
  <c r="N81" i="12"/>
  <c r="X14" i="12"/>
  <c r="X13" i="12"/>
  <c r="T13" i="12"/>
  <c r="T14" i="12"/>
  <c r="AH21" i="12"/>
  <c r="Y113" i="12" s="1"/>
  <c r="F33" i="12"/>
  <c r="AD18" i="12"/>
  <c r="U112" i="12" s="1"/>
  <c r="W10" i="12"/>
  <c r="W12" i="12" s="1"/>
  <c r="D81" i="12"/>
  <c r="Z10" i="12"/>
  <c r="Z12" i="12" s="1"/>
  <c r="AA10" i="12"/>
  <c r="AA12" i="12" s="1"/>
  <c r="AA14" i="12" s="1"/>
  <c r="F12" i="12"/>
  <c r="AD13" i="12"/>
  <c r="R81" i="12"/>
  <c r="AK79" i="11"/>
  <c r="AK31" i="11"/>
  <c r="AK101" i="11"/>
  <c r="AK29" i="11"/>
  <c r="AK19" i="11"/>
  <c r="AK77" i="11"/>
  <c r="AK67" i="11"/>
  <c r="AK95" i="11"/>
  <c r="AK103" i="11"/>
  <c r="AK43" i="11"/>
  <c r="AK65" i="11"/>
  <c r="AK91" i="11"/>
  <c r="AA79" i="12"/>
  <c r="K81" i="12"/>
  <c r="X30" i="12"/>
  <c r="H33" i="12"/>
  <c r="N33" i="12"/>
  <c r="W63" i="12"/>
  <c r="G64" i="12"/>
  <c r="AF63" i="12"/>
  <c r="P64" i="12"/>
  <c r="R33" i="12"/>
  <c r="Z79" i="12"/>
  <c r="J81" i="12"/>
  <c r="Q81" i="12"/>
  <c r="Z30" i="12"/>
  <c r="J33" i="12"/>
  <c r="D91" i="12"/>
  <c r="T88" i="12"/>
  <c r="K33" i="12"/>
  <c r="P81" i="12"/>
  <c r="F81" i="12"/>
  <c r="AD33" i="12"/>
  <c r="Q91" i="12"/>
  <c r="AG88" i="12"/>
  <c r="AF30" i="12"/>
  <c r="P33" i="12"/>
  <c r="I81" i="12"/>
  <c r="Y30" i="12"/>
  <c r="I33" i="12"/>
  <c r="I91" i="12"/>
  <c r="Y88" i="12"/>
  <c r="AC88" i="12"/>
  <c r="M91" i="12"/>
  <c r="AA88" i="12"/>
  <c r="K91" i="12"/>
  <c r="G33" i="12"/>
  <c r="X63" i="12"/>
  <c r="H64" i="12"/>
  <c r="Y63" i="12"/>
  <c r="I64" i="12"/>
  <c r="M33" i="12"/>
  <c r="U30" i="12"/>
  <c r="E33" i="12"/>
  <c r="G81" i="12"/>
  <c r="G12" i="12"/>
  <c r="AC84" i="12"/>
  <c r="AD84" i="12"/>
  <c r="AE84" i="12"/>
  <c r="AF84" i="12"/>
  <c r="AG84" i="12"/>
  <c r="AC77" i="12"/>
  <c r="AD77" i="12"/>
  <c r="AF77" i="12"/>
  <c r="AG77" i="12"/>
  <c r="AC46" i="12"/>
  <c r="AD46" i="12"/>
  <c r="AE46" i="12"/>
  <c r="AF46" i="12"/>
  <c r="AG46" i="12"/>
  <c r="AH46" i="12"/>
  <c r="AB43" i="12"/>
  <c r="AC43" i="12"/>
  <c r="AD43" i="12"/>
  <c r="AE43" i="12"/>
  <c r="AF43" i="12"/>
  <c r="AG43" i="12"/>
  <c r="AH43" i="12"/>
  <c r="AB44" i="12"/>
  <c r="AC44" i="12"/>
  <c r="AD44" i="12"/>
  <c r="AE44" i="12"/>
  <c r="AF44" i="12"/>
  <c r="AG44" i="12"/>
  <c r="AH44" i="12"/>
  <c r="AH93" i="12" l="1"/>
  <c r="AH35" i="12"/>
  <c r="U113" i="12"/>
  <c r="Z14" i="12"/>
  <c r="Z13" i="12"/>
  <c r="W13" i="12"/>
  <c r="W14" i="12"/>
  <c r="AD34" i="12"/>
  <c r="AD35" i="12"/>
  <c r="AA13" i="12"/>
  <c r="H12" i="12"/>
  <c r="Y57" i="12"/>
  <c r="AH22" i="12"/>
  <c r="AD22" i="12"/>
  <c r="AH104" i="12"/>
  <c r="AG104" i="12"/>
  <c r="AF104" i="12"/>
  <c r="AE104" i="12"/>
  <c r="AD104" i="12"/>
  <c r="AC104" i="12"/>
  <c r="AB104" i="12"/>
  <c r="AA104" i="12"/>
  <c r="Z104" i="12"/>
  <c r="Y104" i="12"/>
  <c r="X104" i="12"/>
  <c r="W104" i="12"/>
  <c r="V104" i="12"/>
  <c r="U104" i="12"/>
  <c r="T104" i="12"/>
  <c r="AG103" i="12"/>
  <c r="AF103" i="12"/>
  <c r="AE103" i="12"/>
  <c r="AD103" i="12"/>
  <c r="AC103" i="12"/>
  <c r="AB103" i="12"/>
  <c r="Z103" i="12"/>
  <c r="Y103" i="12"/>
  <c r="X103" i="12"/>
  <c r="W103" i="12"/>
  <c r="V103" i="12"/>
  <c r="U103" i="12"/>
  <c r="T103" i="12"/>
  <c r="AH102" i="12"/>
  <c r="AG102" i="12"/>
  <c r="AF102" i="12"/>
  <c r="AE102" i="12"/>
  <c r="AD102" i="12"/>
  <c r="AC102" i="12"/>
  <c r="AB102" i="12"/>
  <c r="AA102" i="12"/>
  <c r="Z102" i="12"/>
  <c r="Y102" i="12"/>
  <c r="X102" i="12"/>
  <c r="W102" i="12"/>
  <c r="V102" i="12"/>
  <c r="U102" i="12"/>
  <c r="T102" i="12"/>
  <c r="AH101" i="12"/>
  <c r="AG101" i="12"/>
  <c r="AF101" i="12"/>
  <c r="AE101" i="12"/>
  <c r="AD101" i="12"/>
  <c r="AC101" i="12"/>
  <c r="AB101" i="12"/>
  <c r="AA101" i="12"/>
  <c r="Z101" i="12"/>
  <c r="Y101" i="12"/>
  <c r="X101" i="12"/>
  <c r="W101" i="12"/>
  <c r="V101" i="12"/>
  <c r="U101" i="12"/>
  <c r="T101" i="12"/>
  <c r="AH96" i="12"/>
  <c r="AG96" i="12"/>
  <c r="AF96" i="12"/>
  <c r="AE96" i="12"/>
  <c r="AD96" i="12"/>
  <c r="AC96" i="12"/>
  <c r="AB96" i="12"/>
  <c r="AA96" i="12"/>
  <c r="Z96" i="12"/>
  <c r="Y96" i="12"/>
  <c r="X96" i="12"/>
  <c r="W96" i="12"/>
  <c r="V96" i="12"/>
  <c r="U96" i="12"/>
  <c r="T96" i="12"/>
  <c r="AH95" i="12"/>
  <c r="AG95" i="12"/>
  <c r="AF95" i="12"/>
  <c r="AE95" i="12"/>
  <c r="AD95" i="12"/>
  <c r="AC95" i="12"/>
  <c r="AB95" i="12"/>
  <c r="AA95" i="12"/>
  <c r="Z95" i="12"/>
  <c r="Y95" i="12"/>
  <c r="X95" i="12"/>
  <c r="W95" i="12"/>
  <c r="V95" i="12"/>
  <c r="U95" i="12"/>
  <c r="T95" i="12"/>
  <c r="AH94" i="12"/>
  <c r="AG94" i="12"/>
  <c r="AF94" i="12"/>
  <c r="AE94" i="12"/>
  <c r="AD94" i="12"/>
  <c r="AC94" i="12"/>
  <c r="AB94" i="12"/>
  <c r="AA94" i="12"/>
  <c r="Z94" i="12"/>
  <c r="Y94" i="12"/>
  <c r="X94" i="12"/>
  <c r="W94" i="12"/>
  <c r="V94" i="12"/>
  <c r="U94" i="12"/>
  <c r="T94" i="12"/>
  <c r="AG87" i="12"/>
  <c r="AF87" i="12"/>
  <c r="AE87" i="12"/>
  <c r="AD87" i="12"/>
  <c r="AC87" i="12"/>
  <c r="AB87" i="12"/>
  <c r="AA87" i="12"/>
  <c r="Z87" i="12"/>
  <c r="Y87" i="12"/>
  <c r="X87" i="12"/>
  <c r="W87" i="12"/>
  <c r="V87" i="12"/>
  <c r="U87" i="12"/>
  <c r="T87" i="12"/>
  <c r="AG86" i="12"/>
  <c r="AF86" i="12"/>
  <c r="AE86" i="12"/>
  <c r="AD86" i="12"/>
  <c r="AC86" i="12"/>
  <c r="AA86" i="12"/>
  <c r="Z86" i="12"/>
  <c r="Y86" i="12"/>
  <c r="X86" i="12"/>
  <c r="W86" i="12"/>
  <c r="V86" i="12"/>
  <c r="U86" i="12"/>
  <c r="T86" i="12"/>
  <c r="AG85" i="12"/>
  <c r="AF85" i="12"/>
  <c r="AE85" i="12"/>
  <c r="AC85" i="12"/>
  <c r="AB85" i="12"/>
  <c r="AA85" i="12"/>
  <c r="Z85" i="12"/>
  <c r="Y85" i="12"/>
  <c r="X85" i="12"/>
  <c r="W85" i="12"/>
  <c r="V85" i="12"/>
  <c r="U85" i="12"/>
  <c r="T85" i="12"/>
  <c r="AG76" i="12"/>
  <c r="AF76" i="12"/>
  <c r="AE76" i="12"/>
  <c r="AD76" i="12"/>
  <c r="AC76" i="12"/>
  <c r="AB76" i="12"/>
  <c r="X76" i="12"/>
  <c r="W76" i="12"/>
  <c r="V76" i="12"/>
  <c r="U76" i="12"/>
  <c r="T76" i="12"/>
  <c r="AG75" i="12"/>
  <c r="AF75" i="12"/>
  <c r="AE75" i="12"/>
  <c r="AD75" i="12"/>
  <c r="AC75" i="12"/>
  <c r="AB75" i="12"/>
  <c r="AA75" i="12"/>
  <c r="Z75" i="12"/>
  <c r="Y75" i="12"/>
  <c r="X75" i="12"/>
  <c r="W75" i="12"/>
  <c r="V75" i="12"/>
  <c r="U75" i="12"/>
  <c r="T75" i="12"/>
  <c r="AH74" i="12"/>
  <c r="AG74" i="12"/>
  <c r="AE74" i="12"/>
  <c r="AD74" i="12"/>
  <c r="AC74" i="12"/>
  <c r="AB74" i="12"/>
  <c r="AA74" i="12"/>
  <c r="Z74" i="12"/>
  <c r="Y74" i="12"/>
  <c r="X74" i="12"/>
  <c r="W74" i="12"/>
  <c r="V74" i="12"/>
  <c r="U74" i="12"/>
  <c r="T74" i="12"/>
  <c r="AH70" i="12"/>
  <c r="AG70" i="12"/>
  <c r="AF70" i="12"/>
  <c r="AE70" i="12"/>
  <c r="AD70" i="12"/>
  <c r="AC70" i="12"/>
  <c r="AB70" i="12"/>
  <c r="AA70" i="12"/>
  <c r="Z70" i="12"/>
  <c r="Y70" i="12"/>
  <c r="X70" i="12"/>
  <c r="W70" i="12"/>
  <c r="V70" i="12"/>
  <c r="U70" i="12"/>
  <c r="T70" i="12"/>
  <c r="AG69" i="12"/>
  <c r="AF69" i="12"/>
  <c r="AE69" i="12"/>
  <c r="AD69" i="12"/>
  <c r="AC69" i="12"/>
  <c r="AB69" i="12"/>
  <c r="AA69" i="12"/>
  <c r="Z69" i="12"/>
  <c r="Y69" i="12"/>
  <c r="X69" i="12"/>
  <c r="W69" i="12"/>
  <c r="V69" i="12"/>
  <c r="U69" i="12"/>
  <c r="T69" i="12"/>
  <c r="AH68" i="12"/>
  <c r="AG68" i="12"/>
  <c r="AF68" i="12"/>
  <c r="AE68" i="12"/>
  <c r="AD68" i="12"/>
  <c r="AC68" i="12"/>
  <c r="AB68" i="12"/>
  <c r="AA68" i="12"/>
  <c r="Z68" i="12"/>
  <c r="Y68" i="12"/>
  <c r="X68" i="12"/>
  <c r="W68" i="12"/>
  <c r="V68" i="12"/>
  <c r="U68" i="12"/>
  <c r="T68" i="12"/>
  <c r="AH67" i="12"/>
  <c r="AG67" i="12"/>
  <c r="AF67" i="12"/>
  <c r="AE67" i="12"/>
  <c r="AD67" i="12"/>
  <c r="AC67" i="12"/>
  <c r="AB67" i="12"/>
  <c r="AA67" i="12"/>
  <c r="Z67" i="12"/>
  <c r="Y67" i="12"/>
  <c r="X67" i="12"/>
  <c r="W67" i="12"/>
  <c r="V67" i="12"/>
  <c r="U67" i="12"/>
  <c r="AG60" i="12"/>
  <c r="AF60" i="12"/>
  <c r="AD60" i="12"/>
  <c r="AC60" i="12"/>
  <c r="AB60" i="12"/>
  <c r="AA60" i="12"/>
  <c r="Z60" i="12"/>
  <c r="Y60" i="12"/>
  <c r="X60" i="12"/>
  <c r="W60" i="12"/>
  <c r="V60" i="12"/>
  <c r="U60" i="12"/>
  <c r="T60" i="12"/>
  <c r="AH58" i="12"/>
  <c r="AG58" i="12"/>
  <c r="AF58" i="12"/>
  <c r="AE58" i="12"/>
  <c r="AD58" i="12"/>
  <c r="AC58" i="12"/>
  <c r="AB58" i="12"/>
  <c r="AA58" i="12"/>
  <c r="Z58" i="12"/>
  <c r="Y58" i="12"/>
  <c r="X58" i="12"/>
  <c r="W58" i="12"/>
  <c r="V58" i="12"/>
  <c r="U58" i="12"/>
  <c r="T58" i="12"/>
  <c r="AH57" i="12"/>
  <c r="AG57" i="12"/>
  <c r="AF57" i="12"/>
  <c r="AE57" i="12"/>
  <c r="AD57" i="12"/>
  <c r="AC57" i="12"/>
  <c r="AB57" i="12"/>
  <c r="AA57" i="12"/>
  <c r="Z57" i="12"/>
  <c r="X57" i="12"/>
  <c r="W57" i="12"/>
  <c r="V57" i="12"/>
  <c r="U57" i="12"/>
  <c r="T57" i="12"/>
  <c r="AH53" i="12"/>
  <c r="AG53" i="12"/>
  <c r="AF53" i="12"/>
  <c r="AD53" i="12"/>
  <c r="AC53" i="12"/>
  <c r="AA53" i="12"/>
  <c r="Z53" i="12"/>
  <c r="Y53" i="12"/>
  <c r="X53" i="12"/>
  <c r="W53" i="12"/>
  <c r="V53" i="12"/>
  <c r="U53" i="12"/>
  <c r="T53" i="12"/>
  <c r="AH52" i="12"/>
  <c r="AG52" i="12"/>
  <c r="AF52" i="12"/>
  <c r="AE52" i="12"/>
  <c r="AD52" i="12"/>
  <c r="AC52" i="12"/>
  <c r="AB52" i="12"/>
  <c r="AA52" i="12"/>
  <c r="Z52" i="12"/>
  <c r="Y52" i="12"/>
  <c r="X52" i="12"/>
  <c r="W52" i="12"/>
  <c r="V52" i="12"/>
  <c r="U52" i="12"/>
  <c r="T52" i="12"/>
  <c r="AG51" i="12"/>
  <c r="AF51" i="12"/>
  <c r="AD51" i="12"/>
  <c r="AC51" i="12"/>
  <c r="AA51" i="12"/>
  <c r="Z51" i="12"/>
  <c r="Y51" i="12"/>
  <c r="X51" i="12"/>
  <c r="W51" i="12"/>
  <c r="V51" i="12"/>
  <c r="U51" i="12"/>
  <c r="T51" i="12"/>
  <c r="AG50" i="12"/>
  <c r="AF50" i="12"/>
  <c r="AE50" i="12"/>
  <c r="AD50" i="12"/>
  <c r="AC50" i="12"/>
  <c r="AB50" i="12"/>
  <c r="AA50" i="12"/>
  <c r="Z50" i="12"/>
  <c r="Y50" i="12"/>
  <c r="X50" i="12"/>
  <c r="W50" i="12"/>
  <c r="V50" i="12"/>
  <c r="U50" i="12"/>
  <c r="T50" i="12"/>
  <c r="AH45" i="12"/>
  <c r="Y119" i="12" s="1"/>
  <c r="AG45" i="12"/>
  <c r="AG47" i="12" s="1"/>
  <c r="AF45" i="12"/>
  <c r="AE45" i="12"/>
  <c r="AD45" i="12"/>
  <c r="U119" i="12" s="1"/>
  <c r="AC45" i="12"/>
  <c r="AC47" i="12" s="1"/>
  <c r="AB45" i="12"/>
  <c r="AB47" i="12" s="1"/>
  <c r="AA45" i="12"/>
  <c r="Z45" i="12"/>
  <c r="Y45" i="12"/>
  <c r="X45" i="12"/>
  <c r="W45" i="12"/>
  <c r="V45" i="12"/>
  <c r="U45" i="12"/>
  <c r="T45" i="12"/>
  <c r="AG39" i="12"/>
  <c r="AF39" i="12"/>
  <c r="AE39" i="12"/>
  <c r="AD39" i="12"/>
  <c r="AC39" i="12"/>
  <c r="AB39" i="12"/>
  <c r="AA39" i="12"/>
  <c r="Z39" i="12"/>
  <c r="Y39" i="12"/>
  <c r="X39" i="12"/>
  <c r="W39" i="12"/>
  <c r="V39" i="12"/>
  <c r="U39" i="12"/>
  <c r="T39" i="12"/>
  <c r="AH38" i="12"/>
  <c r="AG38" i="12"/>
  <c r="AF38" i="12"/>
  <c r="AE38" i="12"/>
  <c r="AD38" i="12"/>
  <c r="AC38" i="12"/>
  <c r="AB38" i="12"/>
  <c r="AA38" i="12"/>
  <c r="Z38" i="12"/>
  <c r="Y38" i="12"/>
  <c r="X38" i="12"/>
  <c r="W38" i="12"/>
  <c r="V38" i="12"/>
  <c r="U38" i="12"/>
  <c r="T38" i="12"/>
  <c r="AH37" i="12"/>
  <c r="AG37" i="12"/>
  <c r="AF37" i="12"/>
  <c r="AE37" i="12"/>
  <c r="AD37" i="12"/>
  <c r="AC37" i="12"/>
  <c r="AB37" i="12"/>
  <c r="AA37" i="12"/>
  <c r="Z37" i="12"/>
  <c r="Y37" i="12"/>
  <c r="X37" i="12"/>
  <c r="W37" i="12"/>
  <c r="V37" i="12"/>
  <c r="U37" i="12"/>
  <c r="T37" i="12"/>
  <c r="AH36" i="12"/>
  <c r="AG36" i="12"/>
  <c r="AF36" i="12"/>
  <c r="AE36" i="12"/>
  <c r="AD36" i="12"/>
  <c r="AC36" i="12"/>
  <c r="AB36" i="12"/>
  <c r="X36" i="12"/>
  <c r="W36" i="12"/>
  <c r="V36" i="12"/>
  <c r="U36" i="12"/>
  <c r="T36" i="12"/>
  <c r="AG28" i="12"/>
  <c r="AF28" i="12"/>
  <c r="AE28" i="12"/>
  <c r="AC28" i="12"/>
  <c r="AB28" i="12"/>
  <c r="AA28" i="12"/>
  <c r="Z28" i="12"/>
  <c r="Y28" i="12"/>
  <c r="X28" i="12"/>
  <c r="W28" i="12"/>
  <c r="V28" i="12"/>
  <c r="U28" i="12"/>
  <c r="T28" i="12"/>
  <c r="AG27" i="12"/>
  <c r="AF27" i="12"/>
  <c r="AC27" i="12"/>
  <c r="AB27" i="12"/>
  <c r="AA27" i="12"/>
  <c r="Y27" i="12"/>
  <c r="X27" i="12"/>
  <c r="W27" i="12"/>
  <c r="V27" i="12"/>
  <c r="U27" i="12"/>
  <c r="T27" i="12"/>
  <c r="AG25" i="12"/>
  <c r="AC25" i="12"/>
  <c r="AB25" i="12"/>
  <c r="X25" i="12"/>
  <c r="W25" i="12"/>
  <c r="U25" i="12"/>
  <c r="T25" i="12"/>
  <c r="T16" i="12"/>
  <c r="T15" i="12"/>
  <c r="U6" i="12"/>
  <c r="V6" i="12"/>
  <c r="Y6" i="12"/>
  <c r="AC6" i="12"/>
  <c r="AG6" i="12"/>
  <c r="U7" i="12"/>
  <c r="V7" i="12"/>
  <c r="AG7" i="12"/>
  <c r="AH7" i="12"/>
  <c r="AC3" i="11"/>
  <c r="AC4" i="11"/>
  <c r="AC5" i="11"/>
  <c r="AC6" i="11"/>
  <c r="AC7" i="11"/>
  <c r="AC8" i="11"/>
  <c r="AC9" i="11"/>
  <c r="AC10" i="11"/>
  <c r="AC11" i="11"/>
  <c r="AC12" i="11"/>
  <c r="AC13" i="11"/>
  <c r="AC14" i="11"/>
  <c r="AC15" i="11"/>
  <c r="AC16" i="11"/>
  <c r="BI78" i="11" s="1"/>
  <c r="BJ77" i="11" s="1"/>
  <c r="AC17" i="11"/>
  <c r="AC18" i="11"/>
  <c r="AC19" i="11"/>
  <c r="AC20" i="11"/>
  <c r="AC21" i="11"/>
  <c r="AD21" i="11" s="1"/>
  <c r="AC22" i="11"/>
  <c r="AC23" i="11"/>
  <c r="AC24" i="11"/>
  <c r="AC25" i="11"/>
  <c r="AC26" i="11"/>
  <c r="AC27" i="11"/>
  <c r="AC28" i="11"/>
  <c r="AC29" i="11"/>
  <c r="AC30" i="11"/>
  <c r="AC31" i="11"/>
  <c r="AC32" i="11"/>
  <c r="AC33" i="11"/>
  <c r="AD33" i="11" s="1"/>
  <c r="AC34" i="11"/>
  <c r="AC35" i="11"/>
  <c r="AC36" i="11"/>
  <c r="AC37" i="11"/>
  <c r="AC38" i="11"/>
  <c r="AC39" i="11"/>
  <c r="AC40" i="11"/>
  <c r="AC41" i="11"/>
  <c r="AC42" i="11"/>
  <c r="AC43" i="11"/>
  <c r="AC44" i="11"/>
  <c r="AC45" i="11"/>
  <c r="AC46" i="11"/>
  <c r="AC47" i="11"/>
  <c r="AC48" i="11"/>
  <c r="AC49" i="11"/>
  <c r="AC50" i="11"/>
  <c r="AC51" i="11"/>
  <c r="AC52" i="11"/>
  <c r="AC53" i="11"/>
  <c r="AD53" i="11" s="1"/>
  <c r="AC54" i="11"/>
  <c r="AC55" i="11"/>
  <c r="AD55" i="11" s="1"/>
  <c r="AC56" i="11"/>
  <c r="AD56" i="11" s="1"/>
  <c r="AC57" i="11"/>
  <c r="AD57" i="11" s="1"/>
  <c r="AC58" i="11"/>
  <c r="AD58" i="11" s="1"/>
  <c r="AC59" i="11"/>
  <c r="AD59" i="11" s="1"/>
  <c r="AC60" i="11"/>
  <c r="AD60" i="11" s="1"/>
  <c r="AC61" i="11"/>
  <c r="AD61" i="11" s="1"/>
  <c r="AC62" i="11"/>
  <c r="AD62" i="11" s="1"/>
  <c r="AC63" i="11"/>
  <c r="AD63" i="11" s="1"/>
  <c r="AC64" i="11"/>
  <c r="AD64" i="11" s="1"/>
  <c r="AC65" i="11"/>
  <c r="AD65" i="11" s="1"/>
  <c r="AC66" i="11"/>
  <c r="AD66" i="11" s="1"/>
  <c r="AC67" i="11"/>
  <c r="AC68" i="11"/>
  <c r="AC69" i="11"/>
  <c r="AD69" i="11" s="1"/>
  <c r="AC70" i="11"/>
  <c r="AC71" i="11"/>
  <c r="AC72" i="11"/>
  <c r="AC73" i="11"/>
  <c r="AC74" i="11"/>
  <c r="AD74" i="11" s="1"/>
  <c r="AC75" i="11"/>
  <c r="AC76" i="11"/>
  <c r="AC77" i="11"/>
  <c r="AC78" i="11"/>
  <c r="AC79" i="11"/>
  <c r="AD79" i="11" s="1"/>
  <c r="AC80" i="11"/>
  <c r="AC81" i="11"/>
  <c r="AD81" i="11" s="1"/>
  <c r="AC82" i="11"/>
  <c r="AC83" i="11"/>
  <c r="AC84" i="11"/>
  <c r="AC85" i="11"/>
  <c r="AC86" i="11"/>
  <c r="AC87" i="11"/>
  <c r="AC88" i="11"/>
  <c r="AC89" i="11"/>
  <c r="AC90" i="11"/>
  <c r="AD90" i="11" s="1"/>
  <c r="AC91" i="11"/>
  <c r="AC92" i="11"/>
  <c r="AC93" i="11"/>
  <c r="AC94" i="11"/>
  <c r="AC95" i="11"/>
  <c r="AC96" i="11"/>
  <c r="AC97" i="11"/>
  <c r="AC98" i="11"/>
  <c r="AC99" i="11"/>
  <c r="AC100" i="11"/>
  <c r="AC101" i="11"/>
  <c r="AD101" i="11" s="1"/>
  <c r="AC102" i="11"/>
  <c r="AC103" i="11"/>
  <c r="AD103" i="11" s="1"/>
  <c r="AC104" i="11"/>
  <c r="AD104" i="11" s="1"/>
  <c r="AC105" i="11"/>
  <c r="AD105" i="11" s="1"/>
  <c r="AC106" i="11"/>
  <c r="AD106" i="11" s="1"/>
  <c r="AC107" i="11"/>
  <c r="AD107" i="11" s="1"/>
  <c r="AC108" i="11"/>
  <c r="AD108" i="11" s="1"/>
  <c r="AC109" i="11"/>
  <c r="AD109" i="11" s="1"/>
  <c r="AC110" i="11"/>
  <c r="AD110" i="11" s="1"/>
  <c r="AC111" i="11"/>
  <c r="AD111" i="11" s="1"/>
  <c r="AC112" i="11"/>
  <c r="AD112" i="11" s="1"/>
  <c r="AC113" i="11"/>
  <c r="AD113" i="11" s="1"/>
  <c r="AC114" i="11"/>
  <c r="AD114" i="11" s="1"/>
  <c r="AC115" i="11"/>
  <c r="AC116" i="11"/>
  <c r="AC117" i="11"/>
  <c r="AD117" i="11" s="1"/>
  <c r="AC118" i="11"/>
  <c r="AC119" i="11"/>
  <c r="AC120" i="11"/>
  <c r="AC121" i="11"/>
  <c r="AC122" i="11"/>
  <c r="AD122" i="11" s="1"/>
  <c r="AC123" i="11"/>
  <c r="AC124" i="11"/>
  <c r="AC125" i="11"/>
  <c r="AC126" i="11"/>
  <c r="AC127" i="11"/>
  <c r="AD127" i="11" s="1"/>
  <c r="AC128" i="11"/>
  <c r="AC129" i="11"/>
  <c r="AD129" i="11" s="1"/>
  <c r="AC130" i="11"/>
  <c r="AC131" i="11"/>
  <c r="AC132" i="11"/>
  <c r="AC133" i="11"/>
  <c r="AC134" i="11"/>
  <c r="AC135" i="11"/>
  <c r="AC136" i="11"/>
  <c r="AC137" i="11"/>
  <c r="AC138" i="11"/>
  <c r="AC139" i="11"/>
  <c r="AC140" i="11"/>
  <c r="AC141" i="11"/>
  <c r="AD141" i="11" s="1"/>
  <c r="AC142" i="11"/>
  <c r="AC143" i="11"/>
  <c r="AC144" i="11"/>
  <c r="AC145" i="11"/>
  <c r="AC146" i="11"/>
  <c r="AC147" i="11"/>
  <c r="AC148" i="11"/>
  <c r="AC149" i="11"/>
  <c r="AD149" i="11" s="1"/>
  <c r="AC150" i="11"/>
  <c r="AD150" i="11" s="1"/>
  <c r="AC151" i="11"/>
  <c r="AD151" i="11" s="1"/>
  <c r="AC152" i="11"/>
  <c r="AD152" i="11" s="1"/>
  <c r="AC153" i="11"/>
  <c r="AD153" i="11" s="1"/>
  <c r="AC154" i="11"/>
  <c r="AD154" i="11" s="1"/>
  <c r="AC155" i="11"/>
  <c r="AD155" i="11" s="1"/>
  <c r="AC156" i="11"/>
  <c r="AD156" i="11" s="1"/>
  <c r="AC157" i="11"/>
  <c r="AD157" i="11" s="1"/>
  <c r="AC158" i="11"/>
  <c r="AD158" i="11" s="1"/>
  <c r="AC159" i="11"/>
  <c r="AD159" i="11" s="1"/>
  <c r="AC160" i="11"/>
  <c r="AD160" i="11" s="1"/>
  <c r="AE159" i="11" s="1"/>
  <c r="AC161" i="11"/>
  <c r="AD161" i="11" s="1"/>
  <c r="AC162" i="11"/>
  <c r="AD162" i="11" s="1"/>
  <c r="AC163" i="11"/>
  <c r="AD163" i="11" s="1"/>
  <c r="AE163" i="11" s="1"/>
  <c r="AC164" i="11"/>
  <c r="AD164" i="11" s="1"/>
  <c r="AC165" i="11"/>
  <c r="AD165" i="11" s="1"/>
  <c r="AE165" i="11" s="1"/>
  <c r="AC166" i="11"/>
  <c r="AD166" i="11" s="1"/>
  <c r="AC167" i="11"/>
  <c r="AC168" i="11"/>
  <c r="AC169" i="11"/>
  <c r="AC170" i="11"/>
  <c r="AC171" i="11"/>
  <c r="AD171" i="11" s="1"/>
  <c r="AE171" i="11" s="1"/>
  <c r="AC172" i="11"/>
  <c r="AD172" i="11" s="1"/>
  <c r="AC173" i="11"/>
  <c r="AD173" i="11" s="1"/>
  <c r="AE173" i="11" s="1"/>
  <c r="AC174" i="11"/>
  <c r="AD174" i="11" s="1"/>
  <c r="AC175" i="11"/>
  <c r="AD175" i="11" s="1"/>
  <c r="AC176" i="11"/>
  <c r="AC177" i="11"/>
  <c r="AD177" i="11" s="1"/>
  <c r="AC178" i="11"/>
  <c r="AC179" i="11"/>
  <c r="AC180" i="11"/>
  <c r="AC181" i="11"/>
  <c r="AC182" i="11"/>
  <c r="AC183" i="11"/>
  <c r="AD183" i="11" s="1"/>
  <c r="AC184" i="11"/>
  <c r="AD184" i="11" s="1"/>
  <c r="AE183" i="11" s="1"/>
  <c r="AC185" i="11"/>
  <c r="AD185" i="11" s="1"/>
  <c r="AE185" i="11" s="1"/>
  <c r="AC186" i="11"/>
  <c r="AD186" i="11" s="1"/>
  <c r="W3" i="11"/>
  <c r="W4" i="11"/>
  <c r="W5" i="11"/>
  <c r="BI47" i="11" s="1"/>
  <c r="BJ47" i="11" s="1"/>
  <c r="W6" i="11"/>
  <c r="W7" i="11"/>
  <c r="W8" i="11"/>
  <c r="W9" i="11"/>
  <c r="W10" i="11"/>
  <c r="W11" i="11"/>
  <c r="BI53" i="11" s="1"/>
  <c r="BJ53" i="11" s="1"/>
  <c r="W12" i="11"/>
  <c r="BI54" i="11" s="1"/>
  <c r="W13" i="11"/>
  <c r="BI56" i="11" s="1"/>
  <c r="BJ55" i="11" s="1"/>
  <c r="W14" i="11"/>
  <c r="W15" i="11"/>
  <c r="W16" i="11"/>
  <c r="W17" i="11"/>
  <c r="W18" i="11"/>
  <c r="W19" i="11"/>
  <c r="W20" i="11"/>
  <c r="W21" i="11"/>
  <c r="W22" i="11"/>
  <c r="W23" i="11"/>
  <c r="W24" i="11"/>
  <c r="W25" i="11"/>
  <c r="W26" i="11"/>
  <c r="W27" i="11"/>
  <c r="W28" i="11"/>
  <c r="W29" i="11"/>
  <c r="W30" i="11"/>
  <c r="W31" i="11"/>
  <c r="W32" i="11"/>
  <c r="W33" i="11"/>
  <c r="W34" i="11"/>
  <c r="W35" i="11"/>
  <c r="W36" i="11"/>
  <c r="W37" i="11"/>
  <c r="W38" i="11"/>
  <c r="W39" i="11"/>
  <c r="W40" i="11"/>
  <c r="W41" i="11"/>
  <c r="W42" i="11"/>
  <c r="W43" i="11"/>
  <c r="W44" i="11"/>
  <c r="W45" i="11"/>
  <c r="W46" i="11"/>
  <c r="W47" i="11"/>
  <c r="W48" i="11"/>
  <c r="W49" i="11"/>
  <c r="W50" i="11"/>
  <c r="W51" i="11"/>
  <c r="W52" i="11"/>
  <c r="W53" i="11"/>
  <c r="W54" i="11"/>
  <c r="W55" i="11"/>
  <c r="W56" i="11"/>
  <c r="W57" i="11"/>
  <c r="W58" i="11"/>
  <c r="W59" i="11"/>
  <c r="W60" i="11"/>
  <c r="W61" i="11"/>
  <c r="W62" i="11"/>
  <c r="W63" i="11"/>
  <c r="W64" i="11"/>
  <c r="W65" i="11"/>
  <c r="W66" i="11"/>
  <c r="W67" i="11"/>
  <c r="W68" i="11"/>
  <c r="W69" i="11"/>
  <c r="W70" i="11"/>
  <c r="W71" i="11"/>
  <c r="W72" i="11"/>
  <c r="W73" i="11"/>
  <c r="W74" i="11"/>
  <c r="W75" i="11"/>
  <c r="W76" i="11"/>
  <c r="W77" i="11"/>
  <c r="W78" i="11"/>
  <c r="W79" i="11"/>
  <c r="W80" i="11"/>
  <c r="W81" i="11"/>
  <c r="W82" i="11"/>
  <c r="W83" i="11"/>
  <c r="W84" i="11"/>
  <c r="W85" i="11"/>
  <c r="W86" i="11"/>
  <c r="W87" i="11"/>
  <c r="W88" i="11"/>
  <c r="W89" i="11"/>
  <c r="W90" i="11"/>
  <c r="W91" i="11"/>
  <c r="W92" i="11"/>
  <c r="W93" i="11"/>
  <c r="W94" i="11"/>
  <c r="W95" i="11"/>
  <c r="W96" i="11"/>
  <c r="W97" i="11"/>
  <c r="W98" i="11"/>
  <c r="W99" i="11"/>
  <c r="W100" i="11"/>
  <c r="W101" i="11"/>
  <c r="W102" i="11"/>
  <c r="W103" i="11"/>
  <c r="W104" i="11"/>
  <c r="W105" i="11"/>
  <c r="W106" i="11"/>
  <c r="W107" i="11"/>
  <c r="W108" i="11"/>
  <c r="W109" i="11"/>
  <c r="W110" i="11"/>
  <c r="W111" i="11"/>
  <c r="W112" i="11"/>
  <c r="W113" i="11"/>
  <c r="W114" i="11"/>
  <c r="W115" i="11"/>
  <c r="W116" i="11"/>
  <c r="W117" i="11"/>
  <c r="W118" i="11"/>
  <c r="W119" i="11"/>
  <c r="W120" i="11"/>
  <c r="W121" i="11"/>
  <c r="W122" i="11"/>
  <c r="W123" i="11"/>
  <c r="W124" i="11"/>
  <c r="W125" i="11"/>
  <c r="W126" i="11"/>
  <c r="W127" i="11"/>
  <c r="W128" i="11"/>
  <c r="W129" i="11"/>
  <c r="W130" i="11"/>
  <c r="W131" i="11"/>
  <c r="W132" i="11"/>
  <c r="W133" i="11"/>
  <c r="W134" i="11"/>
  <c r="W135" i="11"/>
  <c r="W136" i="11"/>
  <c r="W137" i="11"/>
  <c r="X137" i="11" s="1"/>
  <c r="W138" i="11"/>
  <c r="X138" i="11" s="1"/>
  <c r="Y137" i="11" s="1"/>
  <c r="W139" i="11"/>
  <c r="X139" i="11" s="1"/>
  <c r="W140" i="11"/>
  <c r="X140" i="11" s="1"/>
  <c r="W141" i="11"/>
  <c r="X141" i="11" s="1"/>
  <c r="W142" i="11"/>
  <c r="X142" i="11" s="1"/>
  <c r="W143" i="11"/>
  <c r="X143" i="11" s="1"/>
  <c r="W144" i="11"/>
  <c r="X144" i="11" s="1"/>
  <c r="W145" i="11"/>
  <c r="X145" i="11" s="1"/>
  <c r="W146" i="11"/>
  <c r="X146" i="11" s="1"/>
  <c r="W147" i="11"/>
  <c r="W148" i="11"/>
  <c r="X148" i="11" s="1"/>
  <c r="W149" i="11"/>
  <c r="X149" i="11" s="1"/>
  <c r="Y149" i="11" s="1"/>
  <c r="W150" i="11"/>
  <c r="X150" i="11" s="1"/>
  <c r="W151" i="11"/>
  <c r="X151" i="11" s="1"/>
  <c r="Y151" i="11" s="1"/>
  <c r="W152" i="11"/>
  <c r="X152" i="11" s="1"/>
  <c r="W153" i="11"/>
  <c r="W154" i="11"/>
  <c r="W155" i="11"/>
  <c r="X155" i="11" s="1"/>
  <c r="Y155" i="11" s="1"/>
  <c r="W156" i="11"/>
  <c r="X156" i="11" s="1"/>
  <c r="W157" i="11"/>
  <c r="W158" i="11"/>
  <c r="W159" i="11"/>
  <c r="W160" i="11"/>
  <c r="W161" i="11"/>
  <c r="W162" i="11"/>
  <c r="W163" i="11"/>
  <c r="W164" i="11"/>
  <c r="W165" i="11"/>
  <c r="W166" i="11"/>
  <c r="W167" i="11"/>
  <c r="W168" i="11"/>
  <c r="W169" i="11"/>
  <c r="W170" i="11"/>
  <c r="W171" i="11"/>
  <c r="W172" i="11"/>
  <c r="W173" i="11"/>
  <c r="W174" i="11"/>
  <c r="W175" i="11"/>
  <c r="W176" i="11"/>
  <c r="W177" i="11"/>
  <c r="W178" i="11"/>
  <c r="W179" i="11"/>
  <c r="W180" i="11"/>
  <c r="W181" i="11"/>
  <c r="W182" i="11"/>
  <c r="W183" i="11"/>
  <c r="W184" i="11"/>
  <c r="W185" i="11"/>
  <c r="W186" i="11"/>
  <c r="W187" i="11"/>
  <c r="W188" i="11"/>
  <c r="W189" i="11"/>
  <c r="W190" i="11"/>
  <c r="W191" i="11"/>
  <c r="W192" i="11"/>
  <c r="W193" i="11"/>
  <c r="W194" i="11"/>
  <c r="W195" i="11"/>
  <c r="W196" i="11"/>
  <c r="W197" i="11"/>
  <c r="W198" i="11"/>
  <c r="W199" i="11"/>
  <c r="W200" i="11"/>
  <c r="W201" i="11"/>
  <c r="W202" i="11"/>
  <c r="W203" i="11"/>
  <c r="W204" i="11"/>
  <c r="W205" i="11"/>
  <c r="W206" i="11"/>
  <c r="W207" i="11"/>
  <c r="W208" i="11"/>
  <c r="W209" i="11"/>
  <c r="W210" i="11"/>
  <c r="X167" i="11" l="1"/>
  <c r="X35" i="11"/>
  <c r="AD123" i="11"/>
  <c r="X189" i="11"/>
  <c r="AD145" i="11"/>
  <c r="AD133" i="11"/>
  <c r="AD73" i="11"/>
  <c r="AD49" i="11"/>
  <c r="AD37" i="11"/>
  <c r="AD139" i="11"/>
  <c r="T125" i="12"/>
  <c r="W134" i="12"/>
  <c r="AD30" i="11"/>
  <c r="AD78" i="11"/>
  <c r="AE77" i="11" s="1"/>
  <c r="AD27" i="11"/>
  <c r="AE73" i="11"/>
  <c r="X164" i="11"/>
  <c r="AE153" i="11"/>
  <c r="AE105" i="11"/>
  <c r="AE57" i="11"/>
  <c r="AE111" i="11"/>
  <c r="AE63" i="11"/>
  <c r="X200" i="11"/>
  <c r="X68" i="11"/>
  <c r="X56" i="11"/>
  <c r="AD180" i="11"/>
  <c r="AD168" i="11"/>
  <c r="AD144" i="11"/>
  <c r="AD96" i="11"/>
  <c r="AE95" i="11" s="1"/>
  <c r="AD48" i="11"/>
  <c r="AD179" i="11"/>
  <c r="AD143" i="11"/>
  <c r="AD95" i="11"/>
  <c r="AD47" i="11"/>
  <c r="X188" i="11"/>
  <c r="AD167" i="11"/>
  <c r="AD176" i="11"/>
  <c r="AD128" i="11"/>
  <c r="AE127" i="11" s="1"/>
  <c r="AD80" i="11"/>
  <c r="AE79" i="11" s="1"/>
  <c r="AD32" i="11"/>
  <c r="X134" i="11"/>
  <c r="X122" i="11"/>
  <c r="AD54" i="11"/>
  <c r="AE53" i="11" s="1"/>
  <c r="AD29" i="11"/>
  <c r="AD125" i="11"/>
  <c r="AD77" i="11"/>
  <c r="AD102" i="11"/>
  <c r="AE101" i="11" s="1"/>
  <c r="X168" i="11"/>
  <c r="AD136" i="11"/>
  <c r="AD88" i="11"/>
  <c r="AD40" i="11"/>
  <c r="AD135" i="11"/>
  <c r="AD87" i="11"/>
  <c r="AD39" i="11"/>
  <c r="AD31" i="11"/>
  <c r="AD182" i="11"/>
  <c r="AD170" i="11"/>
  <c r="AE169" i="11" s="1"/>
  <c r="AD146" i="11"/>
  <c r="AD134" i="11"/>
  <c r="AD98" i="11"/>
  <c r="AD86" i="11"/>
  <c r="AD50" i="11"/>
  <c r="AE49" i="11" s="1"/>
  <c r="AD38" i="11"/>
  <c r="AD126" i="11"/>
  <c r="X80" i="11"/>
  <c r="AD120" i="11"/>
  <c r="AD72" i="11"/>
  <c r="AD24" i="11"/>
  <c r="X191" i="11"/>
  <c r="Y191" i="11" s="1"/>
  <c r="AD119" i="11"/>
  <c r="AD71" i="11"/>
  <c r="AD23" i="11"/>
  <c r="X126" i="11"/>
  <c r="AD178" i="11"/>
  <c r="AE177" i="11" s="1"/>
  <c r="AE151" i="11"/>
  <c r="AD93" i="11"/>
  <c r="AD45" i="11"/>
  <c r="AD89" i="11"/>
  <c r="AE89" i="11" s="1"/>
  <c r="W127" i="12"/>
  <c r="X116" i="12"/>
  <c r="M124" i="12"/>
  <c r="U125" i="12"/>
  <c r="W116" i="12"/>
  <c r="T126" i="12"/>
  <c r="V134" i="12"/>
  <c r="T113" i="12"/>
  <c r="N124" i="12"/>
  <c r="Y134" i="12"/>
  <c r="W123" i="12"/>
  <c r="AB48" i="12"/>
  <c r="AB49" i="12"/>
  <c r="Y116" i="12"/>
  <c r="W129" i="12"/>
  <c r="R127" i="12"/>
  <c r="W125" i="12"/>
  <c r="AC48" i="12"/>
  <c r="AC49" i="12"/>
  <c r="X126" i="12"/>
  <c r="P124" i="12"/>
  <c r="X123" i="12"/>
  <c r="U134" i="12"/>
  <c r="V126" i="12"/>
  <c r="AG48" i="12"/>
  <c r="AG49" i="12"/>
  <c r="V124" i="12"/>
  <c r="U123" i="12"/>
  <c r="T123" i="12"/>
  <c r="W124" i="12"/>
  <c r="T124" i="12"/>
  <c r="M128" i="12"/>
  <c r="X124" i="12"/>
  <c r="AD23" i="12"/>
  <c r="AD24" i="12"/>
  <c r="AH23" i="12"/>
  <c r="AH24" i="12"/>
  <c r="AE65" i="11"/>
  <c r="X115" i="11"/>
  <c r="AD75" i="11"/>
  <c r="AD142" i="11"/>
  <c r="AE141" i="11" s="1"/>
  <c r="AD130" i="11"/>
  <c r="AE129" i="11" s="1"/>
  <c r="AD118" i="11"/>
  <c r="AE117" i="11" s="1"/>
  <c r="AD94" i="11"/>
  <c r="AD82" i="11"/>
  <c r="AE81" i="11" s="1"/>
  <c r="AD70" i="11"/>
  <c r="AE69" i="11" s="1"/>
  <c r="AD46" i="11"/>
  <c r="AD34" i="11"/>
  <c r="AE33" i="11" s="1"/>
  <c r="AD22" i="11"/>
  <c r="AE21" i="11" s="1"/>
  <c r="AD138" i="11"/>
  <c r="AE149" i="11"/>
  <c r="AD140" i="11"/>
  <c r="AD92" i="11"/>
  <c r="AD44" i="11"/>
  <c r="X206" i="11"/>
  <c r="X98" i="11"/>
  <c r="X169" i="11"/>
  <c r="Y169" i="11" s="1"/>
  <c r="AD41" i="11"/>
  <c r="AE161" i="11"/>
  <c r="AD137" i="11"/>
  <c r="AE113" i="11"/>
  <c r="X120" i="11"/>
  <c r="X36" i="11"/>
  <c r="AD124" i="11"/>
  <c r="AD76" i="11"/>
  <c r="AD28" i="11"/>
  <c r="AE29" i="11"/>
  <c r="AD181" i="11"/>
  <c r="AD169" i="11"/>
  <c r="AE157" i="11"/>
  <c r="AD121" i="11"/>
  <c r="AE121" i="11" s="1"/>
  <c r="AD97" i="11"/>
  <c r="AD85" i="11"/>
  <c r="AE61" i="11"/>
  <c r="AD25" i="11"/>
  <c r="M129" i="12"/>
  <c r="M111" i="12"/>
  <c r="L111" i="12"/>
  <c r="L129" i="12"/>
  <c r="S132" i="12"/>
  <c r="S114" i="12"/>
  <c r="S115" i="12"/>
  <c r="S117" i="12"/>
  <c r="K129" i="12"/>
  <c r="K126" i="12"/>
  <c r="L112" i="12"/>
  <c r="L131" i="12"/>
  <c r="L113" i="12"/>
  <c r="L119" i="12"/>
  <c r="M126" i="12"/>
  <c r="M112" i="12"/>
  <c r="M131" i="12"/>
  <c r="M113" i="12"/>
  <c r="M119" i="12"/>
  <c r="V132" i="12"/>
  <c r="V114" i="12"/>
  <c r="V115" i="12"/>
  <c r="V117" i="12"/>
  <c r="T121" i="12"/>
  <c r="T128" i="12"/>
  <c r="T122" i="12"/>
  <c r="T131" i="12"/>
  <c r="U120" i="12"/>
  <c r="U127" i="12"/>
  <c r="U130" i="12"/>
  <c r="L125" i="12"/>
  <c r="O123" i="12"/>
  <c r="AH12" i="12"/>
  <c r="Y129" i="12"/>
  <c r="Y111" i="12"/>
  <c r="Y117" i="12"/>
  <c r="Y112" i="12"/>
  <c r="N113" i="12"/>
  <c r="N112" i="12"/>
  <c r="N119" i="12"/>
  <c r="W113" i="12"/>
  <c r="W112" i="12"/>
  <c r="S111" i="12"/>
  <c r="S130" i="12"/>
  <c r="S118" i="12"/>
  <c r="W111" i="12"/>
  <c r="V118" i="12"/>
  <c r="V111" i="12"/>
  <c r="W132" i="12"/>
  <c r="W114" i="12"/>
  <c r="W115" i="12"/>
  <c r="W117" i="12"/>
  <c r="U47" i="12"/>
  <c r="L134" i="12"/>
  <c r="U133" i="12"/>
  <c r="U118" i="12"/>
  <c r="O129" i="12"/>
  <c r="O126" i="12"/>
  <c r="U131" i="12"/>
  <c r="U121" i="12"/>
  <c r="U128" i="12"/>
  <c r="U122" i="12"/>
  <c r="V120" i="12"/>
  <c r="V127" i="12"/>
  <c r="V130" i="12"/>
  <c r="R123" i="12"/>
  <c r="R124" i="12"/>
  <c r="M125" i="12"/>
  <c r="Y124" i="12"/>
  <c r="Y125" i="12"/>
  <c r="Y128" i="12"/>
  <c r="P127" i="12"/>
  <c r="P123" i="12"/>
  <c r="X134" i="12"/>
  <c r="R117" i="12"/>
  <c r="R132" i="12"/>
  <c r="R115" i="12"/>
  <c r="P130" i="12"/>
  <c r="K134" i="12"/>
  <c r="Q124" i="12"/>
  <c r="X125" i="12"/>
  <c r="O113" i="12"/>
  <c r="O119" i="12"/>
  <c r="X117" i="12"/>
  <c r="X132" i="12"/>
  <c r="X114" i="12"/>
  <c r="X115" i="12"/>
  <c r="V47" i="12"/>
  <c r="M134" i="12"/>
  <c r="Q120" i="12"/>
  <c r="Q129" i="12"/>
  <c r="Q126" i="12"/>
  <c r="V131" i="12"/>
  <c r="V121" i="12"/>
  <c r="V128" i="12"/>
  <c r="V122" i="12"/>
  <c r="K120" i="12"/>
  <c r="K130" i="12"/>
  <c r="K127" i="12"/>
  <c r="W130" i="12"/>
  <c r="W120" i="12"/>
  <c r="S124" i="12"/>
  <c r="N125" i="12"/>
  <c r="Q127" i="12"/>
  <c r="Q123" i="12"/>
  <c r="V123" i="12"/>
  <c r="O117" i="12"/>
  <c r="O132" i="12"/>
  <c r="O114" i="12"/>
  <c r="O115" i="12"/>
  <c r="U132" i="12"/>
  <c r="U114" i="12"/>
  <c r="U115" i="12"/>
  <c r="U117" i="12"/>
  <c r="S121" i="12"/>
  <c r="S128" i="12"/>
  <c r="S122" i="12"/>
  <c r="S131" i="12"/>
  <c r="T120" i="12"/>
  <c r="T127" i="12"/>
  <c r="T130" i="12"/>
  <c r="K125" i="12"/>
  <c r="N123" i="12"/>
  <c r="V119" i="12"/>
  <c r="T133" i="12"/>
  <c r="T118" i="12"/>
  <c r="Y132" i="12"/>
  <c r="Y114" i="12"/>
  <c r="W47" i="12"/>
  <c r="N134" i="12"/>
  <c r="W118" i="12"/>
  <c r="W133" i="12"/>
  <c r="K121" i="12"/>
  <c r="K131" i="12"/>
  <c r="K128" i="12"/>
  <c r="K122" i="12"/>
  <c r="L130" i="12"/>
  <c r="L120" i="12"/>
  <c r="L127" i="12"/>
  <c r="X130" i="12"/>
  <c r="X120" i="12"/>
  <c r="X127" i="12"/>
  <c r="O125" i="12"/>
  <c r="T116" i="12"/>
  <c r="S116" i="12"/>
  <c r="V113" i="12"/>
  <c r="V112" i="12"/>
  <c r="N129" i="12"/>
  <c r="N126" i="12"/>
  <c r="R113" i="12"/>
  <c r="R112" i="12"/>
  <c r="R119" i="12"/>
  <c r="K133" i="12"/>
  <c r="K118" i="12"/>
  <c r="K116" i="12"/>
  <c r="R120" i="12"/>
  <c r="R129" i="12"/>
  <c r="R126" i="12"/>
  <c r="W131" i="12"/>
  <c r="W121" i="12"/>
  <c r="W128" i="12"/>
  <c r="W122" i="12"/>
  <c r="S112" i="12"/>
  <c r="S113" i="12"/>
  <c r="S119" i="12"/>
  <c r="K132" i="12"/>
  <c r="K117" i="12"/>
  <c r="K115" i="12"/>
  <c r="K114" i="12"/>
  <c r="X47" i="12"/>
  <c r="O134" i="12"/>
  <c r="L118" i="12"/>
  <c r="L133" i="12"/>
  <c r="L116" i="12"/>
  <c r="X118" i="12"/>
  <c r="X133" i="12"/>
  <c r="S120" i="12"/>
  <c r="S126" i="12"/>
  <c r="S129" i="12"/>
  <c r="L121" i="12"/>
  <c r="L122" i="12"/>
  <c r="L128" i="12"/>
  <c r="X121" i="12"/>
  <c r="X128" i="12"/>
  <c r="X122" i="12"/>
  <c r="V81" i="12"/>
  <c r="M130" i="12"/>
  <c r="M120" i="12"/>
  <c r="M127" i="12"/>
  <c r="Y127" i="12"/>
  <c r="Y130" i="12"/>
  <c r="AD91" i="12"/>
  <c r="P125" i="12"/>
  <c r="S133" i="12"/>
  <c r="S127" i="12"/>
  <c r="S123" i="12"/>
  <c r="S125" i="12"/>
  <c r="T134" i="12"/>
  <c r="S134" i="12"/>
  <c r="X111" i="12"/>
  <c r="X129" i="12"/>
  <c r="Q125" i="12"/>
  <c r="T119" i="12"/>
  <c r="U124" i="12"/>
  <c r="P118" i="12"/>
  <c r="P114" i="12"/>
  <c r="P133" i="12"/>
  <c r="P116" i="12"/>
  <c r="P132" i="12"/>
  <c r="P115" i="12"/>
  <c r="Q121" i="12"/>
  <c r="Q128" i="12"/>
  <c r="Q122" i="12"/>
  <c r="Q131" i="12"/>
  <c r="M118" i="12"/>
  <c r="M133" i="12"/>
  <c r="M116" i="12"/>
  <c r="X112" i="12"/>
  <c r="X131" i="12"/>
  <c r="X113" i="12"/>
  <c r="X119" i="12"/>
  <c r="M117" i="12"/>
  <c r="M132" i="12"/>
  <c r="M114" i="12"/>
  <c r="M115" i="12"/>
  <c r="K124" i="12"/>
  <c r="O111" i="12"/>
  <c r="L117" i="12"/>
  <c r="L132" i="12"/>
  <c r="L114" i="12"/>
  <c r="L115" i="12"/>
  <c r="Y47" i="12"/>
  <c r="P134" i="12"/>
  <c r="M121" i="12"/>
  <c r="M122" i="12"/>
  <c r="Y122" i="12"/>
  <c r="Y131" i="12"/>
  <c r="N130" i="12"/>
  <c r="N120" i="12"/>
  <c r="N127" i="12"/>
  <c r="AC12" i="12"/>
  <c r="T129" i="12"/>
  <c r="T111" i="12"/>
  <c r="T112" i="12"/>
  <c r="Z47" i="12"/>
  <c r="Q134" i="12"/>
  <c r="N118" i="12"/>
  <c r="N133" i="12"/>
  <c r="N116" i="12"/>
  <c r="U129" i="12"/>
  <c r="N122" i="12"/>
  <c r="N131" i="12"/>
  <c r="N121" i="12"/>
  <c r="N128" i="12"/>
  <c r="O130" i="12"/>
  <c r="O120" i="12"/>
  <c r="O127" i="12"/>
  <c r="R125" i="12"/>
  <c r="U116" i="12"/>
  <c r="Y12" i="12"/>
  <c r="P129" i="12"/>
  <c r="P111" i="12"/>
  <c r="P117" i="12"/>
  <c r="P112" i="12"/>
  <c r="K111" i="12"/>
  <c r="N117" i="12"/>
  <c r="N132" i="12"/>
  <c r="N114" i="12"/>
  <c r="N115" i="12"/>
  <c r="R134" i="12"/>
  <c r="O118" i="12"/>
  <c r="O133" i="12"/>
  <c r="O116" i="12"/>
  <c r="Y133" i="12"/>
  <c r="Y118" i="12"/>
  <c r="V129" i="12"/>
  <c r="O128" i="12"/>
  <c r="O122" i="12"/>
  <c r="O131" i="12"/>
  <c r="O121" i="12"/>
  <c r="L124" i="12"/>
  <c r="V133" i="12"/>
  <c r="W119" i="12"/>
  <c r="U126" i="12"/>
  <c r="P121" i="12"/>
  <c r="P128" i="12"/>
  <c r="P122" i="12"/>
  <c r="P131" i="12"/>
  <c r="K123" i="12"/>
  <c r="Y22" i="12"/>
  <c r="P113" i="12"/>
  <c r="P119" i="12"/>
  <c r="V116" i="12"/>
  <c r="W126" i="12"/>
  <c r="Z33" i="12"/>
  <c r="Q130" i="12"/>
  <c r="Q111" i="12"/>
  <c r="Q133" i="12"/>
  <c r="Q118" i="12"/>
  <c r="Q114" i="12"/>
  <c r="Q116" i="12"/>
  <c r="L123" i="12"/>
  <c r="Z22" i="12"/>
  <c r="Q113" i="12"/>
  <c r="Q112" i="12"/>
  <c r="Q119" i="12"/>
  <c r="K113" i="12"/>
  <c r="K112" i="12"/>
  <c r="K119" i="12"/>
  <c r="N111" i="12"/>
  <c r="AA33" i="12"/>
  <c r="R130" i="12"/>
  <c r="R111" i="12"/>
  <c r="T132" i="12"/>
  <c r="T114" i="12"/>
  <c r="T115" i="12"/>
  <c r="T117" i="12"/>
  <c r="Q117" i="12"/>
  <c r="Q115" i="12"/>
  <c r="Q132" i="12"/>
  <c r="R114" i="12"/>
  <c r="R133" i="12"/>
  <c r="R118" i="12"/>
  <c r="R116" i="12"/>
  <c r="L126" i="12"/>
  <c r="AH64" i="12"/>
  <c r="Y120" i="12"/>
  <c r="Y126" i="12"/>
  <c r="Y121" i="12"/>
  <c r="R121" i="12"/>
  <c r="R128" i="12"/>
  <c r="R122" i="12"/>
  <c r="R131" i="12"/>
  <c r="O124" i="12"/>
  <c r="V125" i="12"/>
  <c r="M123" i="12"/>
  <c r="Y123" i="12"/>
  <c r="P120" i="12"/>
  <c r="P126" i="12"/>
  <c r="Y115" i="12"/>
  <c r="I12" i="12"/>
  <c r="X91" i="12"/>
  <c r="AB81" i="12"/>
  <c r="W33" i="12"/>
  <c r="U64" i="12"/>
  <c r="U33" i="12"/>
  <c r="AA81" i="12"/>
  <c r="AC33" i="12"/>
  <c r="AC91" i="12"/>
  <c r="AD64" i="12"/>
  <c r="X81" i="12"/>
  <c r="AF91" i="12"/>
  <c r="AE91" i="12"/>
  <c r="AG91" i="12"/>
  <c r="V12" i="12"/>
  <c r="AF64" i="12"/>
  <c r="Z81" i="12"/>
  <c r="V91" i="12"/>
  <c r="W91" i="12"/>
  <c r="T81" i="12"/>
  <c r="AB91" i="12"/>
  <c r="U12" i="12"/>
  <c r="V33" i="12"/>
  <c r="T64" i="12"/>
  <c r="AG64" i="12"/>
  <c r="X33" i="12"/>
  <c r="V64" i="12"/>
  <c r="AC81" i="12"/>
  <c r="Y91" i="12"/>
  <c r="Y33" i="12"/>
  <c r="W64" i="12"/>
  <c r="AD81" i="12"/>
  <c r="Z91" i="12"/>
  <c r="AB33" i="12"/>
  <c r="AF33" i="12"/>
  <c r="AE33" i="12"/>
  <c r="X64" i="12"/>
  <c r="AE81" i="12"/>
  <c r="AA91" i="12"/>
  <c r="Z64" i="12"/>
  <c r="AF81" i="12"/>
  <c r="Y64" i="12"/>
  <c r="AG33" i="12"/>
  <c r="AA64" i="12"/>
  <c r="U81" i="12"/>
  <c r="AG81" i="12"/>
  <c r="AB64" i="12"/>
  <c r="AH81" i="12"/>
  <c r="AG12" i="12"/>
  <c r="AC64" i="12"/>
  <c r="W81" i="12"/>
  <c r="T91" i="12"/>
  <c r="T33" i="12"/>
  <c r="AE64" i="12"/>
  <c r="Y81" i="12"/>
  <c r="U91" i="12"/>
  <c r="U22" i="12"/>
  <c r="T22" i="12"/>
  <c r="AA40" i="12"/>
  <c r="V98" i="12"/>
  <c r="AH54" i="12"/>
  <c r="AB71" i="12"/>
  <c r="T98" i="12"/>
  <c r="AF98" i="12"/>
  <c r="U71" i="12"/>
  <c r="AG71" i="12"/>
  <c r="AF40" i="12"/>
  <c r="Y54" i="12"/>
  <c r="AE71" i="12"/>
  <c r="W98" i="12"/>
  <c r="T40" i="12"/>
  <c r="AD71" i="12"/>
  <c r="X98" i="12"/>
  <c r="AA105" i="12"/>
  <c r="AG105" i="12"/>
  <c r="Z98" i="12"/>
  <c r="U105" i="12"/>
  <c r="V22" i="12"/>
  <c r="AC71" i="12"/>
  <c r="U98" i="12"/>
  <c r="AG98" i="12"/>
  <c r="AE105" i="12"/>
  <c r="AF71" i="12"/>
  <c r="AF105" i="12"/>
  <c r="AE54" i="12"/>
  <c r="W22" i="12"/>
  <c r="AD40" i="12"/>
  <c r="Y98" i="12"/>
  <c r="X22" i="12"/>
  <c r="AH40" i="12"/>
  <c r="AA47" i="12"/>
  <c r="AG22" i="12"/>
  <c r="W54" i="12"/>
  <c r="AA98" i="12"/>
  <c r="AD105" i="12"/>
  <c r="AB54" i="12"/>
  <c r="AB98" i="12"/>
  <c r="AH98" i="12"/>
  <c r="AC98" i="12"/>
  <c r="AE47" i="12"/>
  <c r="T105" i="12"/>
  <c r="AB40" i="12"/>
  <c r="AD98" i="12"/>
  <c r="AC40" i="12"/>
  <c r="AE98" i="12"/>
  <c r="T71" i="12"/>
  <c r="AE40" i="12"/>
  <c r="AA22" i="12"/>
  <c r="U40" i="12"/>
  <c r="AG40" i="12"/>
  <c r="AD47" i="12"/>
  <c r="AA54" i="12"/>
  <c r="V71" i="12"/>
  <c r="AH71" i="12"/>
  <c r="V105" i="12"/>
  <c r="AH105" i="12"/>
  <c r="W71" i="12"/>
  <c r="W105" i="12"/>
  <c r="Z54" i="12"/>
  <c r="V40" i="12"/>
  <c r="AC22" i="12"/>
  <c r="W40" i="12"/>
  <c r="T47" i="12"/>
  <c r="AF47" i="12"/>
  <c r="AC54" i="12"/>
  <c r="X71" i="12"/>
  <c r="X105" i="12"/>
  <c r="X40" i="12"/>
  <c r="AD54" i="12"/>
  <c r="Y71" i="12"/>
  <c r="Y105" i="12"/>
  <c r="AE22" i="12"/>
  <c r="Y40" i="12"/>
  <c r="AH47" i="12"/>
  <c r="Z71" i="12"/>
  <c r="Z105" i="12"/>
  <c r="AF22" i="12"/>
  <c r="Z40" i="12"/>
  <c r="T54" i="12"/>
  <c r="AF54" i="12"/>
  <c r="AA71" i="12"/>
  <c r="AB22" i="12"/>
  <c r="U54" i="12"/>
  <c r="AG54" i="12"/>
  <c r="AB105" i="12"/>
  <c r="V54" i="12"/>
  <c r="AC105" i="12"/>
  <c r="X54" i="12"/>
  <c r="AE167" i="11"/>
  <c r="AE143" i="11"/>
  <c r="AE107" i="11"/>
  <c r="AE179" i="11"/>
  <c r="AE59" i="11"/>
  <c r="AE37" i="11"/>
  <c r="AE109" i="11"/>
  <c r="AE155" i="11"/>
  <c r="AE175" i="11"/>
  <c r="AE139" i="11"/>
  <c r="AE103" i="11"/>
  <c r="AE55" i="11"/>
  <c r="AE133" i="11"/>
  <c r="AD91" i="11"/>
  <c r="AE91" i="11" s="1"/>
  <c r="X173" i="11"/>
  <c r="Y173" i="11" s="1"/>
  <c r="X195" i="11"/>
  <c r="Y195" i="11" s="1"/>
  <c r="X183" i="11"/>
  <c r="X171" i="11"/>
  <c r="Y171" i="11" s="1"/>
  <c r="X159" i="11"/>
  <c r="X63" i="11"/>
  <c r="Y63" i="11" s="1"/>
  <c r="X51" i="11"/>
  <c r="X39" i="11"/>
  <c r="Y39" i="11" s="1"/>
  <c r="X27" i="11"/>
  <c r="X170" i="11"/>
  <c r="X86" i="11"/>
  <c r="X74" i="11"/>
  <c r="X50" i="11"/>
  <c r="X182" i="11"/>
  <c r="X205" i="11"/>
  <c r="Y205" i="11" s="1"/>
  <c r="X193" i="11"/>
  <c r="Y193" i="11" s="1"/>
  <c r="X85" i="11"/>
  <c r="Y85" i="11" s="1"/>
  <c r="X73" i="11"/>
  <c r="X61" i="11"/>
  <c r="Y61" i="11" s="1"/>
  <c r="X49" i="11"/>
  <c r="X37" i="11"/>
  <c r="Y37" i="11" s="1"/>
  <c r="AD26" i="11"/>
  <c r="X161" i="11"/>
  <c r="X41" i="11"/>
  <c r="Y41" i="11" s="1"/>
  <c r="X160" i="11"/>
  <c r="X204" i="11"/>
  <c r="X192" i="11"/>
  <c r="X96" i="11"/>
  <c r="X84" i="11"/>
  <c r="X60" i="11"/>
  <c r="AD43" i="11"/>
  <c r="X29" i="11"/>
  <c r="X95" i="11"/>
  <c r="X187" i="11"/>
  <c r="AD42" i="11"/>
  <c r="AE41" i="11" s="1"/>
  <c r="X203" i="11"/>
  <c r="X107" i="11"/>
  <c r="Y107" i="11" s="1"/>
  <c r="X71" i="11"/>
  <c r="X94" i="11"/>
  <c r="X82" i="11"/>
  <c r="X172" i="11"/>
  <c r="X83" i="11"/>
  <c r="Y83" i="11" s="1"/>
  <c r="X202" i="11"/>
  <c r="X177" i="11"/>
  <c r="Y177" i="11" s="1"/>
  <c r="X129" i="11"/>
  <c r="Y129" i="11" s="1"/>
  <c r="X117" i="11"/>
  <c r="X105" i="11"/>
  <c r="Y105" i="11" s="1"/>
  <c r="X93" i="11"/>
  <c r="X81" i="11"/>
  <c r="Y81" i="11" s="1"/>
  <c r="X57" i="11"/>
  <c r="X45" i="11"/>
  <c r="Y45" i="11" s="1"/>
  <c r="X33" i="11"/>
  <c r="X163" i="11"/>
  <c r="Y163" i="11" s="1"/>
  <c r="X128" i="11"/>
  <c r="X199" i="11"/>
  <c r="Y199" i="11" s="1"/>
  <c r="X79" i="11"/>
  <c r="Y79" i="11" s="1"/>
  <c r="X210" i="11"/>
  <c r="X174" i="11"/>
  <c r="X162" i="11"/>
  <c r="X102" i="11"/>
  <c r="X90" i="11"/>
  <c r="X78" i="11"/>
  <c r="X42" i="11"/>
  <c r="X30" i="11"/>
  <c r="X101" i="11"/>
  <c r="X124" i="11"/>
  <c r="X112" i="11"/>
  <c r="X100" i="11"/>
  <c r="X76" i="11"/>
  <c r="X64" i="11"/>
  <c r="X52" i="11"/>
  <c r="X28" i="11"/>
  <c r="X123" i="11"/>
  <c r="X75" i="11"/>
  <c r="X119" i="11"/>
  <c r="Y119" i="11" s="1"/>
  <c r="X190" i="11"/>
  <c r="Y189" i="11" s="1"/>
  <c r="X178" i="11"/>
  <c r="X166" i="11"/>
  <c r="X130" i="11"/>
  <c r="X118" i="11"/>
  <c r="X58" i="11"/>
  <c r="X46" i="11"/>
  <c r="X34" i="11"/>
  <c r="Y141" i="11"/>
  <c r="Y139" i="11"/>
  <c r="X104" i="11"/>
  <c r="X32" i="11"/>
  <c r="X196" i="11"/>
  <c r="X184" i="11"/>
  <c r="X67" i="11"/>
  <c r="Y67" i="11" s="1"/>
  <c r="X198" i="11"/>
  <c r="X186" i="11"/>
  <c r="X54" i="11"/>
  <c r="X194" i="11"/>
  <c r="X72" i="11"/>
  <c r="X209" i="11"/>
  <c r="X185" i="11"/>
  <c r="X89" i="11"/>
  <c r="Y89" i="11" s="1"/>
  <c r="X77" i="11"/>
  <c r="X53" i="11"/>
  <c r="X127" i="11"/>
  <c r="Y127" i="11" s="1"/>
  <c r="X181" i="11"/>
  <c r="X165" i="11"/>
  <c r="X111" i="11"/>
  <c r="Y111" i="11" s="1"/>
  <c r="X99" i="11"/>
  <c r="X38" i="11"/>
  <c r="Y145" i="11"/>
  <c r="X133" i="11"/>
  <c r="Y133" i="11" s="1"/>
  <c r="X121" i="11"/>
  <c r="Y121" i="11" s="1"/>
  <c r="Y35" i="11"/>
  <c r="Y167" i="11"/>
  <c r="Y143" i="11"/>
  <c r="X116" i="11"/>
  <c r="Y115" i="11" s="1"/>
  <c r="X62" i="11"/>
  <c r="X201" i="11"/>
  <c r="Y201" i="11" s="1"/>
  <c r="X40" i="11"/>
  <c r="X55" i="11"/>
  <c r="X106" i="11"/>
  <c r="X176" i="11"/>
  <c r="X197" i="11"/>
  <c r="Y197" i="11" s="1"/>
  <c r="X31" i="11"/>
  <c r="X97" i="11"/>
  <c r="X108" i="11"/>
  <c r="X208" i="11"/>
  <c r="X207" i="11"/>
  <c r="Y207" i="11" s="1"/>
  <c r="X131" i="11"/>
  <c r="Y131" i="11" s="1"/>
  <c r="X153" i="11"/>
  <c r="Y153" i="11" s="1"/>
  <c r="X43" i="11"/>
  <c r="Y43" i="11" s="1"/>
  <c r="X65" i="11"/>
  <c r="Y65" i="11" s="1"/>
  <c r="X87" i="11"/>
  <c r="Y87" i="11" s="1"/>
  <c r="X109" i="11"/>
  <c r="Y109" i="11" s="1"/>
  <c r="X132" i="11"/>
  <c r="X44" i="11"/>
  <c r="X88" i="11"/>
  <c r="X154" i="11"/>
  <c r="X175" i="11"/>
  <c r="Y175" i="11" s="1"/>
  <c r="X66" i="11"/>
  <c r="X110" i="11"/>
  <c r="X59" i="11"/>
  <c r="Y59" i="11" s="1"/>
  <c r="X103" i="11"/>
  <c r="Y103" i="11" s="1"/>
  <c r="X125" i="11"/>
  <c r="Y125" i="11" s="1"/>
  <c r="X147" i="11"/>
  <c r="Y147" i="11" s="1"/>
  <c r="AE27" i="11" l="1"/>
  <c r="AE145" i="11"/>
  <c r="AE181" i="11"/>
  <c r="AE119" i="11"/>
  <c r="AE31" i="11"/>
  <c r="AE125" i="11"/>
  <c r="AE93" i="11"/>
  <c r="Y203" i="11"/>
  <c r="AE123" i="11"/>
  <c r="AE47" i="11"/>
  <c r="Y187" i="11"/>
  <c r="Y55" i="11"/>
  <c r="Y27" i="11"/>
  <c r="Y33" i="11"/>
  <c r="AE43" i="11"/>
  <c r="Y181" i="11"/>
  <c r="Y101" i="11"/>
  <c r="Y165" i="11"/>
  <c r="Y97" i="11"/>
  <c r="Y93" i="11"/>
  <c r="AE23" i="11"/>
  <c r="AE71" i="11"/>
  <c r="AE45" i="11"/>
  <c r="Y159" i="11"/>
  <c r="AE85" i="11"/>
  <c r="AE97" i="11"/>
  <c r="Y51" i="11"/>
  <c r="AE137" i="11"/>
  <c r="AE39" i="11"/>
  <c r="Y117" i="11"/>
  <c r="AE25" i="11"/>
  <c r="AE87" i="11"/>
  <c r="Y99" i="11"/>
  <c r="AE135" i="11"/>
  <c r="AB106" i="12"/>
  <c r="AB107" i="12"/>
  <c r="Y49" i="12"/>
  <c r="Y48" i="12"/>
  <c r="U48" i="12"/>
  <c r="U49" i="12"/>
  <c r="U56" i="12"/>
  <c r="U55" i="12"/>
  <c r="Y107" i="12"/>
  <c r="Y106" i="12"/>
  <c r="Z55" i="12"/>
  <c r="Z56" i="12"/>
  <c r="AE42" i="12"/>
  <c r="AE41" i="12"/>
  <c r="AD106" i="12"/>
  <c r="AD107" i="12"/>
  <c r="AF73" i="12"/>
  <c r="AF72" i="12"/>
  <c r="T42" i="12"/>
  <c r="T41" i="12"/>
  <c r="AA41" i="12"/>
  <c r="AA42" i="12"/>
  <c r="AB65" i="12"/>
  <c r="AB66" i="12"/>
  <c r="AF34" i="12"/>
  <c r="AF35" i="12"/>
  <c r="X82" i="12"/>
  <c r="X83" i="12"/>
  <c r="Y72" i="12"/>
  <c r="Y73" i="12"/>
  <c r="W107" i="12"/>
  <c r="W106" i="12"/>
  <c r="T73" i="12"/>
  <c r="T72" i="12"/>
  <c r="AA99" i="12"/>
  <c r="AA100" i="12"/>
  <c r="AE106" i="12"/>
  <c r="AE107" i="12"/>
  <c r="W99" i="12"/>
  <c r="W100" i="12"/>
  <c r="AG82" i="12"/>
  <c r="AG83" i="12"/>
  <c r="AB35" i="12"/>
  <c r="AB34" i="12"/>
  <c r="AD65" i="12"/>
  <c r="AD66" i="12"/>
  <c r="AH65" i="12"/>
  <c r="AH66" i="12"/>
  <c r="X49" i="12"/>
  <c r="X48" i="12"/>
  <c r="U41" i="12"/>
  <c r="U42" i="12"/>
  <c r="AE92" i="12"/>
  <c r="AE93" i="12"/>
  <c r="AE56" i="12"/>
  <c r="AE55" i="12"/>
  <c r="V48" i="12"/>
  <c r="V49" i="12"/>
  <c r="W72" i="12"/>
  <c r="W73" i="12"/>
  <c r="AG100" i="12"/>
  <c r="AG99" i="12"/>
  <c r="U82" i="12"/>
  <c r="U83" i="12"/>
  <c r="AC92" i="12"/>
  <c r="AC93" i="12"/>
  <c r="AF56" i="12"/>
  <c r="AF55" i="12"/>
  <c r="AH107" i="12"/>
  <c r="AH106" i="12"/>
  <c r="U100" i="12"/>
  <c r="U99" i="12"/>
  <c r="AE100" i="12"/>
  <c r="AE99" i="12"/>
  <c r="AB92" i="12"/>
  <c r="AB93" i="12"/>
  <c r="X41" i="12"/>
  <c r="X42" i="12"/>
  <c r="AC41" i="12"/>
  <c r="AC42" i="12"/>
  <c r="Y55" i="12"/>
  <c r="Y56" i="12"/>
  <c r="U92" i="12"/>
  <c r="U93" i="12"/>
  <c r="AA66" i="12"/>
  <c r="AA65" i="12"/>
  <c r="AD82" i="12"/>
  <c r="AD83" i="12"/>
  <c r="T82" i="12"/>
  <c r="T83" i="12"/>
  <c r="AC34" i="12"/>
  <c r="AC35" i="12"/>
  <c r="T56" i="12"/>
  <c r="T55" i="12"/>
  <c r="X107" i="12"/>
  <c r="X106" i="12"/>
  <c r="V106" i="12"/>
  <c r="V107" i="12"/>
  <c r="AD100" i="12"/>
  <c r="AD99" i="12"/>
  <c r="AA49" i="12"/>
  <c r="AA48" i="12"/>
  <c r="AC72" i="12"/>
  <c r="AC73" i="12"/>
  <c r="AF42" i="12"/>
  <c r="AF41" i="12"/>
  <c r="Y82" i="12"/>
  <c r="Y83" i="12"/>
  <c r="AG34" i="12"/>
  <c r="AG35" i="12"/>
  <c r="W65" i="12"/>
  <c r="W66" i="12"/>
  <c r="W92" i="12"/>
  <c r="W93" i="12"/>
  <c r="AA82" i="12"/>
  <c r="AA83" i="12"/>
  <c r="AA35" i="12"/>
  <c r="AA34" i="12"/>
  <c r="X65" i="12"/>
  <c r="X66" i="12"/>
  <c r="AD73" i="12"/>
  <c r="AD72" i="12"/>
  <c r="X72" i="12"/>
  <c r="X73" i="12"/>
  <c r="AH41" i="12"/>
  <c r="AH42" i="12"/>
  <c r="Y41" i="12"/>
  <c r="Y42" i="12"/>
  <c r="AG56" i="12"/>
  <c r="AG55" i="12"/>
  <c r="AB55" i="12"/>
  <c r="AB56" i="12"/>
  <c r="V99" i="12"/>
  <c r="V100" i="12"/>
  <c r="AE34" i="12"/>
  <c r="AE35" i="12"/>
  <c r="T65" i="12"/>
  <c r="T66" i="12"/>
  <c r="AF92" i="12"/>
  <c r="AF93" i="12"/>
  <c r="Z41" i="12"/>
  <c r="Z42" i="12"/>
  <c r="AH72" i="12"/>
  <c r="AH73" i="12"/>
  <c r="AB41" i="12"/>
  <c r="AB42" i="12"/>
  <c r="AG73" i="12"/>
  <c r="AG72" i="12"/>
  <c r="AE65" i="12"/>
  <c r="AE66" i="12"/>
  <c r="Y66" i="12"/>
  <c r="Y65" i="12"/>
  <c r="Y34" i="12"/>
  <c r="Y35" i="12"/>
  <c r="V92" i="12"/>
  <c r="V93" i="12"/>
  <c r="U34" i="12"/>
  <c r="U35" i="12"/>
  <c r="AC55" i="12"/>
  <c r="AC56" i="12"/>
  <c r="V72" i="12"/>
  <c r="V73" i="12"/>
  <c r="T107" i="12"/>
  <c r="T106" i="12"/>
  <c r="U106" i="12"/>
  <c r="U107" i="12"/>
  <c r="U73" i="12"/>
  <c r="U72" i="12"/>
  <c r="T35" i="12"/>
  <c r="T34" i="12"/>
  <c r="Y92" i="12"/>
  <c r="Y93" i="12"/>
  <c r="Z82" i="12"/>
  <c r="Z83" i="12"/>
  <c r="U65" i="12"/>
  <c r="U66" i="12"/>
  <c r="W48" i="12"/>
  <c r="W49" i="12"/>
  <c r="V41" i="12"/>
  <c r="V42" i="12"/>
  <c r="AH82" i="12"/>
  <c r="AH83" i="12"/>
  <c r="AA72" i="12"/>
  <c r="AA73" i="12"/>
  <c r="AE73" i="12"/>
  <c r="AE72" i="12"/>
  <c r="X55" i="12"/>
  <c r="X56" i="12"/>
  <c r="Z106" i="12"/>
  <c r="Z107" i="12"/>
  <c r="AF48" i="12"/>
  <c r="AF49" i="12"/>
  <c r="AA55" i="12"/>
  <c r="AA56" i="12"/>
  <c r="AE48" i="12"/>
  <c r="AE49" i="12"/>
  <c r="Y99" i="12"/>
  <c r="Y100" i="12"/>
  <c r="Z99" i="12"/>
  <c r="Z100" i="12"/>
  <c r="AF100" i="12"/>
  <c r="AF99" i="12"/>
  <c r="T92" i="12"/>
  <c r="T93" i="12"/>
  <c r="Z66" i="12"/>
  <c r="Z65" i="12"/>
  <c r="AC82" i="12"/>
  <c r="AC83" i="12"/>
  <c r="AF65" i="12"/>
  <c r="AF66" i="12"/>
  <c r="W34" i="12"/>
  <c r="W35" i="12"/>
  <c r="AB99" i="12"/>
  <c r="AB100" i="12"/>
  <c r="AH55" i="12"/>
  <c r="AH56" i="12"/>
  <c r="AG65" i="12"/>
  <c r="AG66" i="12"/>
  <c r="Z49" i="12"/>
  <c r="Z48" i="12"/>
  <c r="Z72" i="12"/>
  <c r="Z73" i="12"/>
  <c r="AD48" i="12"/>
  <c r="AD49" i="12"/>
  <c r="AD42" i="12"/>
  <c r="AD41" i="12"/>
  <c r="T100" i="12"/>
  <c r="T99" i="12"/>
  <c r="W83" i="12"/>
  <c r="W82" i="12"/>
  <c r="V65" i="12"/>
  <c r="V66" i="12"/>
  <c r="AB82" i="12"/>
  <c r="AB83" i="12"/>
  <c r="Z35" i="12"/>
  <c r="Z34" i="12"/>
  <c r="X99" i="12"/>
  <c r="X100" i="12"/>
  <c r="AF106" i="12"/>
  <c r="AF107" i="12"/>
  <c r="AD56" i="12"/>
  <c r="AD55" i="12"/>
  <c r="W55" i="12"/>
  <c r="W56" i="12"/>
  <c r="AC106" i="12"/>
  <c r="AC107" i="12"/>
  <c r="T48" i="12"/>
  <c r="T49" i="12"/>
  <c r="AC99" i="12"/>
  <c r="AC100" i="12"/>
  <c r="AG106" i="12"/>
  <c r="AG107" i="12"/>
  <c r="AA92" i="12"/>
  <c r="AA93" i="12"/>
  <c r="V55" i="12"/>
  <c r="V56" i="12"/>
  <c r="AH48" i="12"/>
  <c r="AH49" i="12"/>
  <c r="W41" i="12"/>
  <c r="W42" i="12"/>
  <c r="AG42" i="12"/>
  <c r="AG41" i="12"/>
  <c r="AH99" i="12"/>
  <c r="AH100" i="12"/>
  <c r="AA106" i="12"/>
  <c r="AA107" i="12"/>
  <c r="AB72" i="12"/>
  <c r="AB73" i="12"/>
  <c r="AC65" i="12"/>
  <c r="AC66" i="12"/>
  <c r="X34" i="12"/>
  <c r="X35" i="12"/>
  <c r="AG92" i="12"/>
  <c r="AG93" i="12"/>
  <c r="X93" i="12"/>
  <c r="X92" i="12"/>
  <c r="V82" i="12"/>
  <c r="V83" i="12"/>
  <c r="AF83" i="12"/>
  <c r="AF82" i="12"/>
  <c r="AE82" i="12"/>
  <c r="AE83" i="12"/>
  <c r="AD93" i="12"/>
  <c r="AD92" i="12"/>
  <c r="Z92" i="12"/>
  <c r="Z93" i="12"/>
  <c r="V35" i="12"/>
  <c r="V34" i="12"/>
  <c r="AB24" i="12"/>
  <c r="AB23" i="12"/>
  <c r="T23" i="12"/>
  <c r="T24" i="12"/>
  <c r="Y23" i="12"/>
  <c r="Y24" i="12"/>
  <c r="Z23" i="12"/>
  <c r="Z24" i="12"/>
  <c r="U23" i="12"/>
  <c r="U24" i="12"/>
  <c r="AG23" i="12"/>
  <c r="AG24" i="12"/>
  <c r="V23" i="12"/>
  <c r="V24" i="12"/>
  <c r="AC24" i="12"/>
  <c r="AC23" i="12"/>
  <c r="AA24" i="12"/>
  <c r="AA23" i="12"/>
  <c r="AF23" i="12"/>
  <c r="AF24" i="12"/>
  <c r="X23" i="12"/>
  <c r="X24" i="12"/>
  <c r="AE23" i="12"/>
  <c r="AE24" i="12"/>
  <c r="W23" i="12"/>
  <c r="W24" i="12"/>
  <c r="Y13" i="12"/>
  <c r="Y14" i="12"/>
  <c r="AG13" i="12"/>
  <c r="AG14" i="12"/>
  <c r="AH13" i="12"/>
  <c r="AH14" i="12"/>
  <c r="V13" i="12"/>
  <c r="V14" i="12"/>
  <c r="AC14" i="12"/>
  <c r="AC13" i="12"/>
  <c r="U13" i="12"/>
  <c r="U14" i="12"/>
  <c r="Y29" i="11"/>
  <c r="Y49" i="11"/>
  <c r="Y95" i="11"/>
  <c r="AE75" i="11"/>
  <c r="Y183" i="11"/>
  <c r="Y75" i="11"/>
  <c r="Y57" i="11"/>
  <c r="Y161" i="11"/>
  <c r="J12" i="12"/>
  <c r="Y123" i="11"/>
  <c r="Y77" i="11"/>
  <c r="Y53" i="11"/>
  <c r="Y185" i="11"/>
  <c r="Y209" i="11"/>
  <c r="Y71" i="11"/>
  <c r="Y73" i="11"/>
  <c r="Y31" i="11"/>
  <c r="K12" i="12" l="1"/>
  <c r="D105" i="12"/>
  <c r="E105" i="12"/>
  <c r="F105" i="12"/>
  <c r="G105" i="12"/>
  <c r="H105" i="12"/>
  <c r="I105" i="12"/>
  <c r="J105" i="12"/>
  <c r="K105" i="12"/>
  <c r="L105" i="12"/>
  <c r="M105" i="12"/>
  <c r="N105" i="12"/>
  <c r="O105" i="12"/>
  <c r="P105" i="12"/>
  <c r="Q105" i="12"/>
  <c r="R105" i="12"/>
  <c r="D98" i="12"/>
  <c r="E98" i="12"/>
  <c r="F98" i="12"/>
  <c r="G98" i="12"/>
  <c r="H98" i="12"/>
  <c r="I98" i="12"/>
  <c r="J98" i="12"/>
  <c r="K98" i="12"/>
  <c r="L98" i="12"/>
  <c r="M98" i="12"/>
  <c r="N98" i="12"/>
  <c r="O98" i="12"/>
  <c r="P98" i="12"/>
  <c r="Q98" i="12"/>
  <c r="R98" i="12"/>
  <c r="D71" i="12"/>
  <c r="E71" i="12"/>
  <c r="F71" i="12"/>
  <c r="G71" i="12"/>
  <c r="H71" i="12"/>
  <c r="I71" i="12"/>
  <c r="J71" i="12"/>
  <c r="K71" i="12"/>
  <c r="L71" i="12"/>
  <c r="M71" i="12"/>
  <c r="N71" i="12"/>
  <c r="O71" i="12"/>
  <c r="P71" i="12"/>
  <c r="Q71" i="12"/>
  <c r="R71" i="12"/>
  <c r="D54" i="12"/>
  <c r="E54" i="12"/>
  <c r="F54" i="12"/>
  <c r="G54" i="12"/>
  <c r="H54" i="12"/>
  <c r="I54" i="12"/>
  <c r="J54" i="12"/>
  <c r="K54" i="12"/>
  <c r="L54" i="12"/>
  <c r="M54" i="12"/>
  <c r="N54" i="12"/>
  <c r="O54" i="12"/>
  <c r="P54" i="12"/>
  <c r="Q54" i="12"/>
  <c r="R54" i="12"/>
  <c r="D47" i="12"/>
  <c r="E47" i="12"/>
  <c r="F47" i="12"/>
  <c r="G47" i="12"/>
  <c r="H47" i="12"/>
  <c r="I47" i="12"/>
  <c r="J47" i="12"/>
  <c r="K47" i="12"/>
  <c r="L47" i="12"/>
  <c r="M47" i="12"/>
  <c r="N47" i="12"/>
  <c r="O47" i="12"/>
  <c r="P47" i="12"/>
  <c r="Q47" i="12"/>
  <c r="R47" i="12"/>
  <c r="D40" i="12"/>
  <c r="E40" i="12"/>
  <c r="F40" i="12"/>
  <c r="G40" i="12"/>
  <c r="H40" i="12"/>
  <c r="I40" i="12"/>
  <c r="J40" i="12"/>
  <c r="K40" i="12"/>
  <c r="L40" i="12"/>
  <c r="M40" i="12"/>
  <c r="N40" i="12"/>
  <c r="O40" i="12"/>
  <c r="P40" i="12"/>
  <c r="Q40" i="12"/>
  <c r="R40" i="12"/>
  <c r="D22" i="12"/>
  <c r="E22" i="12"/>
  <c r="F22" i="12"/>
  <c r="G22" i="12"/>
  <c r="H22" i="12"/>
  <c r="I22" i="12"/>
  <c r="J22" i="12"/>
  <c r="K22" i="12"/>
  <c r="L22" i="12"/>
  <c r="M22" i="12"/>
  <c r="N22" i="12"/>
  <c r="O22" i="12"/>
  <c r="P22" i="12"/>
  <c r="Q22" i="12"/>
  <c r="R22" i="12"/>
  <c r="Q3" i="11"/>
  <c r="Q4" i="11"/>
  <c r="Q5" i="11"/>
  <c r="Q6" i="11"/>
  <c r="Q7" i="11"/>
  <c r="Q8" i="11"/>
  <c r="Q9" i="11"/>
  <c r="Q10" i="11"/>
  <c r="BI31" i="11" s="1"/>
  <c r="BJ31" i="11" s="1"/>
  <c r="Q11" i="11"/>
  <c r="Q12" i="11"/>
  <c r="Q13" i="11"/>
  <c r="Q14" i="11"/>
  <c r="Q15" i="11"/>
  <c r="Q16" i="11"/>
  <c r="Q17" i="11"/>
  <c r="Q18" i="11"/>
  <c r="Q19" i="11"/>
  <c r="Q20" i="11"/>
  <c r="Q21" i="11"/>
  <c r="Q22" i="11"/>
  <c r="Q23" i="11"/>
  <c r="Q24" i="11"/>
  <c r="Q25" i="11"/>
  <c r="Q26" i="11"/>
  <c r="Q27" i="11"/>
  <c r="Q28" i="11"/>
  <c r="Q29" i="11"/>
  <c r="Q30" i="11"/>
  <c r="Q31" i="11"/>
  <c r="Q32" i="11"/>
  <c r="Q33" i="11"/>
  <c r="Q34" i="11"/>
  <c r="Q35" i="11"/>
  <c r="Q36" i="11"/>
  <c r="Q37" i="11"/>
  <c r="Q38" i="11"/>
  <c r="Q39" i="11"/>
  <c r="Q40" i="11"/>
  <c r="Q41" i="11"/>
  <c r="Q42" i="11"/>
  <c r="Q43" i="11"/>
  <c r="Q44" i="11"/>
  <c r="Q45" i="11"/>
  <c r="Q46" i="11"/>
  <c r="Q47" i="11"/>
  <c r="Q48" i="11"/>
  <c r="Q49" i="11"/>
  <c r="Q50" i="11"/>
  <c r="Q51" i="11"/>
  <c r="Q52" i="11"/>
  <c r="Q53" i="11"/>
  <c r="Q54" i="11"/>
  <c r="Q55" i="11"/>
  <c r="Q56" i="11"/>
  <c r="Q57" i="11"/>
  <c r="Q58" i="11"/>
  <c r="Q59" i="11"/>
  <c r="Q60" i="11"/>
  <c r="Q61" i="11"/>
  <c r="Q62" i="11"/>
  <c r="Q63" i="11"/>
  <c r="Q64" i="11"/>
  <c r="Q65" i="11"/>
  <c r="Q66" i="11"/>
  <c r="Q67" i="11"/>
  <c r="Q68" i="11"/>
  <c r="Q69" i="11"/>
  <c r="Q70" i="11"/>
  <c r="Q71" i="11"/>
  <c r="Q72" i="11"/>
  <c r="Q73" i="11"/>
  <c r="Q74" i="11"/>
  <c r="Q75" i="11"/>
  <c r="Q76" i="11"/>
  <c r="Q77" i="11"/>
  <c r="Q78" i="11"/>
  <c r="Q79" i="11"/>
  <c r="Q80" i="11"/>
  <c r="Q81" i="11"/>
  <c r="Q82" i="11"/>
  <c r="Q83" i="11"/>
  <c r="Q84" i="11"/>
  <c r="Q85" i="11"/>
  <c r="Q86" i="11"/>
  <c r="Q87" i="11"/>
  <c r="Q88" i="11"/>
  <c r="Q89" i="11"/>
  <c r="Q90" i="11"/>
  <c r="Q91" i="11"/>
  <c r="Q92" i="11"/>
  <c r="Q93" i="11"/>
  <c r="Q94" i="11"/>
  <c r="Q95" i="11"/>
  <c r="Q96" i="11"/>
  <c r="Q97" i="11"/>
  <c r="Q98" i="11"/>
  <c r="Q99" i="11"/>
  <c r="Q100" i="11"/>
  <c r="Q101" i="11"/>
  <c r="Q102" i="11"/>
  <c r="Q103" i="11"/>
  <c r="Q104" i="11"/>
  <c r="Q105" i="11"/>
  <c r="Q106" i="11"/>
  <c r="Q107" i="11"/>
  <c r="Q108" i="11"/>
  <c r="Q109" i="11"/>
  <c r="Q110" i="11"/>
  <c r="Q111" i="11"/>
  <c r="Q112" i="11"/>
  <c r="Q113" i="11"/>
  <c r="Q114" i="11"/>
  <c r="Q115" i="11"/>
  <c r="Q116" i="11"/>
  <c r="Q117" i="11"/>
  <c r="Q118" i="11"/>
  <c r="Q119" i="11"/>
  <c r="Q120" i="11"/>
  <c r="Q121" i="11"/>
  <c r="Q122" i="11"/>
  <c r="Q123" i="11"/>
  <c r="Q124" i="11"/>
  <c r="Q125" i="11"/>
  <c r="Q126" i="11"/>
  <c r="Q127" i="11"/>
  <c r="Q128" i="11"/>
  <c r="Q129" i="11"/>
  <c r="Q130" i="11"/>
  <c r="Q131" i="11"/>
  <c r="Q132" i="11"/>
  <c r="Q133" i="11"/>
  <c r="Q134" i="11"/>
  <c r="Q135" i="11"/>
  <c r="Q136" i="11"/>
  <c r="Q137" i="11"/>
  <c r="R137" i="11" s="1"/>
  <c r="Q138" i="11"/>
  <c r="R138" i="11" s="1"/>
  <c r="S137" i="11" s="1"/>
  <c r="Q139" i="11"/>
  <c r="R139" i="11" s="1"/>
  <c r="Q140" i="11"/>
  <c r="R140" i="11" s="1"/>
  <c r="S139" i="11" s="1"/>
  <c r="Q141" i="11"/>
  <c r="R141" i="11" s="1"/>
  <c r="Q142" i="11"/>
  <c r="R142" i="11" s="1"/>
  <c r="Q143" i="11"/>
  <c r="R143" i="11" s="1"/>
  <c r="Q144" i="11"/>
  <c r="R144" i="11" s="1"/>
  <c r="Q145" i="11"/>
  <c r="R145" i="11" s="1"/>
  <c r="Q146" i="11"/>
  <c r="R146" i="11" s="1"/>
  <c r="S145" i="11" s="1"/>
  <c r="Q147" i="11"/>
  <c r="R147" i="11" s="1"/>
  <c r="Q148" i="11"/>
  <c r="R148" i="11" s="1"/>
  <c r="Q149" i="11"/>
  <c r="R149" i="11" s="1"/>
  <c r="Q150" i="11"/>
  <c r="R150" i="11" s="1"/>
  <c r="Q151" i="11"/>
  <c r="R151" i="11" s="1"/>
  <c r="S151" i="11" s="1"/>
  <c r="Q152" i="11"/>
  <c r="R152" i="11" s="1"/>
  <c r="Q153" i="11"/>
  <c r="R153" i="11" s="1"/>
  <c r="S153" i="11" s="1"/>
  <c r="Q154" i="11"/>
  <c r="R154" i="11" s="1"/>
  <c r="Q155" i="11"/>
  <c r="R155" i="11" s="1"/>
  <c r="Q156" i="11"/>
  <c r="R156" i="11" s="1"/>
  <c r="Q157" i="11"/>
  <c r="Q158" i="11"/>
  <c r="Q159" i="11"/>
  <c r="Q160" i="11"/>
  <c r="Q161" i="11"/>
  <c r="Q162" i="11"/>
  <c r="Q163" i="11"/>
  <c r="Q164" i="11"/>
  <c r="Q165" i="11"/>
  <c r="Q166" i="11"/>
  <c r="Q167" i="11"/>
  <c r="Q168" i="11"/>
  <c r="Q169" i="11"/>
  <c r="Q170" i="11"/>
  <c r="Q171" i="11"/>
  <c r="Q172" i="11"/>
  <c r="Q173" i="11"/>
  <c r="Q174" i="11"/>
  <c r="Q175" i="11"/>
  <c r="Q176" i="11"/>
  <c r="Q177" i="11"/>
  <c r="Q178" i="11"/>
  <c r="Q179" i="11"/>
  <c r="Q180" i="11"/>
  <c r="Q181" i="11"/>
  <c r="Q182" i="11"/>
  <c r="Q183" i="11"/>
  <c r="Q184" i="11"/>
  <c r="Q185" i="11"/>
  <c r="Q186" i="11"/>
  <c r="Q187" i="11"/>
  <c r="R187" i="11" s="1"/>
  <c r="S187" i="11" s="1"/>
  <c r="Q188" i="11"/>
  <c r="Q189" i="11"/>
  <c r="Q190" i="11"/>
  <c r="Q191" i="11"/>
  <c r="Q192" i="11"/>
  <c r="Q193" i="11"/>
  <c r="Q194" i="11"/>
  <c r="Q195" i="11"/>
  <c r="Q196" i="11"/>
  <c r="Q197" i="11"/>
  <c r="Q198" i="11"/>
  <c r="Q199" i="11"/>
  <c r="R199" i="11" s="1"/>
  <c r="Q200" i="1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K29" i="11"/>
  <c r="K30" i="11"/>
  <c r="K31" i="11"/>
  <c r="K32" i="11"/>
  <c r="K33" i="11"/>
  <c r="K34" i="11"/>
  <c r="K35" i="11"/>
  <c r="K36" i="11"/>
  <c r="K37" i="11"/>
  <c r="K38" i="11"/>
  <c r="K39" i="11"/>
  <c r="K40" i="11"/>
  <c r="K41" i="11"/>
  <c r="K42" i="11"/>
  <c r="K43" i="11"/>
  <c r="K44" i="11"/>
  <c r="K45" i="11"/>
  <c r="K46" i="11"/>
  <c r="K47" i="11"/>
  <c r="K48" i="11"/>
  <c r="K49" i="11"/>
  <c r="K50" i="11"/>
  <c r="K51" i="11"/>
  <c r="K52" i="11"/>
  <c r="K53" i="11"/>
  <c r="K54" i="11"/>
  <c r="K55" i="11"/>
  <c r="K56" i="11"/>
  <c r="K57" i="11"/>
  <c r="K58" i="11"/>
  <c r="K59" i="11"/>
  <c r="K60" i="11"/>
  <c r="K61" i="11"/>
  <c r="K62" i="11"/>
  <c r="K63" i="11"/>
  <c r="K64" i="11"/>
  <c r="K65" i="11"/>
  <c r="K66" i="11"/>
  <c r="K67" i="11"/>
  <c r="K68" i="11"/>
  <c r="K69" i="11"/>
  <c r="K70" i="11"/>
  <c r="K71" i="11"/>
  <c r="K72" i="11"/>
  <c r="K73" i="11"/>
  <c r="K74" i="11"/>
  <c r="K75" i="11"/>
  <c r="K76" i="11"/>
  <c r="K77" i="11"/>
  <c r="K78" i="11"/>
  <c r="K79" i="11"/>
  <c r="K80" i="11"/>
  <c r="K81" i="11"/>
  <c r="K82" i="11"/>
  <c r="K83" i="11"/>
  <c r="K84" i="11"/>
  <c r="K85" i="11"/>
  <c r="K86" i="11"/>
  <c r="R57" i="11" l="1"/>
  <c r="R79" i="11"/>
  <c r="R172" i="11"/>
  <c r="R160" i="11"/>
  <c r="R40" i="11"/>
  <c r="R28" i="11"/>
  <c r="R95" i="11"/>
  <c r="R87" i="11"/>
  <c r="R75" i="11"/>
  <c r="R121" i="11"/>
  <c r="R194" i="11"/>
  <c r="R182" i="11"/>
  <c r="R62" i="11"/>
  <c r="R29" i="11"/>
  <c r="R84" i="11"/>
  <c r="R72" i="11"/>
  <c r="R90" i="11"/>
  <c r="R119" i="11"/>
  <c r="R35" i="11"/>
  <c r="R106" i="11"/>
  <c r="R94" i="11"/>
  <c r="R116" i="11"/>
  <c r="R105" i="11"/>
  <c r="L12" i="12"/>
  <c r="R181" i="11"/>
  <c r="R189" i="11"/>
  <c r="S189" i="11" s="1"/>
  <c r="R177" i="11"/>
  <c r="R165" i="11"/>
  <c r="S165" i="11" s="1"/>
  <c r="R131" i="11"/>
  <c r="R97" i="11"/>
  <c r="R127" i="11"/>
  <c r="R67" i="11"/>
  <c r="R55" i="11"/>
  <c r="R171" i="11"/>
  <c r="S171" i="11" s="1"/>
  <c r="R159" i="11"/>
  <c r="R39" i="11"/>
  <c r="R27" i="11"/>
  <c r="R188" i="11"/>
  <c r="R104" i="11"/>
  <c r="R68" i="11"/>
  <c r="R42" i="11"/>
  <c r="R30" i="11"/>
  <c r="R175" i="11"/>
  <c r="R163" i="11"/>
  <c r="R103" i="11"/>
  <c r="R43" i="11"/>
  <c r="R31" i="11"/>
  <c r="R107" i="11"/>
  <c r="R183" i="11"/>
  <c r="R197" i="11"/>
  <c r="R185" i="11"/>
  <c r="R50" i="11"/>
  <c r="R109" i="11"/>
  <c r="R132" i="11"/>
  <c r="S131" i="11" s="1"/>
  <c r="R166" i="11"/>
  <c r="R120" i="11"/>
  <c r="R59" i="11"/>
  <c r="R178" i="11"/>
  <c r="R130" i="11"/>
  <c r="R118" i="11"/>
  <c r="R46" i="11"/>
  <c r="R34" i="11"/>
  <c r="R198" i="11"/>
  <c r="R164" i="11"/>
  <c r="R73" i="11"/>
  <c r="S141" i="11"/>
  <c r="R117" i="11"/>
  <c r="R45" i="11"/>
  <c r="R33" i="11"/>
  <c r="R174" i="11"/>
  <c r="R162" i="11"/>
  <c r="R126" i="11"/>
  <c r="R41" i="11"/>
  <c r="R89" i="11"/>
  <c r="R77" i="11"/>
  <c r="R184" i="11"/>
  <c r="R64" i="11"/>
  <c r="R52" i="11"/>
  <c r="R196" i="11"/>
  <c r="R195" i="11"/>
  <c r="R111" i="11"/>
  <c r="R99" i="11"/>
  <c r="R86" i="11"/>
  <c r="R74" i="11"/>
  <c r="R133" i="11"/>
  <c r="R85" i="11"/>
  <c r="R167" i="11"/>
  <c r="S167" i="11" s="1"/>
  <c r="R108" i="11"/>
  <c r="R96" i="11"/>
  <c r="R56" i="11"/>
  <c r="R44" i="11"/>
  <c r="R129" i="11"/>
  <c r="R200" i="11"/>
  <c r="S199" i="11" s="1"/>
  <c r="R78" i="11"/>
  <c r="R176" i="11"/>
  <c r="R54" i="11"/>
  <c r="R186" i="11"/>
  <c r="R66" i="11"/>
  <c r="R128" i="11"/>
  <c r="R32" i="11"/>
  <c r="R173" i="11"/>
  <c r="S173" i="11" s="1"/>
  <c r="S149" i="11"/>
  <c r="R125" i="11"/>
  <c r="R101" i="11"/>
  <c r="R65" i="11"/>
  <c r="R53" i="11"/>
  <c r="R193" i="11"/>
  <c r="R71" i="11"/>
  <c r="R161" i="11"/>
  <c r="R112" i="11"/>
  <c r="R100" i="11"/>
  <c r="R76" i="11"/>
  <c r="R82" i="11"/>
  <c r="R88" i="11"/>
  <c r="S155" i="11"/>
  <c r="R123" i="11"/>
  <c r="R37" i="11"/>
  <c r="S147" i="11"/>
  <c r="R63" i="11"/>
  <c r="R51" i="11"/>
  <c r="R134" i="11"/>
  <c r="R122" i="11"/>
  <c r="S121" i="11" s="1"/>
  <c r="R110" i="11"/>
  <c r="R98" i="11"/>
  <c r="R38" i="11"/>
  <c r="R124" i="11"/>
  <c r="R61" i="11"/>
  <c r="R93" i="11"/>
  <c r="R192" i="11"/>
  <c r="R49" i="11"/>
  <c r="R170" i="11"/>
  <c r="R169" i="11"/>
  <c r="R81" i="11"/>
  <c r="R190" i="11"/>
  <c r="R60" i="11"/>
  <c r="S143" i="11"/>
  <c r="R191" i="11"/>
  <c r="R83" i="11"/>
  <c r="R115" i="11"/>
  <c r="R36" i="11"/>
  <c r="R102" i="11"/>
  <c r="R168" i="11"/>
  <c r="R80" i="11"/>
  <c r="R58" i="11"/>
  <c r="S57" i="11" s="1"/>
  <c r="S67" i="11" l="1"/>
  <c r="AA133" i="12"/>
  <c r="S79" i="11"/>
  <c r="S119" i="11"/>
  <c r="AA116" i="12"/>
  <c r="S87" i="11"/>
  <c r="S89" i="11"/>
  <c r="S169" i="11"/>
  <c r="S71" i="11"/>
  <c r="S63" i="11"/>
  <c r="S27" i="11"/>
  <c r="S115" i="11"/>
  <c r="S49" i="11"/>
  <c r="S107" i="11"/>
  <c r="S175" i="11"/>
  <c r="S95" i="11"/>
  <c r="S33" i="11"/>
  <c r="S83" i="11"/>
  <c r="S75" i="11"/>
  <c r="S109" i="11"/>
  <c r="S29" i="11"/>
  <c r="S117" i="11"/>
  <c r="S183" i="11"/>
  <c r="S181" i="11"/>
  <c r="S39" i="11"/>
  <c r="S93" i="11"/>
  <c r="S159" i="11"/>
  <c r="S105" i="11"/>
  <c r="S55" i="11"/>
  <c r="S127" i="11"/>
  <c r="S61" i="11"/>
  <c r="S35" i="11"/>
  <c r="S193" i="11"/>
  <c r="S197" i="11"/>
  <c r="M12" i="12"/>
  <c r="S97" i="11"/>
  <c r="S125" i="11"/>
  <c r="S195" i="11"/>
  <c r="S45" i="11"/>
  <c r="S43" i="11"/>
  <c r="S103" i="11"/>
  <c r="S163" i="11"/>
  <c r="S177" i="11"/>
  <c r="S133" i="11"/>
  <c r="S73" i="11"/>
  <c r="S37" i="11"/>
  <c r="S185" i="11"/>
  <c r="S85" i="11"/>
  <c r="S129" i="11"/>
  <c r="S161" i="11"/>
  <c r="S99" i="11"/>
  <c r="S111" i="11"/>
  <c r="S123" i="11"/>
  <c r="S59" i="11"/>
  <c r="S53" i="11"/>
  <c r="S31" i="11"/>
  <c r="S41" i="11"/>
  <c r="S77" i="11"/>
  <c r="S101" i="11"/>
  <c r="S191" i="11"/>
  <c r="S51" i="11"/>
  <c r="S81" i="11"/>
  <c r="S65" i="11"/>
  <c r="E3" i="11"/>
  <c r="E4" i="11"/>
  <c r="E5" i="11"/>
  <c r="E6" i="11"/>
  <c r="E7" i="11"/>
  <c r="E8" i="11"/>
  <c r="BI8" i="11" s="1"/>
  <c r="BJ7" i="11" s="1"/>
  <c r="E9" i="11"/>
  <c r="BI9" i="11" s="1"/>
  <c r="E10" i="11"/>
  <c r="BI10" i="11" s="1"/>
  <c r="E11" i="11"/>
  <c r="BI11" i="11" s="1"/>
  <c r="BJ11" i="11" s="1"/>
  <c r="E12" i="11"/>
  <c r="E13" i="11"/>
  <c r="E14" i="11"/>
  <c r="E15" i="11"/>
  <c r="E16" i="11"/>
  <c r="E17" i="11"/>
  <c r="E18" i="11"/>
  <c r="BI18" i="11" s="1"/>
  <c r="BJ17" i="11" s="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E43" i="11"/>
  <c r="E44" i="11"/>
  <c r="E45" i="11"/>
  <c r="E46" i="11"/>
  <c r="E47" i="11"/>
  <c r="E48" i="11"/>
  <c r="E49" i="11"/>
  <c r="E50" i="11"/>
  <c r="E51" i="11"/>
  <c r="E52" i="11"/>
  <c r="E53" i="11"/>
  <c r="E54" i="11"/>
  <c r="E55" i="11"/>
  <c r="E56" i="11"/>
  <c r="E57" i="11"/>
  <c r="E58" i="11"/>
  <c r="E59" i="11"/>
  <c r="E60" i="11"/>
  <c r="E61" i="11"/>
  <c r="E62" i="11"/>
  <c r="E63" i="11"/>
  <c r="E64" i="11"/>
  <c r="E65" i="11"/>
  <c r="E66" i="11"/>
  <c r="E67" i="11"/>
  <c r="E68" i="11"/>
  <c r="E69" i="11"/>
  <c r="E70" i="11"/>
  <c r="E71" i="11"/>
  <c r="E72" i="11"/>
  <c r="E73" i="11"/>
  <c r="E74" i="11"/>
  <c r="E75" i="11"/>
  <c r="E76" i="11"/>
  <c r="E77" i="11"/>
  <c r="E78" i="11"/>
  <c r="E79" i="11"/>
  <c r="E80" i="11"/>
  <c r="E81" i="11"/>
  <c r="E82" i="11"/>
  <c r="E83" i="11"/>
  <c r="E84" i="11"/>
  <c r="E85" i="11"/>
  <c r="E86" i="11"/>
  <c r="E87" i="11"/>
  <c r="E88" i="11"/>
  <c r="E89" i="11"/>
  <c r="E90" i="11"/>
  <c r="E91" i="11"/>
  <c r="E92" i="11"/>
  <c r="E93" i="11"/>
  <c r="E94" i="11"/>
  <c r="E95" i="11"/>
  <c r="E96" i="11"/>
  <c r="E97" i="11"/>
  <c r="E98" i="11"/>
  <c r="E99" i="11"/>
  <c r="E100" i="11"/>
  <c r="E101" i="11"/>
  <c r="E102" i="11"/>
  <c r="E103" i="11"/>
  <c r="E104" i="11"/>
  <c r="E105" i="11"/>
  <c r="E106" i="11"/>
  <c r="E107" i="11"/>
  <c r="E108" i="11"/>
  <c r="E109" i="11"/>
  <c r="E110" i="11"/>
  <c r="E111" i="11"/>
  <c r="E112" i="11"/>
  <c r="E113" i="11"/>
  <c r="E114" i="11"/>
  <c r="E115" i="11"/>
  <c r="E116" i="11"/>
  <c r="E117" i="11"/>
  <c r="E118" i="11"/>
  <c r="E119" i="11"/>
  <c r="E120" i="11"/>
  <c r="E121" i="11"/>
  <c r="E122" i="11"/>
  <c r="E123" i="11"/>
  <c r="E124" i="11"/>
  <c r="E125" i="11"/>
  <c r="E126" i="11"/>
  <c r="E127" i="11"/>
  <c r="E128" i="11"/>
  <c r="E129" i="11"/>
  <c r="E130" i="11"/>
  <c r="E131" i="11"/>
  <c r="E132" i="11"/>
  <c r="E133" i="11"/>
  <c r="E134" i="11"/>
  <c r="E135" i="11"/>
  <c r="E136" i="11"/>
  <c r="E137" i="11"/>
  <c r="F137" i="11" s="1"/>
  <c r="E138" i="11"/>
  <c r="F138" i="11" s="1"/>
  <c r="G137" i="11" s="1"/>
  <c r="E139" i="11"/>
  <c r="F139" i="11" s="1"/>
  <c r="E140" i="11"/>
  <c r="F140" i="11" s="1"/>
  <c r="E141" i="11"/>
  <c r="F141" i="11" s="1"/>
  <c r="E142" i="11"/>
  <c r="F142" i="11" s="1"/>
  <c r="E143" i="11"/>
  <c r="F143" i="11" s="1"/>
  <c r="E144" i="11"/>
  <c r="F144" i="11" s="1"/>
  <c r="E145" i="11"/>
  <c r="F145" i="11" s="1"/>
  <c r="E146" i="11"/>
  <c r="F146" i="11" s="1"/>
  <c r="E147" i="11"/>
  <c r="E148" i="11"/>
  <c r="E149" i="11"/>
  <c r="F149" i="11" s="1"/>
  <c r="E150" i="11"/>
  <c r="F150" i="11" s="1"/>
  <c r="E151" i="11"/>
  <c r="F151" i="11" s="1"/>
  <c r="E152" i="11"/>
  <c r="F152" i="11" s="1"/>
  <c r="E153" i="11"/>
  <c r="F153" i="11" s="1"/>
  <c r="G153" i="11" s="1"/>
  <c r="E154" i="11"/>
  <c r="F154" i="11" s="1"/>
  <c r="E155" i="11"/>
  <c r="F155" i="11" s="1"/>
  <c r="E156" i="11"/>
  <c r="F156" i="11" s="1"/>
  <c r="E157" i="11"/>
  <c r="E158" i="11"/>
  <c r="E159" i="11"/>
  <c r="E160" i="11"/>
  <c r="E161" i="11"/>
  <c r="E162" i="11"/>
  <c r="E163" i="11"/>
  <c r="E164" i="11"/>
  <c r="E165" i="11"/>
  <c r="E166" i="11"/>
  <c r="E167" i="11"/>
  <c r="E168" i="11"/>
  <c r="E169" i="11"/>
  <c r="E170" i="11"/>
  <c r="E171" i="11"/>
  <c r="E172" i="11"/>
  <c r="E173" i="11"/>
  <c r="E174" i="11"/>
  <c r="E175" i="11"/>
  <c r="E176" i="11"/>
  <c r="E177" i="11"/>
  <c r="E178" i="11"/>
  <c r="E179" i="11"/>
  <c r="E180" i="11"/>
  <c r="E181" i="11"/>
  <c r="E182" i="11"/>
  <c r="E183" i="11"/>
  <c r="E184" i="11"/>
  <c r="E185" i="11"/>
  <c r="E186" i="11"/>
  <c r="E187" i="11"/>
  <c r="E188" i="11"/>
  <c r="E189" i="11"/>
  <c r="E190" i="11"/>
  <c r="E191" i="11"/>
  <c r="E192" i="11"/>
  <c r="E193" i="11"/>
  <c r="E194" i="11"/>
  <c r="E195" i="11"/>
  <c r="E196" i="11"/>
  <c r="E197" i="11"/>
  <c r="E198" i="11"/>
  <c r="E199" i="11"/>
  <c r="E200" i="11"/>
  <c r="F196" i="11" l="1"/>
  <c r="F184" i="11"/>
  <c r="BJ9" i="11"/>
  <c r="BI23" i="11"/>
  <c r="BJ23" i="11" s="1"/>
  <c r="F131" i="11"/>
  <c r="F119" i="11"/>
  <c r="F60" i="11"/>
  <c r="G59" i="11" s="1"/>
  <c r="AA134" i="12"/>
  <c r="AA125" i="12"/>
  <c r="AA128" i="12"/>
  <c r="AA122" i="12"/>
  <c r="AA113" i="12"/>
  <c r="AA131" i="12"/>
  <c r="AA119" i="12"/>
  <c r="AA112" i="12"/>
  <c r="N12" i="12"/>
  <c r="F189" i="11"/>
  <c r="F167" i="11"/>
  <c r="F35" i="11"/>
  <c r="F147" i="11"/>
  <c r="G147" i="11" s="1"/>
  <c r="F129" i="11"/>
  <c r="F117" i="11"/>
  <c r="F161" i="11"/>
  <c r="F195" i="11"/>
  <c r="G195" i="11" s="1"/>
  <c r="F183" i="11"/>
  <c r="G183" i="11" s="1"/>
  <c r="F123" i="11"/>
  <c r="F63" i="11"/>
  <c r="F173" i="11"/>
  <c r="F107" i="11"/>
  <c r="F95" i="11"/>
  <c r="F130" i="11"/>
  <c r="F118" i="11"/>
  <c r="F178" i="11"/>
  <c r="F166" i="11"/>
  <c r="F188" i="11"/>
  <c r="F90" i="11"/>
  <c r="F78" i="11"/>
  <c r="F124" i="11"/>
  <c r="F112" i="11"/>
  <c r="F100" i="11"/>
  <c r="F64" i="11"/>
  <c r="F52" i="11"/>
  <c r="F38" i="11"/>
  <c r="F200" i="11"/>
  <c r="F51" i="11"/>
  <c r="F134" i="11"/>
  <c r="F122" i="11"/>
  <c r="F85" i="11"/>
  <c r="F73" i="11"/>
  <c r="F172" i="11"/>
  <c r="F182" i="11"/>
  <c r="F50" i="11"/>
  <c r="F62" i="11"/>
  <c r="F106" i="11"/>
  <c r="F94" i="11"/>
  <c r="F160" i="11"/>
  <c r="F28" i="11"/>
  <c r="F194" i="11"/>
  <c r="F128" i="11"/>
  <c r="F116" i="11"/>
  <c r="F40" i="11"/>
  <c r="L22" i="11"/>
  <c r="L70" i="11"/>
  <c r="L58" i="11"/>
  <c r="L46" i="11"/>
  <c r="L34" i="11"/>
  <c r="L10" i="11"/>
  <c r="L82" i="11"/>
  <c r="L69" i="11"/>
  <c r="L33" i="11"/>
  <c r="L57" i="11"/>
  <c r="L45" i="11"/>
  <c r="L9" i="11"/>
  <c r="M9" i="11" s="1"/>
  <c r="L81" i="11"/>
  <c r="M81" i="11" s="1"/>
  <c r="L21" i="11"/>
  <c r="L67" i="11"/>
  <c r="L31" i="11"/>
  <c r="L19" i="11"/>
  <c r="L79" i="11"/>
  <c r="L55" i="11"/>
  <c r="L43" i="11"/>
  <c r="L7" i="11"/>
  <c r="L32" i="11"/>
  <c r="L80" i="11"/>
  <c r="L68" i="11"/>
  <c r="L56" i="11"/>
  <c r="L44" i="11"/>
  <c r="L20" i="11"/>
  <c r="L8" i="11"/>
  <c r="M7" i="11" s="1"/>
  <c r="F174" i="11"/>
  <c r="F162" i="11"/>
  <c r="F126" i="11"/>
  <c r="F42" i="11"/>
  <c r="F30" i="11"/>
  <c r="L18" i="11"/>
  <c r="M17" i="11" s="1"/>
  <c r="L30" i="11"/>
  <c r="L42" i="11"/>
  <c r="L66" i="11"/>
  <c r="L54" i="11"/>
  <c r="M53" i="11" s="1"/>
  <c r="L6" i="11"/>
  <c r="L78" i="11"/>
  <c r="F125" i="11"/>
  <c r="G125" i="11" s="1"/>
  <c r="F101" i="11"/>
  <c r="F41" i="11"/>
  <c r="F29" i="11"/>
  <c r="L29" i="11"/>
  <c r="M29" i="11" s="1"/>
  <c r="L41" i="11"/>
  <c r="M41" i="11" s="1"/>
  <c r="L53" i="11"/>
  <c r="L65" i="11"/>
  <c r="L5" i="11"/>
  <c r="M5" i="11" s="1"/>
  <c r="L77" i="11"/>
  <c r="M77" i="11" s="1"/>
  <c r="L17" i="11"/>
  <c r="L50" i="11"/>
  <c r="L62" i="11"/>
  <c r="L74" i="11"/>
  <c r="L38" i="11"/>
  <c r="L86" i="11"/>
  <c r="L14" i="11"/>
  <c r="L26" i="11"/>
  <c r="F36" i="11"/>
  <c r="L37" i="11"/>
  <c r="M37" i="11" s="1"/>
  <c r="L73" i="11"/>
  <c r="L49" i="11"/>
  <c r="M49" i="11" s="1"/>
  <c r="L85" i="11"/>
  <c r="M85" i="11" s="1"/>
  <c r="L25" i="11"/>
  <c r="M25" i="11" s="1"/>
  <c r="L13" i="11"/>
  <c r="M13" i="11" s="1"/>
  <c r="L61" i="11"/>
  <c r="F108" i="11"/>
  <c r="F96" i="11"/>
  <c r="F84" i="11"/>
  <c r="F72" i="11"/>
  <c r="L84" i="11"/>
  <c r="L36" i="11"/>
  <c r="L12" i="11"/>
  <c r="M11" i="11" s="1"/>
  <c r="L72" i="11"/>
  <c r="L24" i="11"/>
  <c r="L60" i="11"/>
  <c r="L48" i="11"/>
  <c r="F55" i="11"/>
  <c r="L59" i="11"/>
  <c r="L23" i="11"/>
  <c r="L47" i="11"/>
  <c r="L83" i="11"/>
  <c r="M83" i="11" s="1"/>
  <c r="L71" i="11"/>
  <c r="L35" i="11"/>
  <c r="L11" i="11"/>
  <c r="F170" i="11"/>
  <c r="F181" i="11"/>
  <c r="F169" i="11"/>
  <c r="G169" i="11" s="1"/>
  <c r="G145" i="11"/>
  <c r="F61" i="11"/>
  <c r="F49" i="11"/>
  <c r="F148" i="11"/>
  <c r="F159" i="11"/>
  <c r="G159" i="11" s="1"/>
  <c r="F192" i="11"/>
  <c r="F191" i="11"/>
  <c r="G191" i="11" s="1"/>
  <c r="G155" i="11"/>
  <c r="F83" i="11"/>
  <c r="F71" i="11"/>
  <c r="F168" i="11"/>
  <c r="F190" i="11"/>
  <c r="G189" i="11" s="1"/>
  <c r="F82" i="11"/>
  <c r="F58" i="11"/>
  <c r="F46" i="11"/>
  <c r="F34" i="11"/>
  <c r="F88" i="11"/>
  <c r="F76" i="11"/>
  <c r="F193" i="11"/>
  <c r="F105" i="11"/>
  <c r="F93" i="11"/>
  <c r="F81" i="11"/>
  <c r="G81" i="11" s="1"/>
  <c r="F57" i="11"/>
  <c r="F104" i="11"/>
  <c r="F80" i="11"/>
  <c r="F39" i="11"/>
  <c r="F127" i="11"/>
  <c r="F115" i="11"/>
  <c r="F79" i="11"/>
  <c r="F67" i="11"/>
  <c r="F171" i="11"/>
  <c r="F27" i="11"/>
  <c r="G27" i="11" s="1"/>
  <c r="F102" i="11"/>
  <c r="F68" i="11"/>
  <c r="F56" i="11"/>
  <c r="F44" i="11"/>
  <c r="F32" i="11"/>
  <c r="F86" i="11"/>
  <c r="F74" i="11"/>
  <c r="F176" i="11"/>
  <c r="F199" i="11"/>
  <c r="F187" i="11"/>
  <c r="G187" i="11" s="1"/>
  <c r="F175" i="11"/>
  <c r="F163" i="11"/>
  <c r="G151" i="11"/>
  <c r="G139" i="11"/>
  <c r="F103" i="11"/>
  <c r="G103" i="11" s="1"/>
  <c r="F43" i="11"/>
  <c r="F31" i="11"/>
  <c r="F198" i="11"/>
  <c r="F186" i="11"/>
  <c r="F66" i="11"/>
  <c r="F54" i="11"/>
  <c r="F45" i="11"/>
  <c r="F164" i="11"/>
  <c r="F197" i="11"/>
  <c r="F185" i="11"/>
  <c r="G149" i="11"/>
  <c r="F89" i="11"/>
  <c r="F77" i="11"/>
  <c r="F65" i="11"/>
  <c r="F53" i="11"/>
  <c r="G141" i="11"/>
  <c r="F33" i="11"/>
  <c r="F177" i="11"/>
  <c r="G177" i="11" s="1"/>
  <c r="F111" i="11"/>
  <c r="F99" i="11"/>
  <c r="F87" i="11"/>
  <c r="F75" i="11"/>
  <c r="F59" i="11"/>
  <c r="G143" i="11"/>
  <c r="F165" i="11"/>
  <c r="F110" i="11"/>
  <c r="F98" i="11"/>
  <c r="F133" i="11"/>
  <c r="F121" i="11"/>
  <c r="F109" i="11"/>
  <c r="F97" i="11"/>
  <c r="F37" i="11"/>
  <c r="G37" i="11" s="1"/>
  <c r="F132" i="11"/>
  <c r="G131" i="11" s="1"/>
  <c r="F120" i="11"/>
  <c r="G119" i="11" s="1"/>
  <c r="G123" i="11" l="1"/>
  <c r="G63" i="11"/>
  <c r="G51" i="11"/>
  <c r="AA120" i="12"/>
  <c r="M21" i="11"/>
  <c r="AA127" i="12"/>
  <c r="G171" i="11"/>
  <c r="AA124" i="12"/>
  <c r="AA123" i="12"/>
  <c r="AA117" i="12"/>
  <c r="AA121" i="12"/>
  <c r="AA126" i="12"/>
  <c r="AA129" i="12"/>
  <c r="AA115" i="12"/>
  <c r="AA114" i="12"/>
  <c r="AA132" i="12"/>
  <c r="G89" i="11"/>
  <c r="G121" i="11"/>
  <c r="G127" i="11"/>
  <c r="G161" i="11"/>
  <c r="AA111" i="12"/>
  <c r="AA118" i="12"/>
  <c r="AA130" i="12"/>
  <c r="G173" i="11"/>
  <c r="G77" i="11"/>
  <c r="G167" i="11"/>
  <c r="G111" i="11"/>
  <c r="G115" i="11"/>
  <c r="G85" i="11"/>
  <c r="G61" i="11"/>
  <c r="G129" i="11"/>
  <c r="O12" i="12"/>
  <c r="G35" i="11"/>
  <c r="G133" i="11"/>
  <c r="G29" i="11"/>
  <c r="M59" i="11"/>
  <c r="G107" i="11"/>
  <c r="G41" i="11"/>
  <c r="G95" i="11"/>
  <c r="G181" i="11"/>
  <c r="G117" i="11"/>
  <c r="G55" i="11"/>
  <c r="G57" i="11"/>
  <c r="G105" i="11"/>
  <c r="G165" i="11"/>
  <c r="M47" i="11"/>
  <c r="M33" i="11"/>
  <c r="G73" i="11"/>
  <c r="G101" i="11"/>
  <c r="G93" i="11"/>
  <c r="G83" i="11"/>
  <c r="G199" i="11"/>
  <c r="G193" i="11"/>
  <c r="M65" i="11"/>
  <c r="M45" i="11"/>
  <c r="G79" i="11"/>
  <c r="G99" i="11"/>
  <c r="G31" i="11"/>
  <c r="G67" i="11"/>
  <c r="G75" i="11"/>
  <c r="M71" i="11"/>
  <c r="G71" i="11"/>
  <c r="M57" i="11"/>
  <c r="G185" i="11"/>
  <c r="G43" i="11"/>
  <c r="M23" i="11"/>
  <c r="M43" i="11"/>
  <c r="M69" i="11"/>
  <c r="G49" i="11"/>
  <c r="G39" i="11"/>
  <c r="M55" i="11"/>
  <c r="G45" i="11"/>
  <c r="M61" i="11"/>
  <c r="M79" i="11"/>
  <c r="M19" i="11"/>
  <c r="G33" i="11"/>
  <c r="M31" i="11"/>
  <c r="M67" i="11"/>
  <c r="M35" i="11"/>
  <c r="M73" i="11"/>
  <c r="G53" i="11"/>
  <c r="G87" i="11"/>
  <c r="G163" i="11"/>
  <c r="G197" i="11"/>
  <c r="G97" i="11"/>
  <c r="G65" i="11"/>
  <c r="G109" i="11"/>
  <c r="G175" i="11"/>
  <c r="P12" i="12" l="1"/>
  <c r="H121" i="2"/>
  <c r="I121" i="2"/>
  <c r="J121" i="2"/>
  <c r="K121" i="2"/>
  <c r="L121" i="2"/>
  <c r="G121" i="2"/>
  <c r="R12" i="12" l="1"/>
  <c r="Q12" i="12"/>
  <c r="K107" i="2"/>
  <c r="K109" i="2"/>
  <c r="K110" i="2"/>
  <c r="K99" i="2"/>
  <c r="K101" i="2"/>
  <c r="K102" i="2"/>
  <c r="K91" i="2"/>
  <c r="K92" i="2"/>
  <c r="K93" i="2"/>
  <c r="K83" i="2"/>
  <c r="K85" i="2"/>
  <c r="K86" i="2"/>
  <c r="K75" i="2"/>
  <c r="K76" i="2"/>
  <c r="K77" i="2"/>
  <c r="K78" i="2"/>
  <c r="K67" i="2"/>
  <c r="K68" i="2"/>
  <c r="K69" i="2"/>
  <c r="K70" i="2"/>
  <c r="K59" i="2"/>
  <c r="K60" i="2"/>
  <c r="K61" i="2"/>
  <c r="K62" i="2"/>
  <c r="K47" i="2"/>
  <c r="K48" i="2"/>
  <c r="K49" i="2"/>
  <c r="K50" i="2"/>
  <c r="K35" i="2"/>
  <c r="K36" i="2"/>
  <c r="K37" i="2"/>
  <c r="K38" i="2"/>
  <c r="K15" i="2"/>
  <c r="K16" i="2"/>
  <c r="K17" i="2"/>
  <c r="K24" i="2"/>
  <c r="K25" i="2"/>
  <c r="K26" i="2"/>
  <c r="K7" i="2"/>
  <c r="K8" i="2"/>
  <c r="K9" i="2"/>
  <c r="K10" i="2"/>
  <c r="AQ40" i="7"/>
  <c r="AR40" i="7"/>
  <c r="AS40" i="7"/>
  <c r="AT40" i="7"/>
  <c r="AU40" i="7"/>
  <c r="AV40" i="7"/>
  <c r="AW40" i="7"/>
  <c r="AQ41" i="7"/>
  <c r="AR41" i="7"/>
  <c r="AS41" i="7"/>
  <c r="AT41" i="7"/>
  <c r="AU41" i="7"/>
  <c r="AV41" i="7"/>
  <c r="AW41" i="7"/>
  <c r="AQ42" i="7"/>
  <c r="AR42" i="7"/>
  <c r="AS42" i="7"/>
  <c r="AT42" i="7"/>
  <c r="AU42" i="7"/>
  <c r="AV42" i="7"/>
  <c r="AW42" i="7"/>
  <c r="AQ43" i="7"/>
  <c r="AR43" i="7"/>
  <c r="AS43" i="7"/>
  <c r="AT43" i="7"/>
  <c r="AU43" i="7"/>
  <c r="AV43" i="7"/>
  <c r="AW43" i="7"/>
  <c r="AP40" i="7"/>
  <c r="AP41" i="7"/>
  <c r="AP42" i="7"/>
  <c r="AP43" i="7"/>
  <c r="AP54" i="7" s="1"/>
  <c r="AQ54" i="7" s="1"/>
  <c r="AP13" i="7"/>
  <c r="AQ13" i="7"/>
  <c r="AR13" i="7"/>
  <c r="AS13" i="7"/>
  <c r="AT13" i="7"/>
  <c r="AU13" i="7"/>
  <c r="AV13" i="7"/>
  <c r="AW13" i="7"/>
  <c r="AX13" i="7"/>
  <c r="AY13" i="7"/>
  <c r="AZ13" i="7"/>
  <c r="AP14" i="7"/>
  <c r="AN23" i="7" s="1"/>
  <c r="AQ14" i="7"/>
  <c r="AN24" i="7" s="1"/>
  <c r="AR14" i="7"/>
  <c r="AN25" i="7" s="1"/>
  <c r="AS14" i="7"/>
  <c r="AN26" i="7" s="1"/>
  <c r="AT14" i="7"/>
  <c r="AU14" i="7"/>
  <c r="AN28" i="7" s="1"/>
  <c r="AV14" i="7"/>
  <c r="AW14" i="7"/>
  <c r="AN30" i="7" s="1"/>
  <c r="AX14" i="7"/>
  <c r="AY14" i="7"/>
  <c r="AZ14" i="7"/>
  <c r="AP15" i="7"/>
  <c r="AQ15" i="7"/>
  <c r="AR15" i="7"/>
  <c r="AS15" i="7"/>
  <c r="AT15" i="7"/>
  <c r="AU15" i="7"/>
  <c r="AV15" i="7"/>
  <c r="AN29" i="7" s="1"/>
  <c r="AW15" i="7"/>
  <c r="AX15" i="7"/>
  <c r="AY15" i="7"/>
  <c r="AZ15" i="7"/>
  <c r="AP16" i="7"/>
  <c r="AQ16" i="7"/>
  <c r="AR16" i="7"/>
  <c r="AS16" i="7"/>
  <c r="AT16" i="7"/>
  <c r="AU16" i="7"/>
  <c r="AV16" i="7"/>
  <c r="AW16" i="7"/>
  <c r="AX16" i="7"/>
  <c r="AY16" i="7"/>
  <c r="AZ16" i="7"/>
  <c r="AP17" i="7"/>
  <c r="AQ17" i="7"/>
  <c r="AR17" i="7"/>
  <c r="AS17" i="7"/>
  <c r="AT17" i="7"/>
  <c r="AU17" i="7"/>
  <c r="AV17" i="7"/>
  <c r="AW17" i="7"/>
  <c r="AX17" i="7"/>
  <c r="AY17" i="7"/>
  <c r="AZ17" i="7"/>
  <c r="AP18" i="7"/>
  <c r="AQ18" i="7"/>
  <c r="AR18" i="7"/>
  <c r="AS18" i="7"/>
  <c r="AT18" i="7"/>
  <c r="AU18" i="7"/>
  <c r="AV18" i="7"/>
  <c r="AW18" i="7"/>
  <c r="AX18" i="7"/>
  <c r="AY18" i="7"/>
  <c r="AZ18" i="7"/>
  <c r="AP19" i="7"/>
  <c r="AQ19" i="7"/>
  <c r="AR19" i="7"/>
  <c r="AS19" i="7"/>
  <c r="AT19" i="7"/>
  <c r="AU19" i="7"/>
  <c r="AV19" i="7"/>
  <c r="AW19" i="7"/>
  <c r="AX19" i="7"/>
  <c r="AY19" i="7"/>
  <c r="AZ19" i="7"/>
  <c r="AP20" i="7"/>
  <c r="AQ20" i="7"/>
  <c r="AR20" i="7"/>
  <c r="AS20" i="7"/>
  <c r="AT20" i="7"/>
  <c r="AU20" i="7"/>
  <c r="AV20" i="7"/>
  <c r="AW20" i="7"/>
  <c r="AX20" i="7"/>
  <c r="AY20" i="7"/>
  <c r="AZ20" i="7"/>
  <c r="AP50" i="7"/>
  <c r="AQ50" i="7" s="1"/>
  <c r="AO13" i="7"/>
  <c r="AO14" i="7"/>
  <c r="AO15" i="7"/>
  <c r="AO16" i="7"/>
  <c r="AO17" i="7"/>
  <c r="AO18" i="7"/>
  <c r="AO19" i="7"/>
  <c r="AO20" i="7"/>
  <c r="AB40" i="7"/>
  <c r="AC40" i="7"/>
  <c r="AD40" i="7"/>
  <c r="AE40" i="7"/>
  <c r="AF40" i="7"/>
  <c r="AG40" i="7"/>
  <c r="AB41" i="7"/>
  <c r="AC41" i="7"/>
  <c r="AD41" i="7"/>
  <c r="AE41" i="7"/>
  <c r="AF41" i="7"/>
  <c r="AG41" i="7"/>
  <c r="AB42" i="7"/>
  <c r="AC42" i="7"/>
  <c r="AD42" i="7"/>
  <c r="AE42" i="7"/>
  <c r="AF42" i="7"/>
  <c r="AG42" i="7"/>
  <c r="AB43" i="7"/>
  <c r="AC43" i="7"/>
  <c r="AD43" i="7"/>
  <c r="AE43" i="7"/>
  <c r="AF43" i="7"/>
  <c r="AG43" i="7"/>
  <c r="AA40" i="7"/>
  <c r="AA41" i="7"/>
  <c r="AA42" i="7"/>
  <c r="AA43" i="7"/>
  <c r="AA13" i="7"/>
  <c r="AB13" i="7"/>
  <c r="AC13" i="7"/>
  <c r="AD13" i="7"/>
  <c r="AE13" i="7"/>
  <c r="AF13" i="7"/>
  <c r="AG13" i="7"/>
  <c r="AH13" i="7"/>
  <c r="AI13" i="7"/>
  <c r="AJ13" i="7"/>
  <c r="AK13" i="7"/>
  <c r="AA14" i="7"/>
  <c r="Y23" i="7" s="1"/>
  <c r="AB14" i="7"/>
  <c r="Y24" i="7" s="1"/>
  <c r="AC14" i="7"/>
  <c r="Y25" i="7" s="1"/>
  <c r="AD14" i="7"/>
  <c r="Y26" i="7" s="1"/>
  <c r="AE14" i="7"/>
  <c r="AF14" i="7"/>
  <c r="Y28" i="7" s="1"/>
  <c r="AG14" i="7"/>
  <c r="AH14" i="7"/>
  <c r="AI14" i="7"/>
  <c r="AJ14" i="7"/>
  <c r="AK14" i="7"/>
  <c r="AA15" i="7"/>
  <c r="AB15" i="7"/>
  <c r="AC15" i="7"/>
  <c r="AD15" i="7"/>
  <c r="AE15" i="7"/>
  <c r="Y27" i="7" s="1"/>
  <c r="AF15" i="7"/>
  <c r="AG15" i="7"/>
  <c r="AH15" i="7"/>
  <c r="AI15" i="7"/>
  <c r="AJ15" i="7"/>
  <c r="AK15" i="7"/>
  <c r="AA16" i="7"/>
  <c r="AB16" i="7"/>
  <c r="AC16" i="7"/>
  <c r="AD16" i="7"/>
  <c r="AE16" i="7"/>
  <c r="AF16" i="7"/>
  <c r="AG16" i="7"/>
  <c r="AH16" i="7"/>
  <c r="AI16" i="7"/>
  <c r="AJ16" i="7"/>
  <c r="AK16" i="7"/>
  <c r="AA17" i="7"/>
  <c r="AB17" i="7"/>
  <c r="AC17" i="7"/>
  <c r="AD17" i="7"/>
  <c r="AE17" i="7"/>
  <c r="AF17" i="7"/>
  <c r="AG17" i="7"/>
  <c r="AH17" i="7"/>
  <c r="AI17" i="7"/>
  <c r="AJ17" i="7"/>
  <c r="AK17" i="7"/>
  <c r="AA18" i="7"/>
  <c r="AB18" i="7"/>
  <c r="AC18" i="7"/>
  <c r="AD18" i="7"/>
  <c r="AA57" i="7" s="1"/>
  <c r="AB57" i="7" s="1"/>
  <c r="AE18" i="7"/>
  <c r="AA58" i="7" s="1"/>
  <c r="AB58" i="7" s="1"/>
  <c r="AF18" i="7"/>
  <c r="AG18" i="7"/>
  <c r="AH18" i="7"/>
  <c r="AI18" i="7"/>
  <c r="AJ18" i="7"/>
  <c r="AK18" i="7"/>
  <c r="AA19" i="7"/>
  <c r="AB19" i="7"/>
  <c r="AC19" i="7"/>
  <c r="AD19" i="7"/>
  <c r="AE19" i="7"/>
  <c r="AF19" i="7"/>
  <c r="AG19" i="7"/>
  <c r="AH19" i="7"/>
  <c r="AH43" i="7" s="1"/>
  <c r="AI19" i="7"/>
  <c r="AJ19" i="7"/>
  <c r="AK19" i="7"/>
  <c r="AA20" i="7"/>
  <c r="AB20" i="7"/>
  <c r="AC20" i="7"/>
  <c r="AD20" i="7"/>
  <c r="AE20" i="7"/>
  <c r="AF20" i="7"/>
  <c r="AG20" i="7"/>
  <c r="AH20" i="7"/>
  <c r="AI20" i="7"/>
  <c r="AJ20" i="7"/>
  <c r="AK20" i="7"/>
  <c r="Y30" i="7"/>
  <c r="AH42" i="7"/>
  <c r="Z13" i="7"/>
  <c r="Z14" i="7"/>
  <c r="Z15" i="7"/>
  <c r="Z16" i="7"/>
  <c r="Z17" i="7"/>
  <c r="Z18" i="7"/>
  <c r="Z19" i="7"/>
  <c r="Z20" i="7"/>
  <c r="M40" i="7"/>
  <c r="N40" i="7"/>
  <c r="O40" i="7"/>
  <c r="P40" i="7"/>
  <c r="Q40" i="7"/>
  <c r="R40" i="7"/>
  <c r="S40" i="7"/>
  <c r="M41" i="7"/>
  <c r="N41" i="7"/>
  <c r="O41" i="7"/>
  <c r="P41" i="7"/>
  <c r="Q41" i="7"/>
  <c r="R41" i="7"/>
  <c r="S41" i="7"/>
  <c r="L53" i="7" s="1"/>
  <c r="M53" i="7" s="1"/>
  <c r="M42" i="7"/>
  <c r="N42" i="7"/>
  <c r="O42" i="7"/>
  <c r="P42" i="7"/>
  <c r="Q42" i="7"/>
  <c r="R42" i="7"/>
  <c r="S42" i="7"/>
  <c r="M43" i="7"/>
  <c r="N43" i="7"/>
  <c r="O43" i="7"/>
  <c r="L57" i="7" s="1"/>
  <c r="M57" i="7" s="1"/>
  <c r="P43" i="7"/>
  <c r="Q43" i="7"/>
  <c r="R43" i="7"/>
  <c r="S43" i="7"/>
  <c r="L40" i="7"/>
  <c r="L41" i="7"/>
  <c r="L42" i="7"/>
  <c r="L54" i="7" s="1"/>
  <c r="M54" i="7" s="1"/>
  <c r="L43" i="7"/>
  <c r="L13" i="7"/>
  <c r="M13" i="7"/>
  <c r="N13" i="7"/>
  <c r="O13" i="7"/>
  <c r="P13" i="7"/>
  <c r="Q13" i="7"/>
  <c r="R13" i="7"/>
  <c r="S13" i="7"/>
  <c r="T13" i="7"/>
  <c r="U13" i="7"/>
  <c r="V13" i="7"/>
  <c r="L14" i="7"/>
  <c r="M14" i="7"/>
  <c r="N14" i="7"/>
  <c r="O14" i="7"/>
  <c r="P14" i="7"/>
  <c r="Q14" i="7"/>
  <c r="R14" i="7"/>
  <c r="S14" i="7"/>
  <c r="T14" i="7"/>
  <c r="U14" i="7"/>
  <c r="V14" i="7"/>
  <c r="L15" i="7"/>
  <c r="M15" i="7"/>
  <c r="J24" i="7" s="1"/>
  <c r="N15" i="7"/>
  <c r="O15" i="7"/>
  <c r="P15" i="7"/>
  <c r="Q15" i="7"/>
  <c r="R15" i="7"/>
  <c r="S15" i="7"/>
  <c r="T15" i="7"/>
  <c r="U15" i="7"/>
  <c r="V15" i="7"/>
  <c r="L16" i="7"/>
  <c r="M16" i="7"/>
  <c r="N16" i="7"/>
  <c r="O16" i="7"/>
  <c r="P16" i="7"/>
  <c r="Q16" i="7"/>
  <c r="R16" i="7"/>
  <c r="S16" i="7"/>
  <c r="T16" i="7"/>
  <c r="U16" i="7"/>
  <c r="V16" i="7"/>
  <c r="L17" i="7"/>
  <c r="M17" i="7"/>
  <c r="N17" i="7"/>
  <c r="O17" i="7"/>
  <c r="P17" i="7"/>
  <c r="Q17" i="7"/>
  <c r="R17" i="7"/>
  <c r="S17" i="7"/>
  <c r="T17" i="7"/>
  <c r="U17" i="7"/>
  <c r="V17" i="7"/>
  <c r="L18" i="7"/>
  <c r="M18" i="7"/>
  <c r="N18" i="7"/>
  <c r="O18" i="7"/>
  <c r="P18" i="7"/>
  <c r="Q18" i="7"/>
  <c r="R18" i="7"/>
  <c r="S18" i="7"/>
  <c r="T18" i="7"/>
  <c r="U18" i="7"/>
  <c r="V18" i="7"/>
  <c r="L19" i="7"/>
  <c r="M19" i="7"/>
  <c r="N19" i="7"/>
  <c r="O19" i="7"/>
  <c r="P19" i="7"/>
  <c r="Q19" i="7"/>
  <c r="R19" i="7"/>
  <c r="S19" i="7"/>
  <c r="T19" i="7"/>
  <c r="U19" i="7"/>
  <c r="V19" i="7"/>
  <c r="L20" i="7"/>
  <c r="M20" i="7"/>
  <c r="N20" i="7"/>
  <c r="O20" i="7"/>
  <c r="P20" i="7"/>
  <c r="Q20" i="7"/>
  <c r="R20" i="7"/>
  <c r="S20" i="7"/>
  <c r="T20" i="7"/>
  <c r="U20" i="7"/>
  <c r="V20" i="7"/>
  <c r="K13" i="7"/>
  <c r="K14" i="7"/>
  <c r="K15" i="7"/>
  <c r="K16" i="7"/>
  <c r="K17" i="7"/>
  <c r="K18" i="7"/>
  <c r="K19" i="7"/>
  <c r="K20" i="7"/>
  <c r="AN27" i="7"/>
  <c r="AP56" i="7"/>
  <c r="AQ56" i="7" s="1"/>
  <c r="AN31" i="7"/>
  <c r="Y29" i="7"/>
  <c r="J30" i="7"/>
  <c r="J29" i="7"/>
  <c r="J28" i="7"/>
  <c r="J27" i="7"/>
  <c r="J26" i="7"/>
  <c r="J25" i="7"/>
  <c r="J23" i="7"/>
  <c r="AT11" i="7"/>
  <c r="AE11" i="7"/>
  <c r="P11" i="7"/>
  <c r="AP58" i="7" l="1"/>
  <c r="AQ58" i="7" s="1"/>
  <c r="AP48" i="7"/>
  <c r="AQ48" i="7" s="1"/>
  <c r="AP55" i="7"/>
  <c r="AQ55" i="7" s="1"/>
  <c r="AR54" i="7" s="1"/>
  <c r="AP60" i="7"/>
  <c r="AQ60" i="7" s="1"/>
  <c r="AP59" i="7"/>
  <c r="AQ59" i="7" s="1"/>
  <c r="AR58" i="7"/>
  <c r="AP47" i="7"/>
  <c r="AQ47" i="7" s="1"/>
  <c r="AP57" i="7"/>
  <c r="AQ57" i="7" s="1"/>
  <c r="AP61" i="7"/>
  <c r="AQ61" i="7" s="1"/>
  <c r="AP53" i="7"/>
  <c r="AQ53" i="7" s="1"/>
  <c r="AP49" i="7"/>
  <c r="AQ49" i="7" s="1"/>
  <c r="AA48" i="7"/>
  <c r="AB48" i="7" s="1"/>
  <c r="AA53" i="7"/>
  <c r="AB53" i="7" s="1"/>
  <c r="AA49" i="7"/>
  <c r="AB49" i="7" s="1"/>
  <c r="AA59" i="7"/>
  <c r="AB59" i="7" s="1"/>
  <c r="AA55" i="7"/>
  <c r="AB55" i="7" s="1"/>
  <c r="AA54" i="7"/>
  <c r="AB54" i="7" s="1"/>
  <c r="AA52" i="7"/>
  <c r="AB52" i="7" s="1"/>
  <c r="AA56" i="7"/>
  <c r="AB56" i="7" s="1"/>
  <c r="AA46" i="7"/>
  <c r="AB46" i="7" s="1"/>
  <c r="AA50" i="7"/>
  <c r="AB50" i="7" s="1"/>
  <c r="AA47" i="7"/>
  <c r="AB47" i="7" s="1"/>
  <c r="AA60" i="7"/>
  <c r="AB60" i="7" s="1"/>
  <c r="L48" i="7"/>
  <c r="M48" i="7" s="1"/>
  <c r="L47" i="7"/>
  <c r="M47" i="7" s="1"/>
  <c r="L46" i="7"/>
  <c r="M46" i="7" s="1"/>
  <c r="N46" i="7" s="1"/>
  <c r="L50" i="7"/>
  <c r="M50" i="7" s="1"/>
  <c r="L60" i="7"/>
  <c r="M60" i="7" s="1"/>
  <c r="L51" i="7"/>
  <c r="M51" i="7" s="1"/>
  <c r="L52" i="7"/>
  <c r="M52" i="7" s="1"/>
  <c r="L56" i="7"/>
  <c r="M56" i="7" s="1"/>
  <c r="N54" i="7" s="1"/>
  <c r="L59" i="7"/>
  <c r="M59" i="7" s="1"/>
  <c r="L58" i="7"/>
  <c r="M58" i="7" s="1"/>
  <c r="L49" i="7"/>
  <c r="M49" i="7" s="1"/>
  <c r="AP51" i="7"/>
  <c r="AQ51" i="7" s="1"/>
  <c r="AR50" i="7" s="1"/>
  <c r="AP52" i="7"/>
  <c r="AQ52" i="7" s="1"/>
  <c r="AR46" i="7" l="1"/>
  <c r="AC58" i="7"/>
  <c r="AC54" i="7"/>
  <c r="AC46" i="7"/>
  <c r="AC50" i="7"/>
  <c r="N50" i="7"/>
  <c r="N58" i="7"/>
  <c r="Q83" i="2" l="1"/>
  <c r="Q84" i="2"/>
  <c r="Q85" i="2"/>
  <c r="Q86" i="2"/>
  <c r="Q75" i="2"/>
  <c r="Q76" i="2"/>
  <c r="Q77" i="2"/>
  <c r="Q78" i="2"/>
  <c r="AQ37" i="9"/>
  <c r="AQ13" i="9"/>
  <c r="AH14" i="9"/>
  <c r="AH38" i="9" s="1"/>
  <c r="AR14" i="9"/>
  <c r="AR38" i="9" s="1"/>
  <c r="AI15" i="9"/>
  <c r="AI39" i="9" s="1"/>
  <c r="AH16" i="9"/>
  <c r="AH40" i="9" s="1"/>
  <c r="AJ16" i="9"/>
  <c r="AJ40" i="9" s="1"/>
  <c r="AI17" i="9"/>
  <c r="AI41" i="9" s="1"/>
  <c r="AK17" i="9"/>
  <c r="AK41" i="9" s="1"/>
  <c r="AJ18" i="9"/>
  <c r="AJ42" i="9" s="1"/>
  <c r="AL18" i="9"/>
  <c r="AL42" i="9" s="1"/>
  <c r="AK19" i="9"/>
  <c r="AK43" i="9" s="1"/>
  <c r="AM19" i="9"/>
  <c r="AM43" i="9" s="1"/>
  <c r="AL20" i="9"/>
  <c r="AL44" i="9" s="1"/>
  <c r="AN20" i="9"/>
  <c r="AN44" i="9" s="1"/>
  <c r="AG19" i="9"/>
  <c r="AG43" i="9" s="1"/>
  <c r="AG13" i="9"/>
  <c r="AG24" i="9" s="1"/>
  <c r="AL11" i="9"/>
  <c r="AH13" i="9" s="1"/>
  <c r="AH37" i="9" s="1"/>
  <c r="AH12" i="10"/>
  <c r="AI12" i="10"/>
  <c r="AI36" i="10" s="1"/>
  <c r="AJ12" i="10"/>
  <c r="AK12" i="10"/>
  <c r="AK36" i="10" s="1"/>
  <c r="AL12" i="10"/>
  <c r="AM12" i="10"/>
  <c r="AN12" i="10"/>
  <c r="AO12" i="10"/>
  <c r="AO36" i="10" s="1"/>
  <c r="AP12" i="10"/>
  <c r="AP36" i="10" s="1"/>
  <c r="AQ12" i="10"/>
  <c r="AQ36" i="10" s="1"/>
  <c r="AR12" i="10"/>
  <c r="AH13" i="10"/>
  <c r="AI13" i="10"/>
  <c r="AJ13" i="10"/>
  <c r="AK13" i="10"/>
  <c r="AL13" i="10"/>
  <c r="AL37" i="10" s="1"/>
  <c r="AM13" i="10"/>
  <c r="AN13" i="10"/>
  <c r="AO13" i="10"/>
  <c r="AP13" i="10"/>
  <c r="AP37" i="10" s="1"/>
  <c r="AQ13" i="10"/>
  <c r="AQ37" i="10" s="1"/>
  <c r="AR13" i="10"/>
  <c r="AR37" i="10" s="1"/>
  <c r="AH14" i="10"/>
  <c r="AI14" i="10"/>
  <c r="AJ14" i="10"/>
  <c r="AK14" i="10"/>
  <c r="AL14" i="10"/>
  <c r="AM14" i="10"/>
  <c r="AN14" i="10"/>
  <c r="AO14" i="10"/>
  <c r="AP14" i="10"/>
  <c r="AQ14" i="10"/>
  <c r="AR14" i="10"/>
  <c r="AH15" i="10"/>
  <c r="AI15" i="10"/>
  <c r="AJ15" i="10"/>
  <c r="AK15" i="10"/>
  <c r="AL15" i="10"/>
  <c r="AM15" i="10"/>
  <c r="AM39" i="10" s="1"/>
  <c r="AN15" i="10"/>
  <c r="AO15" i="10"/>
  <c r="AP15" i="10"/>
  <c r="AQ15" i="10"/>
  <c r="AR15" i="10"/>
  <c r="AH16" i="10"/>
  <c r="AI16" i="10"/>
  <c r="AJ16" i="10"/>
  <c r="AK16" i="10"/>
  <c r="AL16" i="10"/>
  <c r="AM16" i="10"/>
  <c r="AN16" i="10"/>
  <c r="AO16" i="10"/>
  <c r="AP16" i="10"/>
  <c r="AQ16" i="10"/>
  <c r="AR16" i="10"/>
  <c r="AH17" i="10"/>
  <c r="AI17" i="10"/>
  <c r="AJ17" i="10"/>
  <c r="AK17" i="10"/>
  <c r="AL17" i="10"/>
  <c r="AM17" i="10"/>
  <c r="AN17" i="10"/>
  <c r="AO17" i="10"/>
  <c r="AP17" i="10"/>
  <c r="AQ17" i="10"/>
  <c r="AR17" i="10"/>
  <c r="AH18" i="10"/>
  <c r="AI18" i="10"/>
  <c r="AJ18" i="10"/>
  <c r="AK18" i="10"/>
  <c r="AL18" i="10"/>
  <c r="AM18" i="10"/>
  <c r="AN18" i="10"/>
  <c r="AO18" i="10"/>
  <c r="AP18" i="10"/>
  <c r="AQ18" i="10"/>
  <c r="AR18" i="10"/>
  <c r="AH19" i="10"/>
  <c r="AI19" i="10"/>
  <c r="AJ19" i="10"/>
  <c r="AK19" i="10"/>
  <c r="AL19" i="10"/>
  <c r="AM19" i="10"/>
  <c r="AN19" i="10"/>
  <c r="AO19" i="10"/>
  <c r="AP19" i="10"/>
  <c r="AQ19" i="10"/>
  <c r="AR19" i="10"/>
  <c r="AG13" i="10"/>
  <c r="AG14" i="10"/>
  <c r="AG15" i="10"/>
  <c r="AG16" i="10"/>
  <c r="AG17" i="10"/>
  <c r="AG18" i="10"/>
  <c r="AG19" i="10"/>
  <c r="AG12" i="10"/>
  <c r="AG36" i="10" s="1"/>
  <c r="AJ37" i="10"/>
  <c r="AM36" i="10"/>
  <c r="AI37" i="10"/>
  <c r="AN37" i="10"/>
  <c r="AG37" i="9" l="1"/>
  <c r="AG20" i="9"/>
  <c r="AG44" i="9" s="1"/>
  <c r="AM20" i="9"/>
  <c r="AM44" i="9" s="1"/>
  <c r="AH69" i="9" s="1"/>
  <c r="AI69" i="9" s="1"/>
  <c r="AL19" i="9"/>
  <c r="AL43" i="9" s="1"/>
  <c r="AK18" i="9"/>
  <c r="AK42" i="9" s="1"/>
  <c r="AJ17" i="9"/>
  <c r="AJ41" i="9" s="1"/>
  <c r="AI16" i="9"/>
  <c r="AI40" i="9" s="1"/>
  <c r="AH15" i="9"/>
  <c r="AH39" i="9" s="1"/>
  <c r="AR13" i="9"/>
  <c r="AR37" i="9" s="1"/>
  <c r="AG18" i="9"/>
  <c r="AK20" i="9"/>
  <c r="AK44" i="9" s="1"/>
  <c r="AH61" i="9" s="1"/>
  <c r="AI61" i="9" s="1"/>
  <c r="AJ19" i="9"/>
  <c r="AJ43" i="9" s="1"/>
  <c r="AH52" i="9" s="1"/>
  <c r="AI52" i="9" s="1"/>
  <c r="AI18" i="9"/>
  <c r="AI42" i="9" s="1"/>
  <c r="AH51" i="9" s="1"/>
  <c r="AI51" i="9" s="1"/>
  <c r="AH17" i="9"/>
  <c r="AH41" i="9" s="1"/>
  <c r="AR15" i="9"/>
  <c r="AR39" i="9" s="1"/>
  <c r="AQ14" i="9"/>
  <c r="AQ38" i="9" s="1"/>
  <c r="AP13" i="9"/>
  <c r="AP37" i="9" s="1"/>
  <c r="AG17" i="9"/>
  <c r="AJ20" i="9"/>
  <c r="AJ44" i="9" s="1"/>
  <c r="AI19" i="9"/>
  <c r="AI43" i="9" s="1"/>
  <c r="AH18" i="9"/>
  <c r="AH42" i="9" s="1"/>
  <c r="AR16" i="9"/>
  <c r="AR40" i="9" s="1"/>
  <c r="AQ15" i="9"/>
  <c r="AQ39" i="9" s="1"/>
  <c r="AP14" i="9"/>
  <c r="AP38" i="9" s="1"/>
  <c r="AO13" i="9"/>
  <c r="AO37" i="9" s="1"/>
  <c r="AH48" i="9"/>
  <c r="AI48" i="9" s="1"/>
  <c r="AG16" i="9"/>
  <c r="AI20" i="9"/>
  <c r="AI44" i="9" s="1"/>
  <c r="AH19" i="9"/>
  <c r="AH43" i="9" s="1"/>
  <c r="AR17" i="9"/>
  <c r="AR41" i="9" s="1"/>
  <c r="AQ16" i="9"/>
  <c r="AQ40" i="9" s="1"/>
  <c r="AP15" i="9"/>
  <c r="AP39" i="9" s="1"/>
  <c r="AO14" i="9"/>
  <c r="AO38" i="9" s="1"/>
  <c r="AN13" i="9"/>
  <c r="AN37" i="9" s="1"/>
  <c r="AG15" i="9"/>
  <c r="AH20" i="9"/>
  <c r="AH44" i="9" s="1"/>
  <c r="AR18" i="9"/>
  <c r="AR42" i="9" s="1"/>
  <c r="AQ17" i="9"/>
  <c r="AQ41" i="9" s="1"/>
  <c r="AP16" i="9"/>
  <c r="AP40" i="9" s="1"/>
  <c r="AO15" i="9"/>
  <c r="AN14" i="9"/>
  <c r="AN38" i="9" s="1"/>
  <c r="AM13" i="9"/>
  <c r="AM37" i="9" s="1"/>
  <c r="AG14" i="9"/>
  <c r="AG38" i="9" s="1"/>
  <c r="AR19" i="9"/>
  <c r="AR43" i="9" s="1"/>
  <c r="AQ18" i="9"/>
  <c r="AQ42" i="9" s="1"/>
  <c r="AP17" i="9"/>
  <c r="AP41" i="9" s="1"/>
  <c r="AO16" i="9"/>
  <c r="AO40" i="9" s="1"/>
  <c r="AN15" i="9"/>
  <c r="AN39" i="9" s="1"/>
  <c r="AM14" i="9"/>
  <c r="AM38" i="9" s="1"/>
  <c r="AL13" i="9"/>
  <c r="AL37" i="9" s="1"/>
  <c r="AR20" i="9"/>
  <c r="AR44" i="9" s="1"/>
  <c r="AQ19" i="9"/>
  <c r="AQ43" i="9" s="1"/>
  <c r="AP18" i="9"/>
  <c r="AP42" i="9" s="1"/>
  <c r="AO17" i="9"/>
  <c r="AO41" i="9" s="1"/>
  <c r="AN16" i="9"/>
  <c r="AN40" i="9" s="1"/>
  <c r="AM15" i="9"/>
  <c r="AM39" i="9" s="1"/>
  <c r="AL14" i="9"/>
  <c r="AL38" i="9" s="1"/>
  <c r="AK13" i="9"/>
  <c r="AK37" i="9" s="1"/>
  <c r="AH54" i="9" s="1"/>
  <c r="AI54" i="9" s="1"/>
  <c r="AQ20" i="9"/>
  <c r="AQ44" i="9" s="1"/>
  <c r="AP19" i="9"/>
  <c r="AP43" i="9" s="1"/>
  <c r="AO18" i="9"/>
  <c r="AO42" i="9" s="1"/>
  <c r="AH75" i="9" s="1"/>
  <c r="AI75" i="9" s="1"/>
  <c r="AN17" i="9"/>
  <c r="AN41" i="9" s="1"/>
  <c r="AM16" i="9"/>
  <c r="AM40" i="9" s="1"/>
  <c r="AL15" i="9"/>
  <c r="AL39" i="9" s="1"/>
  <c r="AK14" i="9"/>
  <c r="AK38" i="9" s="1"/>
  <c r="AH55" i="9" s="1"/>
  <c r="AI55" i="9" s="1"/>
  <c r="AJ13" i="9"/>
  <c r="AJ37" i="9" s="1"/>
  <c r="AP20" i="9"/>
  <c r="AP44" i="9" s="1"/>
  <c r="AO19" i="9"/>
  <c r="AO43" i="9" s="1"/>
  <c r="AN18" i="9"/>
  <c r="AN42" i="9" s="1"/>
  <c r="AM17" i="9"/>
  <c r="AM41" i="9" s="1"/>
  <c r="AL16" i="9"/>
  <c r="AL40" i="9" s="1"/>
  <c r="AH57" i="9" s="1"/>
  <c r="AI57" i="9" s="1"/>
  <c r="AK15" i="9"/>
  <c r="AK39" i="9" s="1"/>
  <c r="AJ14" i="9"/>
  <c r="AJ38" i="9" s="1"/>
  <c r="AH47" i="9" s="1"/>
  <c r="AI47" i="9" s="1"/>
  <c r="AI13" i="9"/>
  <c r="AI37" i="9" s="1"/>
  <c r="AH46" i="9" s="1"/>
  <c r="AI46" i="9" s="1"/>
  <c r="AO20" i="9"/>
  <c r="AO44" i="9" s="1"/>
  <c r="AN19" i="9"/>
  <c r="AN43" i="9" s="1"/>
  <c r="AM18" i="9"/>
  <c r="AM42" i="9" s="1"/>
  <c r="AH67" i="9" s="1"/>
  <c r="AI67" i="9" s="1"/>
  <c r="AL17" i="9"/>
  <c r="AL41" i="9" s="1"/>
  <c r="AK16" i="9"/>
  <c r="AK40" i="9" s="1"/>
  <c r="AJ15" i="9"/>
  <c r="AJ39" i="9" s="1"/>
  <c r="AI14" i="9"/>
  <c r="AI38" i="9" s="1"/>
  <c r="AH49" i="9"/>
  <c r="AI49" i="9" s="1"/>
  <c r="AH62" i="9"/>
  <c r="AI62" i="9" s="1"/>
  <c r="AH70" i="9"/>
  <c r="AI70" i="9" s="1"/>
  <c r="AH65" i="9"/>
  <c r="AI65" i="9" s="1"/>
  <c r="AH66" i="9"/>
  <c r="AI66" i="9" s="1"/>
  <c r="AH56" i="9"/>
  <c r="AI56" i="9" s="1"/>
  <c r="AH68" i="9"/>
  <c r="AI68" i="9" s="1"/>
  <c r="AH58" i="9"/>
  <c r="AI58" i="9" s="1"/>
  <c r="AH60" i="9"/>
  <c r="AI60" i="9" s="1"/>
  <c r="AH59" i="9"/>
  <c r="AI59" i="9" s="1"/>
  <c r="AH63" i="9"/>
  <c r="AI63" i="9" s="1"/>
  <c r="AH73" i="9"/>
  <c r="AI73" i="9" s="1"/>
  <c r="AH74" i="9"/>
  <c r="AI74" i="9" s="1"/>
  <c r="AG25" i="9"/>
  <c r="AH50" i="9"/>
  <c r="AI50" i="9" s="1"/>
  <c r="AH53" i="9"/>
  <c r="AI53" i="9" s="1"/>
  <c r="AO41" i="10"/>
  <c r="AO37" i="10"/>
  <c r="AH70" i="10" s="1"/>
  <c r="AI70" i="10" s="1"/>
  <c r="AH36" i="10"/>
  <c r="AK37" i="10"/>
  <c r="AH54" i="10" s="1"/>
  <c r="AI54" i="10" s="1"/>
  <c r="AH37" i="10"/>
  <c r="AR36" i="10"/>
  <c r="AL38" i="10"/>
  <c r="AN36" i="10"/>
  <c r="AH61" i="10" s="1"/>
  <c r="AI61" i="10" s="1"/>
  <c r="AP39" i="10"/>
  <c r="AO38" i="10"/>
  <c r="AM38" i="10"/>
  <c r="AK39" i="10"/>
  <c r="AJ38" i="10"/>
  <c r="AL40" i="10"/>
  <c r="AO39" i="10"/>
  <c r="AM37" i="10"/>
  <c r="AH62" i="10" s="1"/>
  <c r="AI62" i="10" s="1"/>
  <c r="AL36" i="10"/>
  <c r="AJ36" i="10"/>
  <c r="AH45" i="10" s="1"/>
  <c r="AI45" i="10" s="1"/>
  <c r="AG39" i="10"/>
  <c r="AG38" i="10"/>
  <c r="AG37" i="10"/>
  <c r="AH69" i="10"/>
  <c r="AI69" i="10" s="1"/>
  <c r="AG25" i="10"/>
  <c r="AH46" i="10"/>
  <c r="AI46" i="10" s="1"/>
  <c r="AG26" i="10"/>
  <c r="AG27" i="10"/>
  <c r="AH53" i="10" l="1"/>
  <c r="AI53" i="10" s="1"/>
  <c r="AJ66" i="9"/>
  <c r="AJ67" i="9"/>
  <c r="AJ68" i="9"/>
  <c r="AJ69" i="9"/>
  <c r="AJ58" i="9"/>
  <c r="AJ59" i="9"/>
  <c r="AJ60" i="9"/>
  <c r="AJ61" i="9"/>
  <c r="AJ47" i="9"/>
  <c r="AJ46" i="9"/>
  <c r="AJ48" i="9"/>
  <c r="AJ49" i="9"/>
  <c r="AG39" i="9"/>
  <c r="AG26" i="9"/>
  <c r="AG29" i="9"/>
  <c r="AG42" i="9"/>
  <c r="AH71" i="9"/>
  <c r="AI71" i="9" s="1"/>
  <c r="AH64" i="9"/>
  <c r="AI64" i="9" s="1"/>
  <c r="AJ64" i="9" s="1"/>
  <c r="AG28" i="9"/>
  <c r="AG41" i="9"/>
  <c r="AO39" i="9"/>
  <c r="AH72" i="9" s="1"/>
  <c r="AI72" i="9" s="1"/>
  <c r="AJ62" i="9"/>
  <c r="AJ63" i="9"/>
  <c r="AJ65" i="9"/>
  <c r="AG27" i="9"/>
  <c r="AG40" i="9"/>
  <c r="AJ43" i="10"/>
  <c r="AN38" i="10"/>
  <c r="AH63" i="10" s="1"/>
  <c r="AI63" i="10" s="1"/>
  <c r="AJ40" i="10"/>
  <c r="AH41" i="10"/>
  <c r="AQ39" i="10"/>
  <c r="AN42" i="10"/>
  <c r="AI38" i="10"/>
  <c r="AH47" i="10" s="1"/>
  <c r="AI47" i="10" s="1"/>
  <c r="AJ47" i="10" s="1"/>
  <c r="AR41" i="10"/>
  <c r="AP41" i="10"/>
  <c r="AH74" i="10" s="1"/>
  <c r="AI74" i="10" s="1"/>
  <c r="AP38" i="10"/>
  <c r="AH71" i="10" s="1"/>
  <c r="AI71" i="10" s="1"/>
  <c r="AJ54" i="10" s="1"/>
  <c r="AG40" i="10"/>
  <c r="AQ38" i="10"/>
  <c r="AN41" i="10"/>
  <c r="AH72" i="10"/>
  <c r="AI72" i="10" s="1"/>
  <c r="AG28" i="10"/>
  <c r="AL41" i="10"/>
  <c r="AQ40" i="10"/>
  <c r="AI39" i="10"/>
  <c r="AR38" i="10"/>
  <c r="AP42" i="10"/>
  <c r="AR39" i="10"/>
  <c r="AJ39" i="10"/>
  <c r="AK38" i="10"/>
  <c r="AH55" i="10" s="1"/>
  <c r="AI55" i="10" s="1"/>
  <c r="AK41" i="10"/>
  <c r="AI41" i="10"/>
  <c r="AM40" i="10"/>
  <c r="AL39" i="10"/>
  <c r="AH56" i="10" s="1"/>
  <c r="AI56" i="10" s="1"/>
  <c r="AO40" i="10"/>
  <c r="AN39" i="10"/>
  <c r="AH64" i="10" s="1"/>
  <c r="AI64" i="10" s="1"/>
  <c r="AO42" i="10"/>
  <c r="AJ41" i="10"/>
  <c r="AH38" i="10"/>
  <c r="AJ45" i="10"/>
  <c r="AJ46" i="10"/>
  <c r="AH39" i="10"/>
  <c r="AJ53" i="10" l="1"/>
  <c r="AJ56" i="10"/>
  <c r="AJ55" i="10"/>
  <c r="AK53" i="10"/>
  <c r="AJ54" i="9"/>
  <c r="AJ55" i="9"/>
  <c r="AJ56" i="9"/>
  <c r="AJ57" i="9"/>
  <c r="AJ50" i="9"/>
  <c r="AJ51" i="9"/>
  <c r="AJ52" i="9"/>
  <c r="AJ53" i="9"/>
  <c r="AM43" i="10"/>
  <c r="AM42" i="10"/>
  <c r="AH67" i="10" s="1"/>
  <c r="AI67" i="10" s="1"/>
  <c r="AJ67" i="10" s="1"/>
  <c r="AL42" i="10"/>
  <c r="AN40" i="10"/>
  <c r="AH65" i="10" s="1"/>
  <c r="AI65" i="10" s="1"/>
  <c r="AJ65" i="10" s="1"/>
  <c r="AQ41" i="10"/>
  <c r="AI42" i="10"/>
  <c r="AH42" i="10"/>
  <c r="AH73" i="10"/>
  <c r="AI73" i="10" s="1"/>
  <c r="AR43" i="10"/>
  <c r="AI40" i="10"/>
  <c r="AH49" i="10" s="1"/>
  <c r="AI49" i="10" s="1"/>
  <c r="AJ49" i="10" s="1"/>
  <c r="AN43" i="10"/>
  <c r="AL43" i="10"/>
  <c r="AM41" i="10"/>
  <c r="AH66" i="10" s="1"/>
  <c r="AI66" i="10" s="1"/>
  <c r="AJ66" i="10" s="1"/>
  <c r="AO43" i="10"/>
  <c r="AP43" i="10"/>
  <c r="AP40" i="10"/>
  <c r="AR40" i="10"/>
  <c r="AH43" i="10"/>
  <c r="AH40" i="10"/>
  <c r="AG29" i="10"/>
  <c r="AG42" i="10"/>
  <c r="AG41" i="10"/>
  <c r="AG30" i="10"/>
  <c r="AR42" i="10"/>
  <c r="AQ42" i="10"/>
  <c r="AH50" i="10"/>
  <c r="AI50" i="10" s="1"/>
  <c r="AJ50" i="10" s="1"/>
  <c r="AH48" i="10"/>
  <c r="AI48" i="10" s="1"/>
  <c r="AJ48" i="10" s="1"/>
  <c r="AK45" i="10" s="1"/>
  <c r="AH58" i="10"/>
  <c r="AI58" i="10" s="1"/>
  <c r="AJ58" i="10" s="1"/>
  <c r="AK40" i="10"/>
  <c r="AH57" i="10" s="1"/>
  <c r="AI57" i="10" s="1"/>
  <c r="AJ57" i="10" s="1"/>
  <c r="AK43" i="10"/>
  <c r="AK42" i="10"/>
  <c r="AQ43" i="10"/>
  <c r="AI43" i="10"/>
  <c r="AH52" i="10" s="1"/>
  <c r="AI52" i="10" s="1"/>
  <c r="AJ52" i="10" s="1"/>
  <c r="AJ42" i="10"/>
  <c r="AG43" i="10"/>
  <c r="AJ61" i="10" l="1"/>
  <c r="AJ62" i="10"/>
  <c r="AJ64" i="10"/>
  <c r="AJ63" i="10"/>
  <c r="AH68" i="10"/>
  <c r="AI68" i="10" s="1"/>
  <c r="AJ68" i="10" s="1"/>
  <c r="AK65" i="10" s="1"/>
  <c r="AH51" i="10"/>
  <c r="AI51" i="10" s="1"/>
  <c r="AJ51" i="10" s="1"/>
  <c r="AK49" i="10" s="1"/>
  <c r="AH59" i="10"/>
  <c r="AI59" i="10" s="1"/>
  <c r="AJ59" i="10" s="1"/>
  <c r="AH60" i="10"/>
  <c r="AI60" i="10" s="1"/>
  <c r="AJ60" i="10" s="1"/>
  <c r="AK61" i="10" l="1"/>
  <c r="AK57" i="10"/>
  <c r="AC19" i="10"/>
  <c r="AC43" i="10" s="1"/>
  <c r="AB19" i="10"/>
  <c r="AB43" i="10" s="1"/>
  <c r="AA19" i="10"/>
  <c r="AA43" i="10" s="1"/>
  <c r="Z19" i="10"/>
  <c r="Z43" i="10" s="1"/>
  <c r="Y19" i="10"/>
  <c r="Y43" i="10" s="1"/>
  <c r="X19" i="10"/>
  <c r="X43" i="10" s="1"/>
  <c r="W19" i="10"/>
  <c r="W43" i="10" s="1"/>
  <c r="V19" i="10"/>
  <c r="V43" i="10" s="1"/>
  <c r="U19" i="10"/>
  <c r="U43" i="10" s="1"/>
  <c r="T19" i="10"/>
  <c r="T43" i="10" s="1"/>
  <c r="S19" i="10"/>
  <c r="S43" i="10" s="1"/>
  <c r="R19" i="10"/>
  <c r="R43" i="10" s="1"/>
  <c r="N19" i="10"/>
  <c r="N43" i="10" s="1"/>
  <c r="M19" i="10"/>
  <c r="M43" i="10" s="1"/>
  <c r="L19" i="10"/>
  <c r="L43" i="10" s="1"/>
  <c r="K19" i="10"/>
  <c r="K43" i="10" s="1"/>
  <c r="J19" i="10"/>
  <c r="J43" i="10" s="1"/>
  <c r="I19" i="10"/>
  <c r="I43" i="10" s="1"/>
  <c r="H19" i="10"/>
  <c r="H43" i="10" s="1"/>
  <c r="G19" i="10"/>
  <c r="G43" i="10" s="1"/>
  <c r="F19" i="10"/>
  <c r="F43" i="10" s="1"/>
  <c r="E19" i="10"/>
  <c r="E43" i="10" s="1"/>
  <c r="D19" i="10"/>
  <c r="D43" i="10" s="1"/>
  <c r="C19" i="10"/>
  <c r="C43" i="10" s="1"/>
  <c r="AC18" i="10"/>
  <c r="AC42" i="10" s="1"/>
  <c r="AB18" i="10"/>
  <c r="AB42" i="10" s="1"/>
  <c r="AA18" i="10"/>
  <c r="AA42" i="10" s="1"/>
  <c r="Z18" i="10"/>
  <c r="Z42" i="10" s="1"/>
  <c r="Y18" i="10"/>
  <c r="Y42" i="10" s="1"/>
  <c r="X18" i="10"/>
  <c r="X42" i="10" s="1"/>
  <c r="W18" i="10"/>
  <c r="W42" i="10" s="1"/>
  <c r="V18" i="10"/>
  <c r="V42" i="10" s="1"/>
  <c r="U18" i="10"/>
  <c r="U42" i="10" s="1"/>
  <c r="T18" i="10"/>
  <c r="T42" i="10" s="1"/>
  <c r="S18" i="10"/>
  <c r="S42" i="10" s="1"/>
  <c r="R18" i="10"/>
  <c r="R42" i="10" s="1"/>
  <c r="N18" i="10"/>
  <c r="N42" i="10" s="1"/>
  <c r="M18" i="10"/>
  <c r="M42" i="10" s="1"/>
  <c r="L18" i="10"/>
  <c r="L42" i="10" s="1"/>
  <c r="K18" i="10"/>
  <c r="K42" i="10" s="1"/>
  <c r="J18" i="10"/>
  <c r="J42" i="10" s="1"/>
  <c r="I18" i="10"/>
  <c r="I42" i="10" s="1"/>
  <c r="H18" i="10"/>
  <c r="H42" i="10" s="1"/>
  <c r="G18" i="10"/>
  <c r="G42" i="10" s="1"/>
  <c r="F18" i="10"/>
  <c r="F42" i="10" s="1"/>
  <c r="E18" i="10"/>
  <c r="E42" i="10" s="1"/>
  <c r="D18" i="10"/>
  <c r="D42" i="10" s="1"/>
  <c r="C18" i="10"/>
  <c r="C42" i="10" s="1"/>
  <c r="AC17" i="10"/>
  <c r="AC41" i="10" s="1"/>
  <c r="AB17" i="10"/>
  <c r="AB41" i="10" s="1"/>
  <c r="AA17" i="10"/>
  <c r="AA41" i="10" s="1"/>
  <c r="Z17" i="10"/>
  <c r="Z41" i="10" s="1"/>
  <c r="Y17" i="10"/>
  <c r="Y41" i="10" s="1"/>
  <c r="X17" i="10"/>
  <c r="X41" i="10" s="1"/>
  <c r="W17" i="10"/>
  <c r="W41" i="10" s="1"/>
  <c r="V17" i="10"/>
  <c r="V41" i="10" s="1"/>
  <c r="U17" i="10"/>
  <c r="U41" i="10" s="1"/>
  <c r="T17" i="10"/>
  <c r="T41" i="10" s="1"/>
  <c r="S17" i="10"/>
  <c r="S41" i="10" s="1"/>
  <c r="R17" i="10"/>
  <c r="R41" i="10" s="1"/>
  <c r="N17" i="10"/>
  <c r="N41" i="10" s="1"/>
  <c r="M17" i="10"/>
  <c r="M41" i="10" s="1"/>
  <c r="L17" i="10"/>
  <c r="L41" i="10" s="1"/>
  <c r="K17" i="10"/>
  <c r="K41" i="10" s="1"/>
  <c r="J17" i="10"/>
  <c r="J41" i="10" s="1"/>
  <c r="I17" i="10"/>
  <c r="I41" i="10" s="1"/>
  <c r="H17" i="10"/>
  <c r="H41" i="10" s="1"/>
  <c r="G17" i="10"/>
  <c r="G41" i="10" s="1"/>
  <c r="F17" i="10"/>
  <c r="F41" i="10" s="1"/>
  <c r="E17" i="10"/>
  <c r="E41" i="10" s="1"/>
  <c r="D17" i="10"/>
  <c r="D41" i="10" s="1"/>
  <c r="C17" i="10"/>
  <c r="C41" i="10" s="1"/>
  <c r="AC16" i="10"/>
  <c r="AC40" i="10" s="1"/>
  <c r="AB16" i="10"/>
  <c r="AB40" i="10" s="1"/>
  <c r="S79" i="10" s="1"/>
  <c r="T79" i="10" s="1"/>
  <c r="AA16" i="10"/>
  <c r="AA40" i="10" s="1"/>
  <c r="Z16" i="10"/>
  <c r="Z40" i="10" s="1"/>
  <c r="Y16" i="10"/>
  <c r="Y40" i="10" s="1"/>
  <c r="X16" i="10"/>
  <c r="X40" i="10" s="1"/>
  <c r="W16" i="10"/>
  <c r="W40" i="10" s="1"/>
  <c r="V16" i="10"/>
  <c r="V40" i="10" s="1"/>
  <c r="U16" i="10"/>
  <c r="U40" i="10" s="1"/>
  <c r="T16" i="10"/>
  <c r="T40" i="10" s="1"/>
  <c r="S16" i="10"/>
  <c r="S40" i="10" s="1"/>
  <c r="R16" i="10"/>
  <c r="R40" i="10" s="1"/>
  <c r="N16" i="10"/>
  <c r="N40" i="10" s="1"/>
  <c r="M16" i="10"/>
  <c r="M40" i="10" s="1"/>
  <c r="L16" i="10"/>
  <c r="L40" i="10" s="1"/>
  <c r="K16" i="10"/>
  <c r="K40" i="10" s="1"/>
  <c r="J16" i="10"/>
  <c r="J40" i="10" s="1"/>
  <c r="I16" i="10"/>
  <c r="I40" i="10" s="1"/>
  <c r="H16" i="10"/>
  <c r="H40" i="10" s="1"/>
  <c r="G16" i="10"/>
  <c r="G40" i="10" s="1"/>
  <c r="F16" i="10"/>
  <c r="F40" i="10" s="1"/>
  <c r="E16" i="10"/>
  <c r="E40" i="10" s="1"/>
  <c r="D16" i="10"/>
  <c r="D40" i="10" s="1"/>
  <c r="C16" i="10"/>
  <c r="C40" i="10" s="1"/>
  <c r="AC15" i="10"/>
  <c r="AC39" i="10" s="1"/>
  <c r="AB15" i="10"/>
  <c r="AB39" i="10" s="1"/>
  <c r="AA15" i="10"/>
  <c r="AA39" i="10" s="1"/>
  <c r="Z15" i="10"/>
  <c r="Z39" i="10" s="1"/>
  <c r="Y15" i="10"/>
  <c r="Y39" i="10" s="1"/>
  <c r="X15" i="10"/>
  <c r="X39" i="10" s="1"/>
  <c r="W15" i="10"/>
  <c r="W39" i="10" s="1"/>
  <c r="V15" i="10"/>
  <c r="V39" i="10" s="1"/>
  <c r="U15" i="10"/>
  <c r="U39" i="10" s="1"/>
  <c r="T15" i="10"/>
  <c r="T39" i="10" s="1"/>
  <c r="S15" i="10"/>
  <c r="S39" i="10" s="1"/>
  <c r="R15" i="10"/>
  <c r="R39" i="10" s="1"/>
  <c r="N15" i="10"/>
  <c r="N39" i="10" s="1"/>
  <c r="M15" i="10"/>
  <c r="M39" i="10" s="1"/>
  <c r="L15" i="10"/>
  <c r="L39" i="10" s="1"/>
  <c r="K15" i="10"/>
  <c r="K39" i="10" s="1"/>
  <c r="J15" i="10"/>
  <c r="J39" i="10" s="1"/>
  <c r="I15" i="10"/>
  <c r="I39" i="10" s="1"/>
  <c r="H15" i="10"/>
  <c r="H39" i="10" s="1"/>
  <c r="G15" i="10"/>
  <c r="G39" i="10" s="1"/>
  <c r="F15" i="10"/>
  <c r="F39" i="10" s="1"/>
  <c r="E15" i="10"/>
  <c r="E39" i="10" s="1"/>
  <c r="D15" i="10"/>
  <c r="D39" i="10" s="1"/>
  <c r="C15" i="10"/>
  <c r="C39" i="10" s="1"/>
  <c r="AC14" i="10"/>
  <c r="AC38" i="10" s="1"/>
  <c r="AB14" i="10"/>
  <c r="AB38" i="10" s="1"/>
  <c r="AA14" i="10"/>
  <c r="AA38" i="10" s="1"/>
  <c r="Z14" i="10"/>
  <c r="Z38" i="10" s="1"/>
  <c r="Y14" i="10"/>
  <c r="Y38" i="10" s="1"/>
  <c r="X14" i="10"/>
  <c r="X38" i="10" s="1"/>
  <c r="W14" i="10"/>
  <c r="W38" i="10" s="1"/>
  <c r="V14" i="10"/>
  <c r="V38" i="10" s="1"/>
  <c r="U14" i="10"/>
  <c r="U38" i="10" s="1"/>
  <c r="T14" i="10"/>
  <c r="T38" i="10" s="1"/>
  <c r="S14" i="10"/>
  <c r="S38" i="10" s="1"/>
  <c r="R14" i="10"/>
  <c r="N14" i="10"/>
  <c r="N38" i="10" s="1"/>
  <c r="M14" i="10"/>
  <c r="M38" i="10" s="1"/>
  <c r="L14" i="10"/>
  <c r="L38" i="10" s="1"/>
  <c r="K14" i="10"/>
  <c r="K38" i="10" s="1"/>
  <c r="J14" i="10"/>
  <c r="J38" i="10" s="1"/>
  <c r="I14" i="10"/>
  <c r="I38" i="10" s="1"/>
  <c r="H14" i="10"/>
  <c r="H38" i="10" s="1"/>
  <c r="G14" i="10"/>
  <c r="G38" i="10" s="1"/>
  <c r="F14" i="10"/>
  <c r="F38" i="10" s="1"/>
  <c r="E14" i="10"/>
  <c r="E38" i="10" s="1"/>
  <c r="D14" i="10"/>
  <c r="C14" i="10"/>
  <c r="C38" i="10" s="1"/>
  <c r="AC13" i="10"/>
  <c r="AC37" i="10" s="1"/>
  <c r="AB13" i="10"/>
  <c r="AB37" i="10" s="1"/>
  <c r="AA13" i="10"/>
  <c r="AA37" i="10" s="1"/>
  <c r="Z13" i="10"/>
  <c r="Z37" i="10" s="1"/>
  <c r="Y13" i="10"/>
  <c r="Y37" i="10" s="1"/>
  <c r="X13" i="10"/>
  <c r="X37" i="10" s="1"/>
  <c r="W13" i="10"/>
  <c r="W37" i="10" s="1"/>
  <c r="V13" i="10"/>
  <c r="V37" i="10" s="1"/>
  <c r="U13" i="10"/>
  <c r="U37" i="10" s="1"/>
  <c r="T13" i="10"/>
  <c r="T37" i="10" s="1"/>
  <c r="S13" i="10"/>
  <c r="R13" i="10"/>
  <c r="R37" i="10" s="1"/>
  <c r="N13" i="10"/>
  <c r="N37" i="10" s="1"/>
  <c r="M13" i="10"/>
  <c r="M37" i="10" s="1"/>
  <c r="L13" i="10"/>
  <c r="L37" i="10" s="1"/>
  <c r="K13" i="10"/>
  <c r="K37" i="10" s="1"/>
  <c r="J13" i="10"/>
  <c r="J37" i="10" s="1"/>
  <c r="I13" i="10"/>
  <c r="I37" i="10" s="1"/>
  <c r="H13" i="10"/>
  <c r="H37" i="10" s="1"/>
  <c r="G13" i="10"/>
  <c r="G37" i="10" s="1"/>
  <c r="F13" i="10"/>
  <c r="F37" i="10" s="1"/>
  <c r="E13" i="10"/>
  <c r="E37" i="10" s="1"/>
  <c r="D13" i="10"/>
  <c r="D37" i="10" s="1"/>
  <c r="C13" i="10"/>
  <c r="AC12" i="10"/>
  <c r="AC36" i="10" s="1"/>
  <c r="AB12" i="10"/>
  <c r="AB36" i="10" s="1"/>
  <c r="AA12" i="10"/>
  <c r="AA36" i="10" s="1"/>
  <c r="Z12" i="10"/>
  <c r="Z36" i="10" s="1"/>
  <c r="Y12" i="10"/>
  <c r="Y36" i="10" s="1"/>
  <c r="X12" i="10"/>
  <c r="X36" i="10" s="1"/>
  <c r="W12" i="10"/>
  <c r="W36" i="10" s="1"/>
  <c r="V12" i="10"/>
  <c r="V36" i="10" s="1"/>
  <c r="U12" i="10"/>
  <c r="U36" i="10" s="1"/>
  <c r="T12" i="10"/>
  <c r="T36" i="10" s="1"/>
  <c r="S12" i="10"/>
  <c r="S36" i="10" s="1"/>
  <c r="R12" i="10"/>
  <c r="R36" i="10" s="1"/>
  <c r="N12" i="10"/>
  <c r="N36" i="10" s="1"/>
  <c r="M12" i="10"/>
  <c r="M36" i="10" s="1"/>
  <c r="L12" i="10"/>
  <c r="L36" i="10" s="1"/>
  <c r="K12" i="10"/>
  <c r="K36" i="10" s="1"/>
  <c r="J12" i="10"/>
  <c r="J36" i="10" s="1"/>
  <c r="I12" i="10"/>
  <c r="I36" i="10" s="1"/>
  <c r="H12" i="10"/>
  <c r="H36" i="10" s="1"/>
  <c r="G12" i="10"/>
  <c r="G36" i="10" s="1"/>
  <c r="F12" i="10"/>
  <c r="F36" i="10" s="1"/>
  <c r="E12" i="10"/>
  <c r="E36" i="10" s="1"/>
  <c r="D12" i="10"/>
  <c r="D36" i="10" s="1"/>
  <c r="C12" i="10"/>
  <c r="C36" i="10" s="1"/>
  <c r="F20" i="9"/>
  <c r="F44" i="9" s="1"/>
  <c r="E20" i="9"/>
  <c r="E44" i="9" s="1"/>
  <c r="F18" i="9"/>
  <c r="F42" i="9" s="1"/>
  <c r="E18" i="9"/>
  <c r="E42" i="9" s="1"/>
  <c r="F16" i="9"/>
  <c r="F40" i="9" s="1"/>
  <c r="E16" i="9"/>
  <c r="E40" i="9" s="1"/>
  <c r="F14" i="9"/>
  <c r="F38" i="9" s="1"/>
  <c r="E14" i="9"/>
  <c r="E38" i="9" s="1"/>
  <c r="D50" i="9" s="1"/>
  <c r="E50" i="9" s="1"/>
  <c r="F50" i="9" s="1"/>
  <c r="W11" i="9"/>
  <c r="AC19" i="9" s="1"/>
  <c r="AC43" i="9" s="1"/>
  <c r="H11" i="9"/>
  <c r="M20" i="9" s="1"/>
  <c r="M44" i="9" s="1"/>
  <c r="O59" i="2"/>
  <c r="O60" i="2"/>
  <c r="O61" i="2"/>
  <c r="O62" i="2"/>
  <c r="M59" i="2"/>
  <c r="M60" i="2"/>
  <c r="M61" i="2"/>
  <c r="M62" i="2"/>
  <c r="O47" i="2"/>
  <c r="O48" i="2"/>
  <c r="O49" i="2"/>
  <c r="O50" i="2"/>
  <c r="P50" i="2" s="1"/>
  <c r="M47" i="2"/>
  <c r="M120" i="2" s="1"/>
  <c r="M48" i="2"/>
  <c r="M49" i="2"/>
  <c r="M50" i="2"/>
  <c r="O35" i="2"/>
  <c r="O36" i="2"/>
  <c r="O37" i="2"/>
  <c r="O38" i="2"/>
  <c r="P38" i="2" s="1"/>
  <c r="M35" i="2"/>
  <c r="M36" i="2"/>
  <c r="M37" i="2"/>
  <c r="M38" i="2"/>
  <c r="N38" i="2" s="1"/>
  <c r="O23" i="2"/>
  <c r="O24" i="2"/>
  <c r="O25" i="2"/>
  <c r="O26" i="2"/>
  <c r="M23" i="2"/>
  <c r="M24" i="2"/>
  <c r="N24" i="2" s="1"/>
  <c r="M25" i="2"/>
  <c r="N25" i="2" s="1"/>
  <c r="M26" i="2"/>
  <c r="O15" i="2"/>
  <c r="O16" i="2"/>
  <c r="P16" i="2" s="1"/>
  <c r="O17" i="2"/>
  <c r="O18" i="2"/>
  <c r="M15" i="2"/>
  <c r="N15" i="2" s="1"/>
  <c r="M16" i="2"/>
  <c r="M17" i="2"/>
  <c r="M18" i="2"/>
  <c r="O7" i="2"/>
  <c r="O8" i="2"/>
  <c r="O9" i="2"/>
  <c r="P9" i="2" s="1"/>
  <c r="O10" i="2"/>
  <c r="M7" i="2"/>
  <c r="M8" i="2"/>
  <c r="M9" i="2"/>
  <c r="N9" i="2" s="1"/>
  <c r="M10" i="2"/>
  <c r="N10" i="2" s="1"/>
  <c r="N47" i="2"/>
  <c r="V23" i="8"/>
  <c r="R23" i="8"/>
  <c r="V19" i="8"/>
  <c r="R19" i="8"/>
  <c r="V15" i="8"/>
  <c r="R15" i="8"/>
  <c r="V11" i="8"/>
  <c r="R11" i="8"/>
  <c r="V7" i="8"/>
  <c r="R7" i="8"/>
  <c r="V3" i="8"/>
  <c r="R3" i="8"/>
  <c r="I59" i="2"/>
  <c r="I138" i="2" s="1"/>
  <c r="I60" i="2"/>
  <c r="I61" i="2"/>
  <c r="I62" i="2"/>
  <c r="H59" i="2"/>
  <c r="H138" i="2" s="1"/>
  <c r="H60" i="2"/>
  <c r="P60" i="2" s="1"/>
  <c r="H61" i="2"/>
  <c r="H62" i="2"/>
  <c r="P62" i="2" s="1"/>
  <c r="I47" i="2"/>
  <c r="J47" i="2" s="1"/>
  <c r="I48" i="2"/>
  <c r="I137" i="2" s="1"/>
  <c r="I49" i="2"/>
  <c r="I50" i="2"/>
  <c r="H47" i="2"/>
  <c r="H48" i="2"/>
  <c r="H49" i="2"/>
  <c r="H50" i="2"/>
  <c r="J50" i="2" s="1"/>
  <c r="I35" i="2"/>
  <c r="I136" i="2" s="1"/>
  <c r="I36" i="2"/>
  <c r="I37" i="2"/>
  <c r="I38" i="2"/>
  <c r="H35" i="2"/>
  <c r="H36" i="2"/>
  <c r="H136" i="2" s="1"/>
  <c r="H37" i="2"/>
  <c r="H38" i="2"/>
  <c r="I23" i="2"/>
  <c r="I116" i="2" s="1"/>
  <c r="I24" i="2"/>
  <c r="I25" i="2"/>
  <c r="I26" i="2"/>
  <c r="H23" i="2"/>
  <c r="H135" i="2" s="1"/>
  <c r="H24" i="2"/>
  <c r="H25" i="2"/>
  <c r="P25" i="2" s="1"/>
  <c r="H26" i="2"/>
  <c r="L26" i="2" s="1"/>
  <c r="I15" i="2"/>
  <c r="I16" i="2"/>
  <c r="I17" i="2"/>
  <c r="I18" i="2"/>
  <c r="H15" i="2"/>
  <c r="H16" i="2"/>
  <c r="H17" i="2"/>
  <c r="H18" i="2"/>
  <c r="I7" i="2"/>
  <c r="I8" i="2"/>
  <c r="I115" i="2" s="1"/>
  <c r="I9" i="2"/>
  <c r="I10" i="2"/>
  <c r="H7" i="2"/>
  <c r="P7" i="2" s="1"/>
  <c r="H8" i="2"/>
  <c r="H9" i="2"/>
  <c r="H10" i="2"/>
  <c r="H137" i="2"/>
  <c r="AA47" i="4"/>
  <c r="AB47" i="4"/>
  <c r="AC47" i="4"/>
  <c r="AD47" i="4"/>
  <c r="AE47" i="4"/>
  <c r="AF47" i="4"/>
  <c r="AG47" i="4"/>
  <c r="AH47" i="4"/>
  <c r="AI47" i="4"/>
  <c r="AJ47" i="4"/>
  <c r="AK47" i="4"/>
  <c r="AA74" i="4" s="1"/>
  <c r="AA48" i="4"/>
  <c r="AB48" i="4"/>
  <c r="AC48" i="4"/>
  <c r="AD48" i="4"/>
  <c r="AE48" i="4"/>
  <c r="AF48" i="4"/>
  <c r="AG48" i="4"/>
  <c r="AH48" i="4"/>
  <c r="AI48" i="4"/>
  <c r="AJ48" i="4"/>
  <c r="AK48" i="4"/>
  <c r="AA49" i="4"/>
  <c r="AB49" i="4"/>
  <c r="AC49" i="4"/>
  <c r="AD49" i="4"/>
  <c r="AE49" i="4"/>
  <c r="AF49" i="4"/>
  <c r="AG49" i="4"/>
  <c r="AH49" i="4"/>
  <c r="AI49" i="4"/>
  <c r="AJ49" i="4"/>
  <c r="AA76" i="4" s="1"/>
  <c r="AK49" i="4"/>
  <c r="AA50" i="4"/>
  <c r="AB50" i="4"/>
  <c r="AC50" i="4"/>
  <c r="AD50" i="4"/>
  <c r="AE50" i="4"/>
  <c r="AF50" i="4"/>
  <c r="AA69" i="4" s="1"/>
  <c r="AG50" i="4"/>
  <c r="AH50" i="4"/>
  <c r="AI50" i="4"/>
  <c r="AJ50" i="4"/>
  <c r="AK50" i="4"/>
  <c r="AA77" i="4" s="1"/>
  <c r="AA66" i="4"/>
  <c r="AA67" i="4"/>
  <c r="AA68" i="4"/>
  <c r="Z48" i="4"/>
  <c r="Z49" i="4"/>
  <c r="Z50" i="4"/>
  <c r="Z47" i="4"/>
  <c r="Y35" i="4"/>
  <c r="AK28" i="4"/>
  <c r="AJ28" i="4"/>
  <c r="AI28" i="4"/>
  <c r="AH28" i="4"/>
  <c r="AG28" i="4"/>
  <c r="AF28" i="4"/>
  <c r="AE28" i="4"/>
  <c r="AD28" i="4"/>
  <c r="AC28" i="4"/>
  <c r="AB28" i="4"/>
  <c r="AA28" i="4"/>
  <c r="Z28" i="4"/>
  <c r="AK27" i="4"/>
  <c r="AJ27" i="4"/>
  <c r="AI27" i="4"/>
  <c r="AH27" i="4"/>
  <c r="AG27" i="4"/>
  <c r="AF27" i="4"/>
  <c r="AE27" i="4"/>
  <c r="AD27" i="4"/>
  <c r="AC27" i="4"/>
  <c r="AB27" i="4"/>
  <c r="AA27" i="4"/>
  <c r="Z27" i="4"/>
  <c r="AK26" i="4"/>
  <c r="AJ26" i="4"/>
  <c r="AI26" i="4"/>
  <c r="AH26" i="4"/>
  <c r="AA73" i="4" s="1"/>
  <c r="AG26" i="4"/>
  <c r="AF26" i="4"/>
  <c r="AE26" i="4"/>
  <c r="AD26" i="4"/>
  <c r="AC26" i="4"/>
  <c r="AB26" i="4"/>
  <c r="AA26" i="4"/>
  <c r="Z26" i="4"/>
  <c r="AK25" i="4"/>
  <c r="AJ25" i="4"/>
  <c r="AI25" i="4"/>
  <c r="AH25" i="4"/>
  <c r="AA72" i="4" s="1"/>
  <c r="AG25" i="4"/>
  <c r="AF25" i="4"/>
  <c r="AE25" i="4"/>
  <c r="AD25" i="4"/>
  <c r="AC25" i="4"/>
  <c r="AB25" i="4"/>
  <c r="AA25" i="4"/>
  <c r="Z25" i="4"/>
  <c r="AK24" i="4"/>
  <c r="AJ24" i="4"/>
  <c r="AI24" i="4"/>
  <c r="AH24" i="4"/>
  <c r="AA71" i="4" s="1"/>
  <c r="AG24" i="4"/>
  <c r="AF24" i="4"/>
  <c r="AE24" i="4"/>
  <c r="AD24" i="4"/>
  <c r="AC24" i="4"/>
  <c r="AB24" i="4"/>
  <c r="AA24" i="4"/>
  <c r="Z24" i="4"/>
  <c r="AK23" i="4"/>
  <c r="AJ23" i="4"/>
  <c r="AI23" i="4"/>
  <c r="AH23" i="4"/>
  <c r="AA70" i="4" s="1"/>
  <c r="AG23" i="4"/>
  <c r="AF23" i="4"/>
  <c r="AE23" i="4"/>
  <c r="AD23" i="4"/>
  <c r="AC23" i="4"/>
  <c r="AB23" i="4"/>
  <c r="AA23" i="4"/>
  <c r="Z23" i="4"/>
  <c r="AK22" i="4"/>
  <c r="AJ22" i="4"/>
  <c r="AI22" i="4"/>
  <c r="AH22" i="4"/>
  <c r="AG22" i="4"/>
  <c r="AF22" i="4"/>
  <c r="AE22" i="4"/>
  <c r="AD22" i="4"/>
  <c r="AC22" i="4"/>
  <c r="AB22" i="4"/>
  <c r="AA22" i="4"/>
  <c r="Z22" i="4"/>
  <c r="AK21" i="4"/>
  <c r="AJ21" i="4"/>
  <c r="AI21" i="4"/>
  <c r="Y40" i="4" s="1"/>
  <c r="AH21" i="4"/>
  <c r="Y39" i="4" s="1"/>
  <c r="AG21" i="4"/>
  <c r="Y38" i="4" s="1"/>
  <c r="AF21" i="4"/>
  <c r="Y37" i="4" s="1"/>
  <c r="AE21" i="4"/>
  <c r="Y36" i="4" s="1"/>
  <c r="AD21" i="4"/>
  <c r="AC21" i="4"/>
  <c r="Y34" i="4" s="1"/>
  <c r="AB21" i="4"/>
  <c r="Y33" i="4" s="1"/>
  <c r="AA21" i="4"/>
  <c r="Y32" i="4" s="1"/>
  <c r="Z21" i="4"/>
  <c r="Y31" i="4" s="1"/>
  <c r="AA37" i="6"/>
  <c r="AB37" i="6"/>
  <c r="AC37" i="6"/>
  <c r="AD37" i="6"/>
  <c r="AE37" i="6"/>
  <c r="AF37" i="6"/>
  <c r="AG37" i="6"/>
  <c r="AA38" i="6"/>
  <c r="AB38" i="6"/>
  <c r="AC38" i="6"/>
  <c r="AD38" i="6"/>
  <c r="AE38" i="6"/>
  <c r="AA55" i="6" s="1"/>
  <c r="AF38" i="6"/>
  <c r="AA63" i="6" s="1"/>
  <c r="AG38" i="6"/>
  <c r="AA39" i="6"/>
  <c r="AB39" i="6"/>
  <c r="AC39" i="6"/>
  <c r="AD39" i="6"/>
  <c r="AE39" i="6"/>
  <c r="AF39" i="6"/>
  <c r="AG39" i="6"/>
  <c r="AA40" i="6"/>
  <c r="AB40" i="6"/>
  <c r="AC40" i="6"/>
  <c r="AD40" i="6"/>
  <c r="AE40" i="6"/>
  <c r="AF40" i="6"/>
  <c r="AG40" i="6"/>
  <c r="AA41" i="6"/>
  <c r="AB41" i="6"/>
  <c r="AC41" i="6"/>
  <c r="AD41" i="6"/>
  <c r="AE41" i="6"/>
  <c r="AF41" i="6"/>
  <c r="AG41" i="6"/>
  <c r="AA42" i="6"/>
  <c r="AB42" i="6"/>
  <c r="AC42" i="6"/>
  <c r="AD42" i="6"/>
  <c r="AE42" i="6"/>
  <c r="AF42" i="6"/>
  <c r="AG42" i="6"/>
  <c r="AB43" i="6"/>
  <c r="AC43" i="6"/>
  <c r="AD43" i="6"/>
  <c r="AE43" i="6"/>
  <c r="AF43" i="6"/>
  <c r="AG43" i="6"/>
  <c r="AB44" i="6"/>
  <c r="AC44" i="6"/>
  <c r="AD44" i="6"/>
  <c r="AE44" i="6"/>
  <c r="AF44" i="6"/>
  <c r="AG44" i="6"/>
  <c r="AA56" i="6"/>
  <c r="Z38" i="6"/>
  <c r="Z39" i="6"/>
  <c r="Z40" i="6"/>
  <c r="Z41" i="6"/>
  <c r="Z42" i="6"/>
  <c r="Z37" i="6"/>
  <c r="AA13" i="6"/>
  <c r="AB13" i="6"/>
  <c r="AC13" i="6"/>
  <c r="AD13" i="6"/>
  <c r="AE13" i="6"/>
  <c r="AF13" i="6"/>
  <c r="AG13" i="6"/>
  <c r="AH13" i="6"/>
  <c r="AI13" i="6"/>
  <c r="AJ13" i="6"/>
  <c r="AK13" i="6"/>
  <c r="AA14" i="6"/>
  <c r="AB14" i="6"/>
  <c r="AC14" i="6"/>
  <c r="AD14" i="6"/>
  <c r="AE14" i="6"/>
  <c r="AF14" i="6"/>
  <c r="AG14" i="6"/>
  <c r="AH14" i="6"/>
  <c r="AI14" i="6"/>
  <c r="AJ14" i="6"/>
  <c r="AK14" i="6"/>
  <c r="AA15" i="6"/>
  <c r="AB15" i="6"/>
  <c r="AC15" i="6"/>
  <c r="AD15" i="6"/>
  <c r="AE15" i="6"/>
  <c r="AF15" i="6"/>
  <c r="AG15" i="6"/>
  <c r="AH15" i="6"/>
  <c r="AI15" i="6"/>
  <c r="AJ15" i="6"/>
  <c r="AK15" i="6"/>
  <c r="AA16" i="6"/>
  <c r="AB16" i="6"/>
  <c r="AC16" i="6"/>
  <c r="AD16" i="6"/>
  <c r="AE16" i="6"/>
  <c r="AF16" i="6"/>
  <c r="AG16" i="6"/>
  <c r="AH16" i="6"/>
  <c r="AI16" i="6"/>
  <c r="AJ16" i="6"/>
  <c r="AK16" i="6"/>
  <c r="AA17" i="6"/>
  <c r="AB17" i="6"/>
  <c r="AC17" i="6"/>
  <c r="AD17" i="6"/>
  <c r="AE17" i="6"/>
  <c r="AF17" i="6"/>
  <c r="AG17" i="6"/>
  <c r="AH17" i="6"/>
  <c r="AI17" i="6"/>
  <c r="AJ17" i="6"/>
  <c r="AK17" i="6"/>
  <c r="AA18" i="6"/>
  <c r="AB18" i="6"/>
  <c r="AC18" i="6"/>
  <c r="AD18" i="6"/>
  <c r="AE18" i="6"/>
  <c r="AF18" i="6"/>
  <c r="AG18" i="6"/>
  <c r="AH18" i="6"/>
  <c r="AI18" i="6"/>
  <c r="AJ18" i="6"/>
  <c r="AK18" i="6"/>
  <c r="AA19" i="6"/>
  <c r="AB19" i="6"/>
  <c r="AC19" i="6"/>
  <c r="AD19" i="6"/>
  <c r="AE19" i="6"/>
  <c r="AF19" i="6"/>
  <c r="AG19" i="6"/>
  <c r="AH19" i="6"/>
  <c r="AI19" i="6"/>
  <c r="AJ19" i="6"/>
  <c r="AK19" i="6"/>
  <c r="AA20" i="6"/>
  <c r="AB20" i="6"/>
  <c r="AC20" i="6"/>
  <c r="AD20" i="6"/>
  <c r="AE20" i="6"/>
  <c r="AF20" i="6"/>
  <c r="AG20" i="6"/>
  <c r="AH20" i="6"/>
  <c r="AI20" i="6"/>
  <c r="AJ20" i="6"/>
  <c r="AK20" i="6"/>
  <c r="Z14" i="6"/>
  <c r="Z15" i="6"/>
  <c r="Z16" i="6"/>
  <c r="Z17" i="6"/>
  <c r="Z18" i="6"/>
  <c r="Z19" i="6"/>
  <c r="Z20" i="6"/>
  <c r="Z13" i="6"/>
  <c r="AE11" i="6"/>
  <c r="O67" i="2"/>
  <c r="O68" i="2"/>
  <c r="O69" i="2"/>
  <c r="O70" i="2"/>
  <c r="M67" i="2"/>
  <c r="M68" i="2"/>
  <c r="M69" i="2"/>
  <c r="M70" i="2"/>
  <c r="O75" i="2"/>
  <c r="O76" i="2"/>
  <c r="O77" i="2"/>
  <c r="O78" i="2"/>
  <c r="M75" i="2"/>
  <c r="M76" i="2"/>
  <c r="M77" i="2"/>
  <c r="M78" i="2"/>
  <c r="M83" i="2"/>
  <c r="M84" i="2"/>
  <c r="M85" i="2"/>
  <c r="M86" i="2"/>
  <c r="O83" i="2"/>
  <c r="O84" i="2"/>
  <c r="O85" i="2"/>
  <c r="O86" i="2"/>
  <c r="O91" i="2"/>
  <c r="O92" i="2"/>
  <c r="O93" i="2"/>
  <c r="O94" i="2"/>
  <c r="M91" i="2"/>
  <c r="M92" i="2"/>
  <c r="M93" i="2"/>
  <c r="M94" i="2"/>
  <c r="M99" i="2"/>
  <c r="M101" i="2"/>
  <c r="M102" i="2"/>
  <c r="O99" i="2"/>
  <c r="O101" i="2"/>
  <c r="O102" i="2"/>
  <c r="O107" i="2"/>
  <c r="O108" i="2"/>
  <c r="O109" i="2"/>
  <c r="O110" i="2"/>
  <c r="M107" i="2"/>
  <c r="M108" i="2"/>
  <c r="M109" i="2"/>
  <c r="M110" i="2"/>
  <c r="K3" i="8"/>
  <c r="K7" i="8"/>
  <c r="K11" i="8"/>
  <c r="K15" i="8"/>
  <c r="K19" i="8"/>
  <c r="K23" i="8"/>
  <c r="G23" i="8"/>
  <c r="G19" i="8"/>
  <c r="G15" i="8"/>
  <c r="G11" i="8"/>
  <c r="G7" i="8"/>
  <c r="G3" i="8"/>
  <c r="K115" i="2"/>
  <c r="K116" i="2"/>
  <c r="K117" i="2"/>
  <c r="K118" i="2"/>
  <c r="H119" i="2"/>
  <c r="K119" i="2"/>
  <c r="K120" i="2"/>
  <c r="K122" i="2"/>
  <c r="K123" i="2"/>
  <c r="H124" i="2"/>
  <c r="I124" i="2"/>
  <c r="J124" i="2"/>
  <c r="K124" i="2"/>
  <c r="H125" i="2"/>
  <c r="I125" i="2"/>
  <c r="J125" i="2"/>
  <c r="K125" i="2"/>
  <c r="H126" i="2"/>
  <c r="I126" i="2"/>
  <c r="J126" i="2"/>
  <c r="K126" i="2"/>
  <c r="H127" i="2"/>
  <c r="I127" i="2"/>
  <c r="J127" i="2"/>
  <c r="K127" i="2"/>
  <c r="H128" i="2"/>
  <c r="I128" i="2"/>
  <c r="J128" i="2"/>
  <c r="K128" i="2"/>
  <c r="H129" i="2"/>
  <c r="I129" i="2"/>
  <c r="J129" i="2"/>
  <c r="K129" i="2"/>
  <c r="H130" i="2"/>
  <c r="I130" i="2"/>
  <c r="J130" i="2"/>
  <c r="K130" i="2"/>
  <c r="H131" i="2"/>
  <c r="I131" i="2"/>
  <c r="J131" i="2"/>
  <c r="K131" i="2"/>
  <c r="H132" i="2"/>
  <c r="I132" i="2"/>
  <c r="J132" i="2"/>
  <c r="K132" i="2"/>
  <c r="H133" i="2"/>
  <c r="I133" i="2"/>
  <c r="K133" i="2"/>
  <c r="I134" i="2"/>
  <c r="K134" i="2"/>
  <c r="I135" i="2"/>
  <c r="K135" i="2"/>
  <c r="K136" i="2"/>
  <c r="K137" i="2"/>
  <c r="K138" i="2"/>
  <c r="G138" i="2"/>
  <c r="G137" i="2"/>
  <c r="G136" i="2"/>
  <c r="G135" i="2"/>
  <c r="G134" i="2"/>
  <c r="G133" i="2"/>
  <c r="G132" i="2"/>
  <c r="G131" i="2"/>
  <c r="G130" i="2"/>
  <c r="G129" i="2"/>
  <c r="G127" i="2"/>
  <c r="G128" i="2"/>
  <c r="G126" i="2"/>
  <c r="G125" i="2"/>
  <c r="G124" i="2"/>
  <c r="G123" i="2"/>
  <c r="G122" i="2"/>
  <c r="G120" i="2"/>
  <c r="G119" i="2"/>
  <c r="G118" i="2"/>
  <c r="G117" i="2"/>
  <c r="G116" i="2"/>
  <c r="G115" i="2"/>
  <c r="P10" i="2"/>
  <c r="N16" i="2"/>
  <c r="N17" i="2"/>
  <c r="N18" i="2"/>
  <c r="N50" i="2"/>
  <c r="N60" i="2"/>
  <c r="L9" i="2"/>
  <c r="L10" i="2"/>
  <c r="L16" i="2"/>
  <c r="L17" i="2"/>
  <c r="L35" i="2"/>
  <c r="L38" i="2"/>
  <c r="L47" i="2"/>
  <c r="L60" i="2"/>
  <c r="J9" i="2"/>
  <c r="J10" i="2"/>
  <c r="J16" i="2"/>
  <c r="J37" i="2"/>
  <c r="J38" i="2"/>
  <c r="I67" i="2"/>
  <c r="I68" i="2"/>
  <c r="I69" i="2"/>
  <c r="I70" i="2"/>
  <c r="I75" i="2"/>
  <c r="I76" i="2"/>
  <c r="I77" i="2"/>
  <c r="I78" i="2"/>
  <c r="I83" i="2"/>
  <c r="I84" i="2"/>
  <c r="I85" i="2"/>
  <c r="I86" i="2"/>
  <c r="I107" i="2"/>
  <c r="I108" i="2"/>
  <c r="I109" i="2"/>
  <c r="I110" i="2"/>
  <c r="I91" i="2"/>
  <c r="I92" i="2"/>
  <c r="I93" i="2"/>
  <c r="I94" i="2"/>
  <c r="I102" i="2"/>
  <c r="I101" i="2"/>
  <c r="I99" i="2"/>
  <c r="J99" i="2" s="1"/>
  <c r="H75" i="2"/>
  <c r="N75" i="2" s="1"/>
  <c r="H76" i="2"/>
  <c r="H77" i="2"/>
  <c r="L77" i="2" s="1"/>
  <c r="H78" i="2"/>
  <c r="H83" i="2"/>
  <c r="P83" i="2" s="1"/>
  <c r="H84" i="2"/>
  <c r="H85" i="2"/>
  <c r="H86" i="2"/>
  <c r="N86" i="2" s="1"/>
  <c r="H91" i="2"/>
  <c r="H92" i="2"/>
  <c r="H93" i="2"/>
  <c r="H94" i="2"/>
  <c r="H99" i="2"/>
  <c r="H101" i="2"/>
  <c r="N101" i="2" s="1"/>
  <c r="H102" i="2"/>
  <c r="N102" i="2" s="1"/>
  <c r="H107" i="2"/>
  <c r="H108" i="2"/>
  <c r="H109" i="2"/>
  <c r="L109" i="2" s="1"/>
  <c r="H110" i="2"/>
  <c r="H67" i="2"/>
  <c r="H68" i="2"/>
  <c r="H69" i="2"/>
  <c r="H70" i="2"/>
  <c r="L70" i="2" s="1"/>
  <c r="L47" i="4"/>
  <c r="M47" i="4"/>
  <c r="N47" i="4"/>
  <c r="O47" i="4"/>
  <c r="P47" i="4"/>
  <c r="Q47" i="4"/>
  <c r="R47" i="4"/>
  <c r="S47" i="4"/>
  <c r="T47" i="4"/>
  <c r="U47" i="4"/>
  <c r="V47" i="4"/>
  <c r="L48" i="4"/>
  <c r="M48" i="4"/>
  <c r="N48" i="4"/>
  <c r="O48" i="4"/>
  <c r="P48" i="4"/>
  <c r="Q48" i="4"/>
  <c r="R48" i="4"/>
  <c r="S48" i="4"/>
  <c r="T48" i="4"/>
  <c r="U48" i="4"/>
  <c r="V48" i="4"/>
  <c r="L49" i="4"/>
  <c r="M49" i="4"/>
  <c r="N49" i="4"/>
  <c r="O49" i="4"/>
  <c r="P49" i="4"/>
  <c r="Q49" i="4"/>
  <c r="R49" i="4"/>
  <c r="S49" i="4"/>
  <c r="T49" i="4"/>
  <c r="U49" i="4"/>
  <c r="V49" i="4"/>
  <c r="L50" i="4"/>
  <c r="M50" i="4"/>
  <c r="N50" i="4"/>
  <c r="O50" i="4"/>
  <c r="L65" i="4" s="1"/>
  <c r="P50" i="4"/>
  <c r="Q50" i="4"/>
  <c r="R50" i="4"/>
  <c r="S50" i="4"/>
  <c r="T50" i="4"/>
  <c r="U50" i="4"/>
  <c r="V50" i="4"/>
  <c r="L69" i="4"/>
  <c r="L62" i="4"/>
  <c r="K48" i="4"/>
  <c r="K49" i="4"/>
  <c r="K50" i="4"/>
  <c r="K47" i="4"/>
  <c r="L66" i="4"/>
  <c r="V28" i="4"/>
  <c r="U28" i="4"/>
  <c r="T28" i="4"/>
  <c r="S28" i="4"/>
  <c r="R28" i="4"/>
  <c r="Q28" i="4"/>
  <c r="P28" i="4"/>
  <c r="O28" i="4"/>
  <c r="N28" i="4"/>
  <c r="M28" i="4"/>
  <c r="L28" i="4"/>
  <c r="K28" i="4"/>
  <c r="V27" i="4"/>
  <c r="U27" i="4"/>
  <c r="T27" i="4"/>
  <c r="S27" i="4"/>
  <c r="R27" i="4"/>
  <c r="Q27" i="4"/>
  <c r="P27" i="4"/>
  <c r="O27" i="4"/>
  <c r="N27" i="4"/>
  <c r="M27" i="4"/>
  <c r="L27" i="4"/>
  <c r="K27" i="4"/>
  <c r="V26" i="4"/>
  <c r="U26" i="4"/>
  <c r="T26" i="4"/>
  <c r="S26" i="4"/>
  <c r="R26" i="4"/>
  <c r="Q26" i="4"/>
  <c r="P26" i="4"/>
  <c r="O26" i="4"/>
  <c r="N26" i="4"/>
  <c r="M26" i="4"/>
  <c r="L61" i="4" s="1"/>
  <c r="L26" i="4"/>
  <c r="K26" i="4"/>
  <c r="V25" i="4"/>
  <c r="U25" i="4"/>
  <c r="T25" i="4"/>
  <c r="S25" i="4"/>
  <c r="R25" i="4"/>
  <c r="Q25" i="4"/>
  <c r="P25" i="4"/>
  <c r="O25" i="4"/>
  <c r="N25" i="4"/>
  <c r="M25" i="4"/>
  <c r="L60" i="4" s="1"/>
  <c r="L25" i="4"/>
  <c r="K25" i="4"/>
  <c r="V24" i="4"/>
  <c r="U24" i="4"/>
  <c r="T24" i="4"/>
  <c r="S24" i="4"/>
  <c r="R24" i="4"/>
  <c r="Q24" i="4"/>
  <c r="P24" i="4"/>
  <c r="O24" i="4"/>
  <c r="N24" i="4"/>
  <c r="M24" i="4"/>
  <c r="L59" i="4" s="1"/>
  <c r="L24" i="4"/>
  <c r="K24" i="4"/>
  <c r="V23" i="4"/>
  <c r="U23" i="4"/>
  <c r="T23" i="4"/>
  <c r="S23" i="4"/>
  <c r="R23" i="4"/>
  <c r="Q23" i="4"/>
  <c r="P23" i="4"/>
  <c r="O23" i="4"/>
  <c r="N23" i="4"/>
  <c r="M23" i="4"/>
  <c r="L23" i="4"/>
  <c r="K23" i="4"/>
  <c r="V22" i="4"/>
  <c r="U22" i="4"/>
  <c r="T22" i="4"/>
  <c r="S22" i="4"/>
  <c r="R22" i="4"/>
  <c r="Q22" i="4"/>
  <c r="P22" i="4"/>
  <c r="O22" i="4"/>
  <c r="N22" i="4"/>
  <c r="M22" i="4"/>
  <c r="L22" i="4"/>
  <c r="K22" i="4"/>
  <c r="V21" i="4"/>
  <c r="U21" i="4"/>
  <c r="T21" i="4"/>
  <c r="J40" i="4" s="1"/>
  <c r="S21" i="4"/>
  <c r="J39" i="4" s="1"/>
  <c r="R21" i="4"/>
  <c r="J38" i="4" s="1"/>
  <c r="Q21" i="4"/>
  <c r="J37" i="4" s="1"/>
  <c r="P21" i="4"/>
  <c r="J36" i="4" s="1"/>
  <c r="O21" i="4"/>
  <c r="J35" i="4" s="1"/>
  <c r="N21" i="4"/>
  <c r="J34" i="4" s="1"/>
  <c r="M21" i="4"/>
  <c r="J33" i="4" s="1"/>
  <c r="L21" i="4"/>
  <c r="J32" i="4" s="1"/>
  <c r="K21" i="4"/>
  <c r="J31" i="4" s="1"/>
  <c r="L37" i="6"/>
  <c r="M37" i="6"/>
  <c r="N37" i="6"/>
  <c r="O37" i="6"/>
  <c r="P37" i="6"/>
  <c r="Q37" i="6"/>
  <c r="R37" i="6"/>
  <c r="S37" i="6"/>
  <c r="T37" i="6"/>
  <c r="U37" i="6"/>
  <c r="V37" i="6"/>
  <c r="L38" i="6"/>
  <c r="M38" i="6"/>
  <c r="N38" i="6"/>
  <c r="O38" i="6"/>
  <c r="P38" i="6"/>
  <c r="Q38" i="6"/>
  <c r="R38" i="6"/>
  <c r="S38" i="6"/>
  <c r="T38" i="6"/>
  <c r="U38" i="6"/>
  <c r="V38" i="6"/>
  <c r="L39" i="6"/>
  <c r="M39" i="6"/>
  <c r="N39" i="6"/>
  <c r="O39" i="6"/>
  <c r="P39" i="6"/>
  <c r="Q39" i="6"/>
  <c r="R39" i="6"/>
  <c r="S39" i="6"/>
  <c r="T39" i="6"/>
  <c r="U39" i="6"/>
  <c r="V39" i="6"/>
  <c r="L40" i="6"/>
  <c r="M40" i="6"/>
  <c r="N40" i="6"/>
  <c r="O40" i="6"/>
  <c r="P40" i="6"/>
  <c r="Q40" i="6"/>
  <c r="L66" i="6" s="1"/>
  <c r="R40" i="6"/>
  <c r="S40" i="6"/>
  <c r="T40" i="6"/>
  <c r="U40" i="6"/>
  <c r="V40" i="6"/>
  <c r="L41" i="6"/>
  <c r="M41" i="6"/>
  <c r="N41" i="6"/>
  <c r="O41" i="6"/>
  <c r="P41" i="6"/>
  <c r="Q41" i="6"/>
  <c r="R41" i="6"/>
  <c r="S41" i="6"/>
  <c r="T41" i="6"/>
  <c r="U41" i="6"/>
  <c r="V41" i="6"/>
  <c r="L42" i="6"/>
  <c r="M42" i="6"/>
  <c r="N42" i="6"/>
  <c r="O42" i="6"/>
  <c r="P42" i="6"/>
  <c r="Q42" i="6"/>
  <c r="R42" i="6"/>
  <c r="S42" i="6"/>
  <c r="T42" i="6"/>
  <c r="U42" i="6"/>
  <c r="V42" i="6"/>
  <c r="L43" i="6"/>
  <c r="M43" i="6"/>
  <c r="N43" i="6"/>
  <c r="O43" i="6"/>
  <c r="P43" i="6"/>
  <c r="Q43" i="6"/>
  <c r="R43" i="6"/>
  <c r="S43" i="6"/>
  <c r="T43" i="6"/>
  <c r="U43" i="6"/>
  <c r="V43" i="6"/>
  <c r="L44" i="6"/>
  <c r="M44" i="6"/>
  <c r="N44" i="6"/>
  <c r="O44" i="6"/>
  <c r="L61" i="6" s="1"/>
  <c r="P44" i="6"/>
  <c r="Q44" i="6"/>
  <c r="R44" i="6"/>
  <c r="S44" i="6"/>
  <c r="T44" i="6"/>
  <c r="U44" i="6"/>
  <c r="V44" i="6"/>
  <c r="K38" i="6"/>
  <c r="K39" i="6"/>
  <c r="K40" i="6"/>
  <c r="K41" i="6"/>
  <c r="K42" i="6"/>
  <c r="K43" i="6"/>
  <c r="K44" i="6"/>
  <c r="K37" i="6"/>
  <c r="L13" i="6"/>
  <c r="M13" i="6"/>
  <c r="N13" i="6"/>
  <c r="O13" i="6"/>
  <c r="P13" i="6"/>
  <c r="Q13" i="6"/>
  <c r="R13" i="6"/>
  <c r="S13" i="6"/>
  <c r="T13" i="6"/>
  <c r="U13" i="6"/>
  <c r="V13" i="6"/>
  <c r="L14" i="6"/>
  <c r="M14" i="6"/>
  <c r="N14" i="6"/>
  <c r="O14" i="6"/>
  <c r="P14" i="6"/>
  <c r="Q14" i="6"/>
  <c r="R14" i="6"/>
  <c r="S14" i="6"/>
  <c r="T14" i="6"/>
  <c r="U14" i="6"/>
  <c r="V14" i="6"/>
  <c r="L15" i="6"/>
  <c r="M15" i="6"/>
  <c r="L48" i="6" s="1"/>
  <c r="N15" i="6"/>
  <c r="O15" i="6"/>
  <c r="P15" i="6"/>
  <c r="Q15" i="6"/>
  <c r="R15" i="6"/>
  <c r="S15" i="6"/>
  <c r="T15" i="6"/>
  <c r="U15" i="6"/>
  <c r="V15" i="6"/>
  <c r="L16" i="6"/>
  <c r="M16" i="6"/>
  <c r="N16" i="6"/>
  <c r="O16" i="6"/>
  <c r="P16" i="6"/>
  <c r="Q16" i="6"/>
  <c r="R16" i="6"/>
  <c r="S16" i="6"/>
  <c r="T16" i="6"/>
  <c r="U16" i="6"/>
  <c r="V16" i="6"/>
  <c r="L17" i="6"/>
  <c r="M17" i="6"/>
  <c r="N17" i="6"/>
  <c r="O17" i="6"/>
  <c r="L58" i="6" s="1"/>
  <c r="P17" i="6"/>
  <c r="Q17" i="6"/>
  <c r="R17" i="6"/>
  <c r="S17" i="6"/>
  <c r="T17" i="6"/>
  <c r="U17" i="6"/>
  <c r="V17" i="6"/>
  <c r="L18" i="6"/>
  <c r="M18" i="6"/>
  <c r="N18" i="6"/>
  <c r="O18" i="6"/>
  <c r="P18" i="6"/>
  <c r="Q18" i="6"/>
  <c r="R18" i="6"/>
  <c r="S18" i="6"/>
  <c r="T18" i="6"/>
  <c r="U18" i="6"/>
  <c r="V18" i="6"/>
  <c r="L19" i="6"/>
  <c r="M19" i="6"/>
  <c r="N19" i="6"/>
  <c r="O19" i="6"/>
  <c r="P19" i="6"/>
  <c r="Q19" i="6"/>
  <c r="L69" i="6" s="1"/>
  <c r="R19" i="6"/>
  <c r="S19" i="6"/>
  <c r="T19" i="6"/>
  <c r="U19" i="6"/>
  <c r="V19" i="6"/>
  <c r="L20" i="6"/>
  <c r="M20" i="6"/>
  <c r="N20" i="6"/>
  <c r="O20" i="6"/>
  <c r="P20" i="6"/>
  <c r="Q20" i="6"/>
  <c r="R20" i="6"/>
  <c r="S20" i="6"/>
  <c r="T20" i="6"/>
  <c r="U20" i="6"/>
  <c r="V20" i="6"/>
  <c r="J26" i="6"/>
  <c r="K14" i="6"/>
  <c r="K15" i="6"/>
  <c r="K16" i="6"/>
  <c r="K17" i="6"/>
  <c r="J28" i="6" s="1"/>
  <c r="K18" i="6"/>
  <c r="K19" i="6"/>
  <c r="K20" i="6"/>
  <c r="J27" i="6"/>
  <c r="K13" i="6"/>
  <c r="J24" i="6"/>
  <c r="P11" i="6"/>
  <c r="S5" i="1" l="1"/>
  <c r="R5" i="1"/>
  <c r="Q5" i="1"/>
  <c r="N76" i="2"/>
  <c r="O127" i="2"/>
  <c r="O128" i="2"/>
  <c r="M126" i="2"/>
  <c r="M131" i="2"/>
  <c r="O124" i="2"/>
  <c r="O125" i="2"/>
  <c r="O130" i="2"/>
  <c r="M116" i="2"/>
  <c r="M121" i="2"/>
  <c r="M115" i="2"/>
  <c r="O117" i="2"/>
  <c r="O122" i="2"/>
  <c r="M118" i="2"/>
  <c r="M119" i="2"/>
  <c r="P47" i="2"/>
  <c r="O120" i="2"/>
  <c r="P116" i="2"/>
  <c r="P93" i="2"/>
  <c r="O132" i="2"/>
  <c r="O131" i="2"/>
  <c r="O126" i="2"/>
  <c r="P69" i="2"/>
  <c r="M129" i="2"/>
  <c r="P17" i="2"/>
  <c r="P49" i="2"/>
  <c r="O115" i="2"/>
  <c r="O116" i="2"/>
  <c r="O121" i="2"/>
  <c r="N23" i="2"/>
  <c r="M123" i="2"/>
  <c r="O119" i="2"/>
  <c r="O118" i="2"/>
  <c r="M128" i="2"/>
  <c r="M127" i="2"/>
  <c r="M132" i="2"/>
  <c r="M124" i="2"/>
  <c r="M125" i="2"/>
  <c r="M130" i="2"/>
  <c r="T12" i="1"/>
  <c r="O129" i="2"/>
  <c r="N37" i="2"/>
  <c r="Q8" i="1"/>
  <c r="M117" i="2"/>
  <c r="M122" i="2"/>
  <c r="P23" i="2"/>
  <c r="O123" i="2"/>
  <c r="S50" i="10"/>
  <c r="T50" i="10" s="1"/>
  <c r="D45" i="10"/>
  <c r="E45" i="10" s="1"/>
  <c r="F45" i="10" s="1"/>
  <c r="S45" i="10"/>
  <c r="T45" i="10" s="1"/>
  <c r="D49" i="10"/>
  <c r="E49" i="10" s="1"/>
  <c r="F49" i="10" s="1"/>
  <c r="S46" i="10"/>
  <c r="T46" i="10" s="1"/>
  <c r="D53" i="10"/>
  <c r="E53" i="10" s="1"/>
  <c r="S47" i="10"/>
  <c r="T47" i="10" s="1"/>
  <c r="D57" i="10"/>
  <c r="E57" i="10" s="1"/>
  <c r="F57" i="10" s="1"/>
  <c r="S48" i="10"/>
  <c r="T48" i="10" s="1"/>
  <c r="D61" i="10"/>
  <c r="E61" i="10" s="1"/>
  <c r="F61" i="10" s="1"/>
  <c r="S49" i="10"/>
  <c r="T49" i="10" s="1"/>
  <c r="D65" i="10"/>
  <c r="E65" i="10" s="1"/>
  <c r="D46" i="10"/>
  <c r="E46" i="10" s="1"/>
  <c r="F46" i="10" s="1"/>
  <c r="S51" i="10"/>
  <c r="T51" i="10" s="1"/>
  <c r="D50" i="10"/>
  <c r="E50" i="10" s="1"/>
  <c r="F50" i="10" s="1"/>
  <c r="S52" i="10"/>
  <c r="T52" i="10" s="1"/>
  <c r="G20" i="9"/>
  <c r="G44" i="9" s="1"/>
  <c r="N14" i="9"/>
  <c r="N38" i="9" s="1"/>
  <c r="N16" i="9"/>
  <c r="N40" i="9" s="1"/>
  <c r="N18" i="9"/>
  <c r="N42" i="9" s="1"/>
  <c r="N20" i="9"/>
  <c r="N44" i="9" s="1"/>
  <c r="G18" i="9"/>
  <c r="G42" i="9" s="1"/>
  <c r="C13" i="9"/>
  <c r="C15" i="9"/>
  <c r="C26" i="9" s="1"/>
  <c r="C17" i="9"/>
  <c r="C19" i="9"/>
  <c r="C43" i="9" s="1"/>
  <c r="G14" i="9"/>
  <c r="G38" i="9" s="1"/>
  <c r="D59" i="9" s="1"/>
  <c r="E59" i="9" s="1"/>
  <c r="D13" i="9"/>
  <c r="D37" i="9" s="1"/>
  <c r="D15" i="9"/>
  <c r="D39" i="9" s="1"/>
  <c r="D17" i="9"/>
  <c r="D41" i="9" s="1"/>
  <c r="D19" i="9"/>
  <c r="D43" i="9" s="1"/>
  <c r="G16" i="9"/>
  <c r="G40" i="9" s="1"/>
  <c r="E13" i="9"/>
  <c r="E37" i="9" s="1"/>
  <c r="D46" i="9" s="1"/>
  <c r="E46" i="9" s="1"/>
  <c r="F46" i="9" s="1"/>
  <c r="E15" i="9"/>
  <c r="E39" i="9" s="1"/>
  <c r="D54" i="9" s="1"/>
  <c r="E54" i="9" s="1"/>
  <c r="F54" i="9" s="1"/>
  <c r="E17" i="9"/>
  <c r="E41" i="9" s="1"/>
  <c r="D62" i="9" s="1"/>
  <c r="E62" i="9" s="1"/>
  <c r="E19" i="9"/>
  <c r="E43" i="9" s="1"/>
  <c r="D58" i="9"/>
  <c r="E58" i="9" s="1"/>
  <c r="F19" i="9"/>
  <c r="F43" i="9" s="1"/>
  <c r="G13" i="9"/>
  <c r="G37" i="9" s="1"/>
  <c r="G15" i="9"/>
  <c r="G39" i="9" s="1"/>
  <c r="G17" i="9"/>
  <c r="G41" i="9" s="1"/>
  <c r="G19" i="9"/>
  <c r="G43" i="9" s="1"/>
  <c r="F13" i="9"/>
  <c r="F37" i="9" s="1"/>
  <c r="F15" i="9"/>
  <c r="F39" i="9" s="1"/>
  <c r="F17" i="9"/>
  <c r="F41" i="9" s="1"/>
  <c r="N13" i="9"/>
  <c r="N37" i="9" s="1"/>
  <c r="N15" i="9"/>
  <c r="N39" i="9" s="1"/>
  <c r="N17" i="9"/>
  <c r="N41" i="9" s="1"/>
  <c r="N19" i="9"/>
  <c r="N43" i="9" s="1"/>
  <c r="C14" i="9"/>
  <c r="C38" i="9" s="1"/>
  <c r="C16" i="9"/>
  <c r="C40" i="9" s="1"/>
  <c r="C18" i="9"/>
  <c r="C42" i="9" s="1"/>
  <c r="C20" i="9"/>
  <c r="C44" i="9" s="1"/>
  <c r="D66" i="9"/>
  <c r="E66" i="9" s="1"/>
  <c r="D14" i="9"/>
  <c r="D16" i="9"/>
  <c r="D40" i="9" s="1"/>
  <c r="D18" i="9"/>
  <c r="D42" i="9" s="1"/>
  <c r="D20" i="9"/>
  <c r="D44" i="9" s="1"/>
  <c r="R26" i="10"/>
  <c r="C27" i="10"/>
  <c r="C26" i="10"/>
  <c r="R27" i="10"/>
  <c r="C28" i="10"/>
  <c r="R28" i="10"/>
  <c r="D54" i="10"/>
  <c r="E54" i="10" s="1"/>
  <c r="S53" i="10"/>
  <c r="T53" i="10" s="1"/>
  <c r="D58" i="10"/>
  <c r="E58" i="10" s="1"/>
  <c r="F58" i="10" s="1"/>
  <c r="S54" i="10"/>
  <c r="T54" i="10" s="1"/>
  <c r="D62" i="10"/>
  <c r="E62" i="10" s="1"/>
  <c r="F62" i="10" s="1"/>
  <c r="S55" i="10"/>
  <c r="T55" i="10" s="1"/>
  <c r="D66" i="10"/>
  <c r="E66" i="10" s="1"/>
  <c r="S56" i="10"/>
  <c r="T56" i="10" s="1"/>
  <c r="D47" i="10"/>
  <c r="E47" i="10" s="1"/>
  <c r="S57" i="10"/>
  <c r="T57" i="10" s="1"/>
  <c r="D51" i="10"/>
  <c r="E51" i="10" s="1"/>
  <c r="S58" i="10"/>
  <c r="T58" i="10" s="1"/>
  <c r="D55" i="10"/>
  <c r="E55" i="10" s="1"/>
  <c r="S59" i="10"/>
  <c r="T59" i="10" s="1"/>
  <c r="D59" i="10"/>
  <c r="E59" i="10" s="1"/>
  <c r="S60" i="10"/>
  <c r="T60" i="10" s="1"/>
  <c r="D63" i="10"/>
  <c r="E63" i="10" s="1"/>
  <c r="S61" i="10"/>
  <c r="T61" i="10" s="1"/>
  <c r="U61" i="10" s="1"/>
  <c r="D67" i="10"/>
  <c r="E67" i="10" s="1"/>
  <c r="S62" i="10"/>
  <c r="T62" i="10" s="1"/>
  <c r="U62" i="10" s="1"/>
  <c r="R48" i="2" s="1"/>
  <c r="D48" i="10"/>
  <c r="E48" i="10" s="1"/>
  <c r="S63" i="10"/>
  <c r="T63" i="10" s="1"/>
  <c r="U63" i="10" s="1"/>
  <c r="R49" i="2" s="1"/>
  <c r="D52" i="10"/>
  <c r="E52" i="10" s="1"/>
  <c r="S64" i="10"/>
  <c r="T64" i="10" s="1"/>
  <c r="U64" i="10" s="1"/>
  <c r="R50" i="2" s="1"/>
  <c r="D56" i="10"/>
  <c r="E56" i="10" s="1"/>
  <c r="F56" i="10" s="1"/>
  <c r="S65" i="10"/>
  <c r="T65" i="10" s="1"/>
  <c r="D60" i="10"/>
  <c r="E60" i="10" s="1"/>
  <c r="S66" i="10"/>
  <c r="T66" i="10" s="1"/>
  <c r="D64" i="10"/>
  <c r="E64" i="10" s="1"/>
  <c r="S67" i="10"/>
  <c r="T67" i="10" s="1"/>
  <c r="D68" i="10"/>
  <c r="E68" i="10" s="1"/>
  <c r="F68" i="10" s="1"/>
  <c r="S68" i="10"/>
  <c r="T68" i="10" s="1"/>
  <c r="D69" i="10"/>
  <c r="E69" i="10" s="1"/>
  <c r="S69" i="10"/>
  <c r="T69" i="10" s="1"/>
  <c r="D70" i="10"/>
  <c r="E70" i="10" s="1"/>
  <c r="F70" i="10" s="1"/>
  <c r="S70" i="10"/>
  <c r="T70" i="10" s="1"/>
  <c r="D71" i="10"/>
  <c r="E71" i="10" s="1"/>
  <c r="S71" i="10"/>
  <c r="T71" i="10" s="1"/>
  <c r="D72" i="10"/>
  <c r="E72" i="10" s="1"/>
  <c r="F72" i="10" s="1"/>
  <c r="S72" i="10"/>
  <c r="T72" i="10" s="1"/>
  <c r="D73" i="10"/>
  <c r="E73" i="10" s="1"/>
  <c r="S73" i="10"/>
  <c r="T73" i="10" s="1"/>
  <c r="D74" i="10"/>
  <c r="E74" i="10" s="1"/>
  <c r="F74" i="10" s="1"/>
  <c r="S74" i="10"/>
  <c r="T74" i="10" s="1"/>
  <c r="D75" i="10"/>
  <c r="E75" i="10" s="1"/>
  <c r="S75" i="10"/>
  <c r="T75" i="10" s="1"/>
  <c r="D76" i="10"/>
  <c r="E76" i="10" s="1"/>
  <c r="F76" i="10" s="1"/>
  <c r="S76" i="10"/>
  <c r="T76" i="10" s="1"/>
  <c r="D77" i="10"/>
  <c r="E77" i="10" s="1"/>
  <c r="S77" i="10"/>
  <c r="T77" i="10" s="1"/>
  <c r="D78" i="10"/>
  <c r="E78" i="10" s="1"/>
  <c r="F78" i="10" s="1"/>
  <c r="S78" i="10"/>
  <c r="T78" i="10" s="1"/>
  <c r="D79" i="10"/>
  <c r="E79" i="10" s="1"/>
  <c r="D80" i="10"/>
  <c r="E80" i="10" s="1"/>
  <c r="F80" i="10" s="1"/>
  <c r="S80" i="10"/>
  <c r="T80" i="10" s="1"/>
  <c r="C29" i="10"/>
  <c r="R29" i="10"/>
  <c r="C30" i="10"/>
  <c r="R30" i="10"/>
  <c r="C25" i="10"/>
  <c r="C37" i="10"/>
  <c r="R38" i="10"/>
  <c r="R25" i="10"/>
  <c r="S37" i="10"/>
  <c r="D38" i="10"/>
  <c r="D51" i="9"/>
  <c r="E51" i="9" s="1"/>
  <c r="F51" i="9" s="1"/>
  <c r="AC13" i="9"/>
  <c r="AC37" i="9" s="1"/>
  <c r="AC14" i="9"/>
  <c r="AC38" i="9" s="1"/>
  <c r="AC15" i="9"/>
  <c r="AC39" i="9" s="1"/>
  <c r="AC16" i="9"/>
  <c r="AC40" i="9" s="1"/>
  <c r="AC17" i="9"/>
  <c r="AC41" i="9" s="1"/>
  <c r="AC18" i="9"/>
  <c r="AC42" i="9" s="1"/>
  <c r="C28" i="9"/>
  <c r="C39" i="9"/>
  <c r="AC20" i="9"/>
  <c r="AC44" i="9" s="1"/>
  <c r="AB20" i="9"/>
  <c r="AB44" i="9" s="1"/>
  <c r="AB19" i="9"/>
  <c r="AB43" i="9" s="1"/>
  <c r="AB18" i="9"/>
  <c r="AB42" i="9" s="1"/>
  <c r="AB17" i="9"/>
  <c r="AB41" i="9" s="1"/>
  <c r="S80" i="9" s="1"/>
  <c r="T80" i="9" s="1"/>
  <c r="AB16" i="9"/>
  <c r="AB40" i="9" s="1"/>
  <c r="S79" i="9" s="1"/>
  <c r="T79" i="9" s="1"/>
  <c r="AB15" i="9"/>
  <c r="AB39" i="9" s="1"/>
  <c r="AB14" i="9"/>
  <c r="AB38" i="9" s="1"/>
  <c r="S77" i="9" s="1"/>
  <c r="T77" i="9" s="1"/>
  <c r="AB13" i="9"/>
  <c r="AB37" i="9" s="1"/>
  <c r="S76" i="9" s="1"/>
  <c r="T76" i="9" s="1"/>
  <c r="AA20" i="9"/>
  <c r="AA44" i="9" s="1"/>
  <c r="AA19" i="9"/>
  <c r="AA43" i="9" s="1"/>
  <c r="AA18" i="9"/>
  <c r="AA42" i="9" s="1"/>
  <c r="AA17" i="9"/>
  <c r="AA41" i="9" s="1"/>
  <c r="AA16" i="9"/>
  <c r="AA40" i="9" s="1"/>
  <c r="AA15" i="9"/>
  <c r="AA39" i="9" s="1"/>
  <c r="AA14" i="9"/>
  <c r="AA38" i="9" s="1"/>
  <c r="AA13" i="9"/>
  <c r="AA37" i="9" s="1"/>
  <c r="Z20" i="9"/>
  <c r="Z44" i="9" s="1"/>
  <c r="Z19" i="9"/>
  <c r="Z43" i="9" s="1"/>
  <c r="Z18" i="9"/>
  <c r="Z42" i="9" s="1"/>
  <c r="Z17" i="9"/>
  <c r="Z41" i="9" s="1"/>
  <c r="Z16" i="9"/>
  <c r="Z40" i="9" s="1"/>
  <c r="Z15" i="9"/>
  <c r="Z39" i="9" s="1"/>
  <c r="Z14" i="9"/>
  <c r="Z38" i="9" s="1"/>
  <c r="S71" i="9" s="1"/>
  <c r="T71" i="9" s="1"/>
  <c r="Z13" i="9"/>
  <c r="Z37" i="9" s="1"/>
  <c r="S70" i="9" s="1"/>
  <c r="T70" i="9" s="1"/>
  <c r="W15" i="9"/>
  <c r="W39" i="9" s="1"/>
  <c r="Y20" i="9"/>
  <c r="Y44" i="9" s="1"/>
  <c r="Y19" i="9"/>
  <c r="Y43" i="9" s="1"/>
  <c r="Y18" i="9"/>
  <c r="Y42" i="9" s="1"/>
  <c r="Y17" i="9"/>
  <c r="Y41" i="9" s="1"/>
  <c r="Y16" i="9"/>
  <c r="Y40" i="9" s="1"/>
  <c r="Y15" i="9"/>
  <c r="Y39" i="9" s="1"/>
  <c r="Y14" i="9"/>
  <c r="Y38" i="9" s="1"/>
  <c r="Y13" i="9"/>
  <c r="Y37" i="9" s="1"/>
  <c r="W20" i="9"/>
  <c r="W44" i="9" s="1"/>
  <c r="W13" i="9"/>
  <c r="W37" i="9" s="1"/>
  <c r="X20" i="9"/>
  <c r="X44" i="9" s="1"/>
  <c r="X19" i="9"/>
  <c r="X43" i="9" s="1"/>
  <c r="S68" i="9" s="1"/>
  <c r="T68" i="9" s="1"/>
  <c r="X18" i="9"/>
  <c r="X42" i="9" s="1"/>
  <c r="X17" i="9"/>
  <c r="X41" i="9" s="1"/>
  <c r="X16" i="9"/>
  <c r="X40" i="9" s="1"/>
  <c r="S65" i="9" s="1"/>
  <c r="T65" i="9" s="1"/>
  <c r="X15" i="9"/>
  <c r="X39" i="9" s="1"/>
  <c r="X14" i="9"/>
  <c r="X38" i="9" s="1"/>
  <c r="X13" i="9"/>
  <c r="X37" i="9" s="1"/>
  <c r="W19" i="9"/>
  <c r="W43" i="9" s="1"/>
  <c r="W18" i="9"/>
  <c r="W42" i="9" s="1"/>
  <c r="W17" i="9"/>
  <c r="W41" i="9" s="1"/>
  <c r="W16" i="9"/>
  <c r="W40" i="9" s="1"/>
  <c r="W14" i="9"/>
  <c r="W38" i="9" s="1"/>
  <c r="D38" i="9"/>
  <c r="R13" i="9"/>
  <c r="R14" i="9"/>
  <c r="R15" i="9"/>
  <c r="R16" i="9"/>
  <c r="R17" i="9"/>
  <c r="R18" i="9"/>
  <c r="R19" i="9"/>
  <c r="R43" i="9" s="1"/>
  <c r="R20" i="9"/>
  <c r="R44" i="9" s="1"/>
  <c r="S13" i="9"/>
  <c r="S37" i="9" s="1"/>
  <c r="S14" i="9"/>
  <c r="S38" i="9" s="1"/>
  <c r="S15" i="9"/>
  <c r="S39" i="9" s="1"/>
  <c r="S16" i="9"/>
  <c r="S40" i="9" s="1"/>
  <c r="S17" i="9"/>
  <c r="S41" i="9" s="1"/>
  <c r="S18" i="9"/>
  <c r="S42" i="9" s="1"/>
  <c r="S19" i="9"/>
  <c r="S43" i="9" s="1"/>
  <c r="S20" i="9"/>
  <c r="S44" i="9" s="1"/>
  <c r="T13" i="9"/>
  <c r="T37" i="9" s="1"/>
  <c r="S46" i="9" s="1"/>
  <c r="T46" i="9" s="1"/>
  <c r="T14" i="9"/>
  <c r="T38" i="9" s="1"/>
  <c r="S47" i="9" s="1"/>
  <c r="T47" i="9" s="1"/>
  <c r="T15" i="9"/>
  <c r="T39" i="9" s="1"/>
  <c r="T16" i="9"/>
  <c r="T40" i="9" s="1"/>
  <c r="T17" i="9"/>
  <c r="T41" i="9" s="1"/>
  <c r="S50" i="9" s="1"/>
  <c r="T50" i="9" s="1"/>
  <c r="T18" i="9"/>
  <c r="T42" i="9" s="1"/>
  <c r="S51" i="9" s="1"/>
  <c r="T51" i="9" s="1"/>
  <c r="T19" i="9"/>
  <c r="T43" i="9" s="1"/>
  <c r="T20" i="9"/>
  <c r="T44" i="9" s="1"/>
  <c r="C41" i="9"/>
  <c r="U13" i="9"/>
  <c r="U37" i="9" s="1"/>
  <c r="U14" i="9"/>
  <c r="U38" i="9" s="1"/>
  <c r="U15" i="9"/>
  <c r="U39" i="9" s="1"/>
  <c r="U16" i="9"/>
  <c r="U40" i="9" s="1"/>
  <c r="U17" i="9"/>
  <c r="U41" i="9" s="1"/>
  <c r="U18" i="9"/>
  <c r="U42" i="9" s="1"/>
  <c r="U19" i="9"/>
  <c r="U43" i="9" s="1"/>
  <c r="U20" i="9"/>
  <c r="U44" i="9" s="1"/>
  <c r="V13" i="9"/>
  <c r="V37" i="9" s="1"/>
  <c r="S54" i="9" s="1"/>
  <c r="T54" i="9" s="1"/>
  <c r="V14" i="9"/>
  <c r="V38" i="9" s="1"/>
  <c r="V15" i="9"/>
  <c r="V39" i="9" s="1"/>
  <c r="V16" i="9"/>
  <c r="V40" i="9" s="1"/>
  <c r="V17" i="9"/>
  <c r="V41" i="9" s="1"/>
  <c r="S58" i="9" s="1"/>
  <c r="T58" i="9" s="1"/>
  <c r="V18" i="9"/>
  <c r="V42" i="9" s="1"/>
  <c r="V19" i="9"/>
  <c r="V43" i="9" s="1"/>
  <c r="V20" i="9"/>
  <c r="V44" i="9" s="1"/>
  <c r="S61" i="9" s="1"/>
  <c r="T61" i="9" s="1"/>
  <c r="H13" i="9"/>
  <c r="H37" i="9" s="1"/>
  <c r="H14" i="9"/>
  <c r="H38" i="9" s="1"/>
  <c r="H16" i="9"/>
  <c r="H40" i="9" s="1"/>
  <c r="D67" i="9" s="1"/>
  <c r="E67" i="9" s="1"/>
  <c r="H20" i="9"/>
  <c r="H44" i="9" s="1"/>
  <c r="D60" i="9" s="1"/>
  <c r="E60" i="9" s="1"/>
  <c r="I13" i="9"/>
  <c r="I37" i="9" s="1"/>
  <c r="I14" i="9"/>
  <c r="I38" i="9" s="1"/>
  <c r="I15" i="9"/>
  <c r="I39" i="9" s="1"/>
  <c r="I16" i="9"/>
  <c r="I40" i="9" s="1"/>
  <c r="I17" i="9"/>
  <c r="I41" i="9" s="1"/>
  <c r="I18" i="9"/>
  <c r="I42" i="9" s="1"/>
  <c r="I19" i="9"/>
  <c r="I43" i="9" s="1"/>
  <c r="I20" i="9"/>
  <c r="I44" i="9" s="1"/>
  <c r="H15" i="9"/>
  <c r="H39" i="9" s="1"/>
  <c r="H17" i="9"/>
  <c r="H41" i="9" s="1"/>
  <c r="D48" i="9" s="1"/>
  <c r="E48" i="9" s="1"/>
  <c r="H18" i="9"/>
  <c r="H42" i="9" s="1"/>
  <c r="D52" i="9" s="1"/>
  <c r="E52" i="9" s="1"/>
  <c r="H19" i="9"/>
  <c r="H43" i="9" s="1"/>
  <c r="D56" i="9" s="1"/>
  <c r="E56" i="9" s="1"/>
  <c r="J13" i="9"/>
  <c r="J37" i="9" s="1"/>
  <c r="J14" i="9"/>
  <c r="J38" i="9" s="1"/>
  <c r="J15" i="9"/>
  <c r="J39" i="9" s="1"/>
  <c r="J16" i="9"/>
  <c r="J40" i="9" s="1"/>
  <c r="J17" i="9"/>
  <c r="J41" i="9" s="1"/>
  <c r="J18" i="9"/>
  <c r="J42" i="9" s="1"/>
  <c r="J19" i="9"/>
  <c r="J43" i="9" s="1"/>
  <c r="J20" i="9"/>
  <c r="J44" i="9" s="1"/>
  <c r="K13" i="9"/>
  <c r="K37" i="9" s="1"/>
  <c r="K14" i="9"/>
  <c r="K38" i="9" s="1"/>
  <c r="K15" i="9"/>
  <c r="K39" i="9" s="1"/>
  <c r="K16" i="9"/>
  <c r="K40" i="9" s="1"/>
  <c r="D73" i="9" s="1"/>
  <c r="E73" i="9" s="1"/>
  <c r="F73" i="9" s="1"/>
  <c r="K17" i="9"/>
  <c r="K41" i="9" s="1"/>
  <c r="K18" i="9"/>
  <c r="K42" i="9" s="1"/>
  <c r="K19" i="9"/>
  <c r="K43" i="9" s="1"/>
  <c r="K20" i="9"/>
  <c r="K44" i="9" s="1"/>
  <c r="L13" i="9"/>
  <c r="L37" i="9" s="1"/>
  <c r="L14" i="9"/>
  <c r="L38" i="9" s="1"/>
  <c r="L15" i="9"/>
  <c r="L39" i="9" s="1"/>
  <c r="L16" i="9"/>
  <c r="L40" i="9" s="1"/>
  <c r="L17" i="9"/>
  <c r="L41" i="9" s="1"/>
  <c r="L18" i="9"/>
  <c r="L42" i="9" s="1"/>
  <c r="L19" i="9"/>
  <c r="L43" i="9" s="1"/>
  <c r="L20" i="9"/>
  <c r="L44" i="9" s="1"/>
  <c r="M13" i="9"/>
  <c r="M37" i="9" s="1"/>
  <c r="D76" i="9" s="1"/>
  <c r="E76" i="9" s="1"/>
  <c r="F76" i="9" s="1"/>
  <c r="M14" i="9"/>
  <c r="M38" i="9" s="1"/>
  <c r="D77" i="9" s="1"/>
  <c r="E77" i="9" s="1"/>
  <c r="F77" i="9" s="1"/>
  <c r="M15" i="9"/>
  <c r="M39" i="9" s="1"/>
  <c r="D78" i="9" s="1"/>
  <c r="E78" i="9" s="1"/>
  <c r="F78" i="9" s="1"/>
  <c r="M16" i="9"/>
  <c r="M40" i="9" s="1"/>
  <c r="D79" i="9" s="1"/>
  <c r="E79" i="9" s="1"/>
  <c r="F79" i="9" s="1"/>
  <c r="M17" i="9"/>
  <c r="M41" i="9" s="1"/>
  <c r="D80" i="9" s="1"/>
  <c r="E80" i="9" s="1"/>
  <c r="F80" i="9" s="1"/>
  <c r="M18" i="9"/>
  <c r="M42" i="9" s="1"/>
  <c r="D81" i="9" s="1"/>
  <c r="E81" i="9" s="1"/>
  <c r="F81" i="9" s="1"/>
  <c r="M19" i="9"/>
  <c r="M43" i="9" s="1"/>
  <c r="P61" i="2"/>
  <c r="P18" i="2"/>
  <c r="N35" i="2"/>
  <c r="J59" i="2"/>
  <c r="L62" i="2"/>
  <c r="N62" i="2"/>
  <c r="L61" i="2"/>
  <c r="N61" i="2"/>
  <c r="H120" i="2"/>
  <c r="J62" i="2"/>
  <c r="L59" i="2"/>
  <c r="N59" i="2"/>
  <c r="J61" i="2"/>
  <c r="J60" i="2"/>
  <c r="P59" i="2"/>
  <c r="H123" i="2"/>
  <c r="I120" i="2"/>
  <c r="I122" i="2"/>
  <c r="J49" i="2"/>
  <c r="L50" i="2"/>
  <c r="J48" i="2"/>
  <c r="J137" i="2" s="1"/>
  <c r="L49" i="2"/>
  <c r="L48" i="2"/>
  <c r="H122" i="2"/>
  <c r="N48" i="2"/>
  <c r="N120" i="2" s="1"/>
  <c r="N49" i="2"/>
  <c r="P48" i="2"/>
  <c r="I118" i="2"/>
  <c r="J35" i="2"/>
  <c r="J136" i="2" s="1"/>
  <c r="L37" i="2"/>
  <c r="L36" i="2"/>
  <c r="H118" i="2"/>
  <c r="P37" i="2"/>
  <c r="P121" i="2" s="1"/>
  <c r="P36" i="2"/>
  <c r="P35" i="2"/>
  <c r="N36" i="2"/>
  <c r="J36" i="2"/>
  <c r="I117" i="2"/>
  <c r="L25" i="2"/>
  <c r="L24" i="2"/>
  <c r="J26" i="2"/>
  <c r="J25" i="2"/>
  <c r="P26" i="2"/>
  <c r="J24" i="2"/>
  <c r="H116" i="2"/>
  <c r="J23" i="2"/>
  <c r="N26" i="2"/>
  <c r="P24" i="2"/>
  <c r="J15" i="2"/>
  <c r="J117" i="2"/>
  <c r="P15" i="2"/>
  <c r="H117" i="2"/>
  <c r="J18" i="2"/>
  <c r="J17" i="2"/>
  <c r="L15" i="2"/>
  <c r="P8" i="2"/>
  <c r="V4" i="1" s="1"/>
  <c r="J8" i="2"/>
  <c r="N8" i="2"/>
  <c r="J7" i="2"/>
  <c r="J116" i="2" s="1"/>
  <c r="L7" i="2"/>
  <c r="N7" i="2"/>
  <c r="H115" i="2"/>
  <c r="L8" i="2"/>
  <c r="I123" i="2"/>
  <c r="I119" i="2"/>
  <c r="H134" i="2"/>
  <c r="AA75" i="4"/>
  <c r="AB74" i="4" s="1"/>
  <c r="AB66" i="4"/>
  <c r="AA58" i="4"/>
  <c r="AA59" i="4"/>
  <c r="AA60" i="4"/>
  <c r="AA61" i="4"/>
  <c r="AA55" i="4"/>
  <c r="AA56" i="4"/>
  <c r="AA57" i="4"/>
  <c r="AA54" i="4"/>
  <c r="AB70" i="4"/>
  <c r="AA62" i="4"/>
  <c r="AA63" i="4"/>
  <c r="AA64" i="4"/>
  <c r="AA65" i="4"/>
  <c r="AA66" i="6"/>
  <c r="AA46" i="6"/>
  <c r="AA68" i="6"/>
  <c r="AA48" i="6"/>
  <c r="AA61" i="6"/>
  <c r="AA51" i="6"/>
  <c r="AA65" i="6"/>
  <c r="AA47" i="6"/>
  <c r="AA58" i="6"/>
  <c r="AA49" i="6"/>
  <c r="AA67" i="6"/>
  <c r="AA59" i="6"/>
  <c r="AA54" i="6"/>
  <c r="AA62" i="6"/>
  <c r="AA64" i="6"/>
  <c r="AA52" i="6"/>
  <c r="Y28" i="6"/>
  <c r="AA60" i="6"/>
  <c r="AA50" i="6"/>
  <c r="AA69" i="6"/>
  <c r="AA53" i="6"/>
  <c r="AA57" i="6"/>
  <c r="Y24" i="6"/>
  <c r="Y25" i="6"/>
  <c r="Y26" i="6"/>
  <c r="Y27" i="6"/>
  <c r="P78" i="2"/>
  <c r="N84" i="2"/>
  <c r="P92" i="2"/>
  <c r="P91" i="2"/>
  <c r="P107" i="2"/>
  <c r="N99" i="2"/>
  <c r="P67" i="2"/>
  <c r="J77" i="2"/>
  <c r="J75" i="2"/>
  <c r="J108" i="2"/>
  <c r="L76" i="2"/>
  <c r="L69" i="2"/>
  <c r="N93" i="2"/>
  <c r="N109" i="2"/>
  <c r="N107" i="2"/>
  <c r="N83" i="2"/>
  <c r="J109" i="2"/>
  <c r="N77" i="2"/>
  <c r="S11" i="1" s="1"/>
  <c r="N70" i="2"/>
  <c r="J94" i="2"/>
  <c r="J67" i="2"/>
  <c r="P109" i="2"/>
  <c r="J107" i="2"/>
  <c r="J86" i="2"/>
  <c r="L102" i="2"/>
  <c r="P101" i="2"/>
  <c r="J101" i="2"/>
  <c r="P77" i="2"/>
  <c r="L86" i="2"/>
  <c r="P70" i="2"/>
  <c r="P68" i="2"/>
  <c r="L68" i="2"/>
  <c r="N68" i="2"/>
  <c r="J68" i="2"/>
  <c r="N110" i="2"/>
  <c r="P110" i="2"/>
  <c r="L110" i="2"/>
  <c r="N85" i="2"/>
  <c r="P85" i="2"/>
  <c r="L85" i="2"/>
  <c r="J70" i="2"/>
  <c r="J110" i="2"/>
  <c r="J76" i="2"/>
  <c r="L101" i="2"/>
  <c r="L75" i="2"/>
  <c r="N108" i="2"/>
  <c r="N94" i="2"/>
  <c r="N69" i="2"/>
  <c r="P102" i="2"/>
  <c r="P76" i="2"/>
  <c r="L99" i="2"/>
  <c r="J84" i="2"/>
  <c r="N92" i="2"/>
  <c r="N67" i="2"/>
  <c r="P99" i="2"/>
  <c r="P86" i="2"/>
  <c r="P75" i="2"/>
  <c r="J69" i="2"/>
  <c r="N91" i="2"/>
  <c r="J83" i="2"/>
  <c r="L83" i="2"/>
  <c r="N78" i="2"/>
  <c r="P84" i="2"/>
  <c r="V12" i="1" s="1"/>
  <c r="J102" i="2"/>
  <c r="J85" i="2"/>
  <c r="L107" i="2"/>
  <c r="L93" i="2"/>
  <c r="P108" i="2"/>
  <c r="P94" i="2"/>
  <c r="J78" i="2"/>
  <c r="L92" i="2"/>
  <c r="L67" i="2"/>
  <c r="J92" i="2"/>
  <c r="J93" i="2"/>
  <c r="L91" i="2"/>
  <c r="L78" i="2"/>
  <c r="J91" i="2"/>
  <c r="L67" i="4"/>
  <c r="M66" i="4" s="1"/>
  <c r="L68" i="4"/>
  <c r="L54" i="4"/>
  <c r="L57" i="4"/>
  <c r="L58" i="4"/>
  <c r="M58" i="4" s="1"/>
  <c r="L63" i="4"/>
  <c r="M62" i="4" s="1"/>
  <c r="L55" i="4"/>
  <c r="L70" i="4"/>
  <c r="L72" i="4"/>
  <c r="L73" i="4"/>
  <c r="L56" i="4"/>
  <c r="L74" i="4"/>
  <c r="L75" i="4"/>
  <c r="L76" i="4"/>
  <c r="L77" i="4"/>
  <c r="L64" i="4"/>
  <c r="L52" i="6"/>
  <c r="L46" i="6"/>
  <c r="L62" i="6"/>
  <c r="M62" i="6" s="1"/>
  <c r="L55" i="6"/>
  <c r="L68" i="6"/>
  <c r="L67" i="6"/>
  <c r="L64" i="6"/>
  <c r="L49" i="6"/>
  <c r="L59" i="6"/>
  <c r="L50" i="6"/>
  <c r="L47" i="6"/>
  <c r="L56" i="6"/>
  <c r="L65" i="6"/>
  <c r="L53" i="6"/>
  <c r="L60" i="6"/>
  <c r="L51" i="6"/>
  <c r="J25" i="6"/>
  <c r="L57" i="6"/>
  <c r="L54" i="6"/>
  <c r="U15" i="1" l="1"/>
  <c r="T15" i="1"/>
  <c r="V15" i="1"/>
  <c r="V13" i="1"/>
  <c r="U13" i="1"/>
  <c r="P128" i="2"/>
  <c r="P127" i="2"/>
  <c r="T13" i="1"/>
  <c r="V9" i="1"/>
  <c r="U9" i="1"/>
  <c r="T9" i="1"/>
  <c r="S15" i="1"/>
  <c r="R15" i="1"/>
  <c r="Q15" i="1"/>
  <c r="P132" i="2"/>
  <c r="N116" i="2"/>
  <c r="S4" i="1"/>
  <c r="N121" i="2"/>
  <c r="R4" i="1"/>
  <c r="N115" i="2"/>
  <c r="Q4" i="1"/>
  <c r="S9" i="1"/>
  <c r="R9" i="1"/>
  <c r="Q9" i="1"/>
  <c r="U12" i="1"/>
  <c r="T4" i="1"/>
  <c r="R10" i="1"/>
  <c r="N124" i="2"/>
  <c r="Q10" i="1"/>
  <c r="N125" i="2"/>
  <c r="S10" i="1"/>
  <c r="N130" i="2"/>
  <c r="S12" i="1"/>
  <c r="Q12" i="1"/>
  <c r="N132" i="2"/>
  <c r="R12" i="1"/>
  <c r="V5" i="1"/>
  <c r="P117" i="2"/>
  <c r="U5" i="1"/>
  <c r="T5" i="1"/>
  <c r="P122" i="2"/>
  <c r="Q7" i="1"/>
  <c r="S7" i="1"/>
  <c r="N118" i="2"/>
  <c r="N119" i="2"/>
  <c r="R7" i="1"/>
  <c r="S6" i="1"/>
  <c r="R6" i="1"/>
  <c r="Q6" i="1"/>
  <c r="N123" i="2"/>
  <c r="T7" i="1"/>
  <c r="P118" i="2"/>
  <c r="V7" i="1"/>
  <c r="U7" i="1"/>
  <c r="P119" i="2"/>
  <c r="U6" i="1"/>
  <c r="V6" i="1"/>
  <c r="P123" i="2"/>
  <c r="T6" i="1"/>
  <c r="U4" i="1"/>
  <c r="S13" i="1"/>
  <c r="N128" i="2"/>
  <c r="R13" i="1"/>
  <c r="Q13" i="1"/>
  <c r="N127" i="2"/>
  <c r="P115" i="2"/>
  <c r="N131" i="2"/>
  <c r="N129" i="2"/>
  <c r="N126" i="2"/>
  <c r="N122" i="2"/>
  <c r="T11" i="1"/>
  <c r="P126" i="2"/>
  <c r="U11" i="1"/>
  <c r="P131" i="2"/>
  <c r="V11" i="1"/>
  <c r="R8" i="1"/>
  <c r="Q11" i="1"/>
  <c r="S14" i="1"/>
  <c r="Q14" i="1"/>
  <c r="R14" i="1"/>
  <c r="S8" i="1"/>
  <c r="R11" i="1"/>
  <c r="N117" i="2"/>
  <c r="P129" i="2"/>
  <c r="U14" i="1"/>
  <c r="T14" i="1"/>
  <c r="V14" i="1"/>
  <c r="U10" i="1"/>
  <c r="P130" i="2"/>
  <c r="T10" i="1"/>
  <c r="P125" i="2"/>
  <c r="P124" i="2"/>
  <c r="V10" i="1"/>
  <c r="P120" i="2"/>
  <c r="V8" i="1"/>
  <c r="U8" i="1"/>
  <c r="T8" i="1"/>
  <c r="R47" i="2"/>
  <c r="W49" i="10"/>
  <c r="L129" i="2"/>
  <c r="L128" i="2"/>
  <c r="L127" i="2"/>
  <c r="L132" i="2"/>
  <c r="L131" i="2"/>
  <c r="L126" i="2"/>
  <c r="L125" i="2"/>
  <c r="L130" i="2"/>
  <c r="L124" i="2"/>
  <c r="L137" i="2"/>
  <c r="L118" i="2"/>
  <c r="L119" i="2"/>
  <c r="L135" i="2"/>
  <c r="L115" i="2"/>
  <c r="D63" i="9"/>
  <c r="E63" i="9" s="1"/>
  <c r="D55" i="9"/>
  <c r="E55" i="9" s="1"/>
  <c r="F55" i="9" s="1"/>
  <c r="C29" i="9"/>
  <c r="D47" i="9"/>
  <c r="E47" i="9" s="1"/>
  <c r="F47" i="9" s="1"/>
  <c r="S74" i="9"/>
  <c r="T74" i="9" s="1"/>
  <c r="C27" i="9"/>
  <c r="C37" i="9"/>
  <c r="C24" i="9"/>
  <c r="S62" i="9"/>
  <c r="T62" i="9" s="1"/>
  <c r="S75" i="9"/>
  <c r="T75" i="9" s="1"/>
  <c r="S59" i="9"/>
  <c r="T59" i="9" s="1"/>
  <c r="U59" i="9" s="1"/>
  <c r="Q36" i="2" s="1"/>
  <c r="S64" i="9"/>
  <c r="T64" i="9" s="1"/>
  <c r="U64" i="9" s="1"/>
  <c r="Q49" i="2" s="1"/>
  <c r="S57" i="9"/>
  <c r="T57" i="9" s="1"/>
  <c r="C25" i="9"/>
  <c r="D74" i="9"/>
  <c r="E74" i="9" s="1"/>
  <c r="F74" i="9" s="1"/>
  <c r="S55" i="9"/>
  <c r="T55" i="9" s="1"/>
  <c r="S52" i="9"/>
  <c r="T52" i="9" s="1"/>
  <c r="S67" i="9"/>
  <c r="T67" i="9" s="1"/>
  <c r="AA8" i="1"/>
  <c r="AB8" i="1"/>
  <c r="I63" i="10"/>
  <c r="U53" i="10"/>
  <c r="U56" i="10"/>
  <c r="R26" i="2" s="1"/>
  <c r="U54" i="10"/>
  <c r="R24" i="2" s="1"/>
  <c r="U55" i="10"/>
  <c r="R25" i="2" s="1"/>
  <c r="I47" i="10"/>
  <c r="U48" i="10"/>
  <c r="R10" i="2" s="1"/>
  <c r="U46" i="10"/>
  <c r="R8" i="2" s="1"/>
  <c r="U47" i="10"/>
  <c r="R9" i="2" s="1"/>
  <c r="U45" i="10"/>
  <c r="F67" i="10"/>
  <c r="G67" i="10" s="1"/>
  <c r="R109" i="2" s="1"/>
  <c r="I67" i="10"/>
  <c r="G58" i="10"/>
  <c r="R92" i="2" s="1"/>
  <c r="G57" i="10"/>
  <c r="G68" i="10"/>
  <c r="R110" i="2" s="1"/>
  <c r="I51" i="10"/>
  <c r="U58" i="10"/>
  <c r="R36" i="2" s="1"/>
  <c r="U60" i="10"/>
  <c r="R38" i="2" s="1"/>
  <c r="U59" i="10"/>
  <c r="R37" i="2" s="1"/>
  <c r="U57" i="10"/>
  <c r="I59" i="10"/>
  <c r="U51" i="10"/>
  <c r="R17" i="2" s="1"/>
  <c r="U49" i="10"/>
  <c r="U50" i="10"/>
  <c r="R16" i="2" s="1"/>
  <c r="U52" i="10"/>
  <c r="R18" i="2" s="1"/>
  <c r="U68" i="10"/>
  <c r="R62" i="2" s="1"/>
  <c r="U65" i="10"/>
  <c r="U66" i="10"/>
  <c r="R60" i="2" s="1"/>
  <c r="U67" i="10"/>
  <c r="R61" i="2" s="1"/>
  <c r="G50" i="10"/>
  <c r="R76" i="2" s="1"/>
  <c r="G49" i="10"/>
  <c r="I55" i="10"/>
  <c r="F55" i="10"/>
  <c r="F60" i="9"/>
  <c r="G60" i="9" s="1"/>
  <c r="Q93" i="2" s="1"/>
  <c r="G47" i="9"/>
  <c r="Q68" i="2" s="1"/>
  <c r="G46" i="9"/>
  <c r="Q67" i="2" s="1"/>
  <c r="D72" i="9"/>
  <c r="E72" i="9" s="1"/>
  <c r="F72" i="9" s="1"/>
  <c r="S69" i="9"/>
  <c r="T69" i="9" s="1"/>
  <c r="D71" i="9"/>
  <c r="E71" i="9" s="1"/>
  <c r="F71" i="9" s="1"/>
  <c r="S49" i="9"/>
  <c r="T49" i="9" s="1"/>
  <c r="U49" i="9" s="1"/>
  <c r="Q10" i="2" s="1"/>
  <c r="D64" i="9"/>
  <c r="E64" i="9" s="1"/>
  <c r="D70" i="9"/>
  <c r="E70" i="9" s="1"/>
  <c r="F70" i="9" s="1"/>
  <c r="S48" i="9"/>
  <c r="T48" i="9" s="1"/>
  <c r="U48" i="9" s="1"/>
  <c r="Q9" i="2" s="1"/>
  <c r="S72" i="9"/>
  <c r="T72" i="9" s="1"/>
  <c r="D69" i="9"/>
  <c r="E69" i="9" s="1"/>
  <c r="F69" i="9" s="1"/>
  <c r="G69" i="9" s="1"/>
  <c r="Q110" i="2" s="1"/>
  <c r="S73" i="9"/>
  <c r="T73" i="9" s="1"/>
  <c r="R29" i="9"/>
  <c r="R42" i="9"/>
  <c r="U46" i="9"/>
  <c r="Q7" i="2" s="1"/>
  <c r="U47" i="9"/>
  <c r="Q8" i="2" s="1"/>
  <c r="D65" i="9"/>
  <c r="E65" i="9" s="1"/>
  <c r="F65" i="9" s="1"/>
  <c r="G65" i="9" s="1"/>
  <c r="Q102" i="2" s="1"/>
  <c r="D61" i="9"/>
  <c r="E61" i="9" s="1"/>
  <c r="F61" i="9" s="1"/>
  <c r="G61" i="9" s="1"/>
  <c r="Q94" i="2" s="1"/>
  <c r="S60" i="9"/>
  <c r="T60" i="9" s="1"/>
  <c r="U60" i="9" s="1"/>
  <c r="Q37" i="2" s="1"/>
  <c r="R28" i="9"/>
  <c r="R41" i="9"/>
  <c r="U50" i="9"/>
  <c r="Q15" i="2" s="1"/>
  <c r="U51" i="9"/>
  <c r="Q16" i="2" s="1"/>
  <c r="U52" i="9"/>
  <c r="Q17" i="2" s="1"/>
  <c r="D57" i="9"/>
  <c r="E57" i="9" s="1"/>
  <c r="I56" i="9" s="1"/>
  <c r="R27" i="9"/>
  <c r="R40" i="9"/>
  <c r="S63" i="9"/>
  <c r="T63" i="9" s="1"/>
  <c r="U63" i="9" s="1"/>
  <c r="Q48" i="2" s="1"/>
  <c r="S78" i="9"/>
  <c r="T78" i="9" s="1"/>
  <c r="R26" i="9"/>
  <c r="R39" i="9"/>
  <c r="D53" i="9"/>
  <c r="E53" i="9" s="1"/>
  <c r="U58" i="9"/>
  <c r="Q35" i="2" s="1"/>
  <c r="U61" i="9"/>
  <c r="Q38" i="2" s="1"/>
  <c r="G55" i="9"/>
  <c r="G54" i="9"/>
  <c r="D49" i="9"/>
  <c r="E49" i="9" s="1"/>
  <c r="R38" i="9"/>
  <c r="R25" i="9"/>
  <c r="U65" i="9"/>
  <c r="Q50" i="2" s="1"/>
  <c r="U62" i="9"/>
  <c r="Q47" i="2" s="1"/>
  <c r="G50" i="9"/>
  <c r="G51" i="9"/>
  <c r="D75" i="9"/>
  <c r="E75" i="9" s="1"/>
  <c r="F75" i="9" s="1"/>
  <c r="D68" i="9"/>
  <c r="E68" i="9" s="1"/>
  <c r="S56" i="9"/>
  <c r="T56" i="9" s="1"/>
  <c r="S53" i="9"/>
  <c r="T53" i="9" s="1"/>
  <c r="U53" i="9" s="1"/>
  <c r="Q18" i="2" s="1"/>
  <c r="R37" i="9"/>
  <c r="R24" i="9"/>
  <c r="S66" i="9"/>
  <c r="T66" i="9" s="1"/>
  <c r="S81" i="9"/>
  <c r="T81" i="9" s="1"/>
  <c r="J138" i="2"/>
  <c r="L123" i="2"/>
  <c r="J123" i="2"/>
  <c r="L120" i="2"/>
  <c r="L138" i="2"/>
  <c r="J120" i="2"/>
  <c r="J119" i="2"/>
  <c r="J118" i="2"/>
  <c r="L136" i="2"/>
  <c r="J135" i="2"/>
  <c r="J134" i="2"/>
  <c r="J115" i="2"/>
  <c r="J122" i="2"/>
  <c r="L122" i="2"/>
  <c r="L134" i="2"/>
  <c r="L117" i="2"/>
  <c r="L133" i="2"/>
  <c r="L116" i="2"/>
  <c r="J133" i="2"/>
  <c r="AB58" i="4"/>
  <c r="AB54" i="4"/>
  <c r="AB62" i="4"/>
  <c r="AB66" i="6"/>
  <c r="AB46" i="6"/>
  <c r="AB58" i="6"/>
  <c r="AB50" i="6"/>
  <c r="AB62" i="6"/>
  <c r="AB54" i="6"/>
  <c r="M54" i="4"/>
  <c r="M74" i="4"/>
  <c r="M70" i="4"/>
  <c r="M66" i="6"/>
  <c r="M58" i="6"/>
  <c r="M46" i="6"/>
  <c r="M50" i="6"/>
  <c r="M54" i="6"/>
  <c r="Q121" i="2" l="1"/>
  <c r="R15" i="2"/>
  <c r="W46" i="10"/>
  <c r="R7" i="2"/>
  <c r="W45" i="10"/>
  <c r="Z8" i="1"/>
  <c r="R35" i="2"/>
  <c r="Z7" i="1" s="1"/>
  <c r="W48" i="10"/>
  <c r="R59" i="2"/>
  <c r="W50" i="10"/>
  <c r="R23" i="2"/>
  <c r="R116" i="2" s="1"/>
  <c r="W47" i="10"/>
  <c r="R75" i="2"/>
  <c r="L53" i="10"/>
  <c r="R121" i="2"/>
  <c r="R91" i="2"/>
  <c r="F52" i="10"/>
  <c r="G52" i="10" s="1"/>
  <c r="R78" i="2" s="1"/>
  <c r="Y4" i="1"/>
  <c r="X4" i="1"/>
  <c r="Q115" i="2"/>
  <c r="W4" i="1"/>
  <c r="W7" i="1"/>
  <c r="Q119" i="2"/>
  <c r="Q118" i="2"/>
  <c r="Y7" i="1"/>
  <c r="X7" i="1"/>
  <c r="Y8" i="1"/>
  <c r="X8" i="1"/>
  <c r="W8" i="1"/>
  <c r="W5" i="1"/>
  <c r="Q122" i="2"/>
  <c r="X5" i="1"/>
  <c r="Y5" i="1"/>
  <c r="R120" i="2"/>
  <c r="AB4" i="1"/>
  <c r="AA4" i="1"/>
  <c r="Z4" i="1"/>
  <c r="R115" i="2"/>
  <c r="F54" i="10"/>
  <c r="F73" i="10"/>
  <c r="R118" i="2"/>
  <c r="R119" i="2"/>
  <c r="AA7" i="1"/>
  <c r="AB7" i="1"/>
  <c r="F47" i="10"/>
  <c r="AB9" i="1"/>
  <c r="AA9" i="1"/>
  <c r="F64" i="10"/>
  <c r="Z9" i="1"/>
  <c r="AA6" i="1"/>
  <c r="R123" i="2"/>
  <c r="Z6" i="1"/>
  <c r="F71" i="10"/>
  <c r="F66" i="10"/>
  <c r="G66" i="10" s="1"/>
  <c r="R108" i="2" s="1"/>
  <c r="F51" i="10"/>
  <c r="G51" i="10" s="1"/>
  <c r="R77" i="2" s="1"/>
  <c r="F53" i="10"/>
  <c r="F65" i="10"/>
  <c r="G65" i="10" s="1"/>
  <c r="F79" i="10"/>
  <c r="F75" i="10"/>
  <c r="F59" i="10"/>
  <c r="G59" i="10" s="1"/>
  <c r="R93" i="2" s="1"/>
  <c r="F77" i="10"/>
  <c r="F48" i="10"/>
  <c r="F69" i="10"/>
  <c r="F60" i="10"/>
  <c r="G60" i="10" s="1"/>
  <c r="R94" i="2" s="1"/>
  <c r="F63" i="10"/>
  <c r="I68" i="9"/>
  <c r="F68" i="9"/>
  <c r="G68" i="9" s="1"/>
  <c r="Q109" i="2" s="1"/>
  <c r="I48" i="9"/>
  <c r="I52" i="9"/>
  <c r="F57" i="9" s="1"/>
  <c r="U55" i="9"/>
  <c r="Q24" i="2" s="1"/>
  <c r="Q117" i="2" s="1"/>
  <c r="U54" i="9"/>
  <c r="Q23" i="2" s="1"/>
  <c r="U56" i="9"/>
  <c r="Q25" i="2" s="1"/>
  <c r="U57" i="9"/>
  <c r="Q26" i="2" s="1"/>
  <c r="I64" i="9"/>
  <c r="F64" i="9"/>
  <c r="G64" i="9" s="1"/>
  <c r="Q101" i="2" s="1"/>
  <c r="I60" i="9"/>
  <c r="U68" i="9"/>
  <c r="Q61" i="2" s="1"/>
  <c r="U66" i="9"/>
  <c r="Q59" i="2" s="1"/>
  <c r="U69" i="9"/>
  <c r="Q62" i="2" s="1"/>
  <c r="U67" i="9"/>
  <c r="Q60" i="2" s="1"/>
  <c r="M136" i="2"/>
  <c r="O133" i="2"/>
  <c r="O138" i="2"/>
  <c r="M137" i="2"/>
  <c r="O137" i="2"/>
  <c r="O135" i="2"/>
  <c r="M135" i="2"/>
  <c r="O134" i="2"/>
  <c r="M134" i="2"/>
  <c r="M133" i="2" l="1"/>
  <c r="M138" i="2"/>
  <c r="O136" i="2"/>
  <c r="AB6" i="1"/>
  <c r="R117" i="2"/>
  <c r="Z5" i="1"/>
  <c r="AA5" i="1"/>
  <c r="AB5" i="1"/>
  <c r="R122" i="2"/>
  <c r="R107" i="2"/>
  <c r="AA15" i="1" s="1"/>
  <c r="L57" i="10"/>
  <c r="L55" i="10"/>
  <c r="X6" i="1"/>
  <c r="Y6" i="1"/>
  <c r="W6" i="1"/>
  <c r="Q123" i="2"/>
  <c r="F49" i="9"/>
  <c r="G49" i="9" s="1"/>
  <c r="Q70" i="2" s="1"/>
  <c r="W9" i="1"/>
  <c r="X9" i="1"/>
  <c r="Y9" i="1"/>
  <c r="Q116" i="2"/>
  <c r="Q120" i="2"/>
  <c r="G57" i="9"/>
  <c r="Z13" i="1"/>
  <c r="AA13" i="1"/>
  <c r="AB13" i="1"/>
  <c r="R136" i="2"/>
  <c r="AB11" i="1"/>
  <c r="R134" i="2"/>
  <c r="AA11" i="1"/>
  <c r="Z11" i="1"/>
  <c r="G55" i="10"/>
  <c r="R85" i="2" s="1"/>
  <c r="G53" i="10"/>
  <c r="G56" i="10"/>
  <c r="R86" i="2" s="1"/>
  <c r="G54" i="10"/>
  <c r="R84" i="2" s="1"/>
  <c r="G47" i="10"/>
  <c r="R69" i="2" s="1"/>
  <c r="G45" i="10"/>
  <c r="G48" i="10"/>
  <c r="R70" i="2" s="1"/>
  <c r="G46" i="10"/>
  <c r="R68" i="2" s="1"/>
  <c r="G63" i="10"/>
  <c r="R101" i="2" s="1"/>
  <c r="G62" i="10"/>
  <c r="R100" i="2" s="1"/>
  <c r="G61" i="10"/>
  <c r="G64" i="10"/>
  <c r="R102" i="2" s="1"/>
  <c r="F56" i="9"/>
  <c r="F52" i="9"/>
  <c r="F48" i="9"/>
  <c r="G48" i="9" s="1"/>
  <c r="Q69" i="2" s="1"/>
  <c r="F58" i="9"/>
  <c r="G58" i="9" s="1"/>
  <c r="Q91" i="2" s="1"/>
  <c r="F66" i="9"/>
  <c r="G66" i="9" s="1"/>
  <c r="Q107" i="2" s="1"/>
  <c r="F62" i="9"/>
  <c r="G62" i="9" s="1"/>
  <c r="Q99" i="2" s="1"/>
  <c r="F63" i="9"/>
  <c r="G63" i="9" s="1"/>
  <c r="Q100" i="2" s="1"/>
  <c r="F67" i="9"/>
  <c r="G67" i="9" s="1"/>
  <c r="Q108" i="2" s="1"/>
  <c r="F59" i="9"/>
  <c r="G59" i="9" s="1"/>
  <c r="Q92" i="2" s="1"/>
  <c r="F53" i="9"/>
  <c r="K103" i="2"/>
  <c r="K104" i="2"/>
  <c r="K105" i="2"/>
  <c r="K106" i="2"/>
  <c r="K96" i="2"/>
  <c r="K97" i="2"/>
  <c r="K98" i="2"/>
  <c r="K87" i="2"/>
  <c r="K88" i="2"/>
  <c r="K89" i="2"/>
  <c r="K90" i="2"/>
  <c r="K79" i="2"/>
  <c r="K80" i="2"/>
  <c r="K81" i="2"/>
  <c r="K82" i="2"/>
  <c r="K72" i="2"/>
  <c r="K73" i="2"/>
  <c r="K74" i="2"/>
  <c r="K63" i="2"/>
  <c r="K64" i="2"/>
  <c r="K65" i="2"/>
  <c r="K66" i="2"/>
  <c r="K55" i="2"/>
  <c r="K56" i="2"/>
  <c r="K57" i="2"/>
  <c r="K58" i="2"/>
  <c r="K51" i="2"/>
  <c r="K52" i="2"/>
  <c r="K53" i="2"/>
  <c r="K54" i="2"/>
  <c r="K43" i="2"/>
  <c r="K44" i="2"/>
  <c r="K45" i="2"/>
  <c r="K46" i="2"/>
  <c r="K39" i="2"/>
  <c r="K40" i="2"/>
  <c r="K41" i="2"/>
  <c r="K42" i="2"/>
  <c r="K31" i="2"/>
  <c r="K32" i="2"/>
  <c r="K34" i="2"/>
  <c r="K28" i="2"/>
  <c r="K29" i="2"/>
  <c r="K30" i="2"/>
  <c r="K20" i="2"/>
  <c r="K21" i="2"/>
  <c r="K22" i="2"/>
  <c r="K12" i="2"/>
  <c r="K13" i="2"/>
  <c r="K14" i="2"/>
  <c r="K4" i="2"/>
  <c r="K6" i="2"/>
  <c r="K27" i="2"/>
  <c r="L27" i="2" s="1"/>
  <c r="K19" i="2"/>
  <c r="K11" i="2"/>
  <c r="K3" i="2"/>
  <c r="I104" i="2"/>
  <c r="I105" i="2"/>
  <c r="I106" i="2"/>
  <c r="I97" i="2"/>
  <c r="I98" i="2"/>
  <c r="I88" i="2"/>
  <c r="I89" i="2"/>
  <c r="I90" i="2"/>
  <c r="J90" i="2" s="1"/>
  <c r="I80" i="2"/>
  <c r="I81" i="2"/>
  <c r="I82" i="2"/>
  <c r="I64" i="2"/>
  <c r="I65" i="2"/>
  <c r="I66" i="2"/>
  <c r="I72" i="2"/>
  <c r="I73" i="2"/>
  <c r="I74" i="2"/>
  <c r="I103" i="2"/>
  <c r="I96" i="2"/>
  <c r="I87" i="2"/>
  <c r="I79" i="2"/>
  <c r="I63" i="2"/>
  <c r="I56" i="2"/>
  <c r="I57" i="2"/>
  <c r="I58" i="2"/>
  <c r="I52" i="2"/>
  <c r="I53" i="2"/>
  <c r="I54" i="2"/>
  <c r="I44" i="2"/>
  <c r="I45" i="2"/>
  <c r="I46" i="2"/>
  <c r="I40" i="2"/>
  <c r="J40" i="2" s="1"/>
  <c r="I41" i="2"/>
  <c r="J41" i="2" s="1"/>
  <c r="I42" i="2"/>
  <c r="I32" i="2"/>
  <c r="I34" i="2"/>
  <c r="I28" i="2"/>
  <c r="I29" i="2"/>
  <c r="I30" i="2"/>
  <c r="I55" i="2"/>
  <c r="I51" i="2"/>
  <c r="I43" i="2"/>
  <c r="I39" i="2"/>
  <c r="I31" i="2"/>
  <c r="J31" i="2" s="1"/>
  <c r="I27" i="2"/>
  <c r="J27" i="2" s="1"/>
  <c r="I20" i="2"/>
  <c r="I21" i="2"/>
  <c r="I22" i="2"/>
  <c r="I12" i="2"/>
  <c r="I13" i="2"/>
  <c r="I14" i="2"/>
  <c r="I19" i="2"/>
  <c r="I11" i="2"/>
  <c r="I6" i="2"/>
  <c r="I3" i="2"/>
  <c r="H104" i="2"/>
  <c r="H105" i="2"/>
  <c r="H106" i="2"/>
  <c r="H96" i="2"/>
  <c r="H97" i="2"/>
  <c r="H98" i="2"/>
  <c r="H88" i="2"/>
  <c r="H89" i="2"/>
  <c r="H90" i="2"/>
  <c r="H103" i="2"/>
  <c r="H87" i="2"/>
  <c r="H80" i="2"/>
  <c r="H81" i="2"/>
  <c r="H82" i="2"/>
  <c r="H72" i="2"/>
  <c r="H73" i="2"/>
  <c r="H74" i="2"/>
  <c r="H64" i="2"/>
  <c r="H65" i="2"/>
  <c r="H66" i="2"/>
  <c r="H79" i="2"/>
  <c r="H63" i="2"/>
  <c r="H56" i="2"/>
  <c r="H57" i="2"/>
  <c r="H58" i="2"/>
  <c r="H52" i="2"/>
  <c r="H53" i="2"/>
  <c r="H54" i="2"/>
  <c r="H44" i="2"/>
  <c r="H45" i="2"/>
  <c r="H46" i="2"/>
  <c r="H40" i="2"/>
  <c r="H41" i="2"/>
  <c r="H42" i="2"/>
  <c r="H32" i="2"/>
  <c r="H34" i="2"/>
  <c r="H28" i="2"/>
  <c r="H29" i="2"/>
  <c r="H30" i="2"/>
  <c r="H55" i="2"/>
  <c r="H51" i="2"/>
  <c r="H43" i="2"/>
  <c r="H39" i="2"/>
  <c r="H31" i="2"/>
  <c r="H27" i="2"/>
  <c r="H20" i="2"/>
  <c r="H21" i="2"/>
  <c r="H22" i="2"/>
  <c r="H12" i="2"/>
  <c r="H13" i="2"/>
  <c r="H14" i="2"/>
  <c r="H4" i="2"/>
  <c r="H6" i="2"/>
  <c r="H19" i="2"/>
  <c r="H11" i="2"/>
  <c r="H3" i="2"/>
  <c r="G108" i="2"/>
  <c r="G109" i="2"/>
  <c r="G110" i="2"/>
  <c r="G104" i="2"/>
  <c r="G105" i="2"/>
  <c r="G106" i="2"/>
  <c r="G101" i="2"/>
  <c r="G102" i="2"/>
  <c r="G96" i="2"/>
  <c r="G97" i="2"/>
  <c r="G98" i="2"/>
  <c r="G92" i="2"/>
  <c r="G93" i="2"/>
  <c r="G94" i="2"/>
  <c r="G88" i="2"/>
  <c r="G89" i="2"/>
  <c r="G90" i="2"/>
  <c r="G107" i="2"/>
  <c r="G99" i="2"/>
  <c r="G91" i="2"/>
  <c r="G103" i="2"/>
  <c r="G95" i="2"/>
  <c r="G87" i="2"/>
  <c r="G84" i="2"/>
  <c r="G85" i="2"/>
  <c r="G86" i="2"/>
  <c r="G80" i="2"/>
  <c r="G81" i="2"/>
  <c r="G82" i="2"/>
  <c r="G76" i="2"/>
  <c r="G77" i="2"/>
  <c r="G78" i="2"/>
  <c r="G72" i="2"/>
  <c r="G73" i="2"/>
  <c r="G74" i="2"/>
  <c r="G68" i="2"/>
  <c r="G69" i="2"/>
  <c r="G70" i="2"/>
  <c r="G64" i="2"/>
  <c r="G65" i="2"/>
  <c r="G66" i="2"/>
  <c r="G83" i="2"/>
  <c r="G75" i="2"/>
  <c r="G67" i="2"/>
  <c r="G79" i="2"/>
  <c r="G71" i="2"/>
  <c r="G63" i="2"/>
  <c r="G60" i="2"/>
  <c r="G61" i="2"/>
  <c r="G62" i="2"/>
  <c r="G56" i="2"/>
  <c r="G57" i="2"/>
  <c r="G58" i="2"/>
  <c r="G52" i="2"/>
  <c r="G53" i="2"/>
  <c r="G54" i="2"/>
  <c r="G48" i="2"/>
  <c r="G49" i="2"/>
  <c r="G50" i="2"/>
  <c r="G44" i="2"/>
  <c r="G45" i="2"/>
  <c r="G46" i="2"/>
  <c r="G40" i="2"/>
  <c r="G41" i="2"/>
  <c r="G42" i="2"/>
  <c r="G36" i="2"/>
  <c r="G37" i="2"/>
  <c r="G38" i="2"/>
  <c r="G32" i="2"/>
  <c r="G34" i="2"/>
  <c r="G28" i="2"/>
  <c r="G29" i="2"/>
  <c r="G30" i="2"/>
  <c r="G59" i="2"/>
  <c r="G47" i="2"/>
  <c r="G55" i="2"/>
  <c r="G51" i="2"/>
  <c r="G43" i="2"/>
  <c r="G39" i="2"/>
  <c r="G35" i="2"/>
  <c r="G31" i="2"/>
  <c r="G27" i="2"/>
  <c r="G24" i="2"/>
  <c r="G25" i="2"/>
  <c r="G26" i="2"/>
  <c r="G16" i="2"/>
  <c r="G17" i="2"/>
  <c r="G18" i="2"/>
  <c r="G8" i="2"/>
  <c r="G9" i="2"/>
  <c r="G10" i="2"/>
  <c r="G23" i="2"/>
  <c r="G15" i="2"/>
  <c r="G7" i="2"/>
  <c r="G20" i="2"/>
  <c r="G21" i="2"/>
  <c r="G22" i="2"/>
  <c r="G12" i="2"/>
  <c r="G13" i="2"/>
  <c r="G14" i="2"/>
  <c r="G19" i="2"/>
  <c r="G11" i="2"/>
  <c r="G4" i="2"/>
  <c r="G6" i="2"/>
  <c r="G3" i="2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V22" i="3"/>
  <c r="V23" i="3"/>
  <c r="V24" i="3"/>
  <c r="V25" i="3"/>
  <c r="V26" i="3"/>
  <c r="V27" i="3"/>
  <c r="V28" i="3"/>
  <c r="V29" i="3"/>
  <c r="V30" i="3"/>
  <c r="V31" i="3"/>
  <c r="V32" i="3"/>
  <c r="V33" i="3"/>
  <c r="V34" i="3"/>
  <c r="V35" i="3"/>
  <c r="V36" i="3"/>
  <c r="V37" i="3"/>
  <c r="V38" i="3"/>
  <c r="V39" i="3"/>
  <c r="V40" i="3"/>
  <c r="V41" i="3"/>
  <c r="V42" i="3"/>
  <c r="V43" i="3"/>
  <c r="V44" i="3"/>
  <c r="V21" i="3"/>
  <c r="N21" i="3"/>
  <c r="U44" i="3"/>
  <c r="M44" i="3"/>
  <c r="U43" i="3"/>
  <c r="M43" i="3"/>
  <c r="U42" i="3"/>
  <c r="M42" i="3"/>
  <c r="U41" i="3"/>
  <c r="M41" i="3"/>
  <c r="U40" i="3"/>
  <c r="M40" i="3"/>
  <c r="U39" i="3"/>
  <c r="M39" i="3"/>
  <c r="U38" i="3"/>
  <c r="M38" i="3"/>
  <c r="U37" i="3"/>
  <c r="M37" i="3"/>
  <c r="U36" i="3"/>
  <c r="M36" i="3"/>
  <c r="U35" i="3"/>
  <c r="M35" i="3"/>
  <c r="U34" i="3"/>
  <c r="M34" i="3"/>
  <c r="U33" i="3"/>
  <c r="M33" i="3"/>
  <c r="U32" i="3"/>
  <c r="M32" i="3"/>
  <c r="U31" i="3"/>
  <c r="M31" i="3"/>
  <c r="U30" i="3"/>
  <c r="M30" i="3"/>
  <c r="U29" i="3"/>
  <c r="M29" i="3"/>
  <c r="U28" i="3"/>
  <c r="M28" i="3"/>
  <c r="U27" i="3"/>
  <c r="M27" i="3"/>
  <c r="U26" i="3"/>
  <c r="M26" i="3"/>
  <c r="U25" i="3"/>
  <c r="M25" i="3"/>
  <c r="U24" i="3"/>
  <c r="M24" i="3"/>
  <c r="U23" i="3"/>
  <c r="M23" i="3"/>
  <c r="U22" i="3"/>
  <c r="M22" i="3"/>
  <c r="U21" i="3"/>
  <c r="M21" i="3"/>
  <c r="X13" i="1" l="1"/>
  <c r="R128" i="2"/>
  <c r="R67" i="2"/>
  <c r="L52" i="10"/>
  <c r="Z15" i="1"/>
  <c r="R83" i="2"/>
  <c r="L54" i="10"/>
  <c r="AB15" i="1"/>
  <c r="R138" i="2"/>
  <c r="R99" i="2"/>
  <c r="R129" i="2" s="1"/>
  <c r="L56" i="10"/>
  <c r="Y14" i="1"/>
  <c r="W14" i="1"/>
  <c r="X14" i="1"/>
  <c r="Q137" i="2"/>
  <c r="Y15" i="1"/>
  <c r="X15" i="1"/>
  <c r="W15" i="1"/>
  <c r="Q138" i="2"/>
  <c r="W13" i="1"/>
  <c r="Q136" i="2"/>
  <c r="Q127" i="2"/>
  <c r="Y13" i="1"/>
  <c r="Q130" i="2"/>
  <c r="W10" i="1"/>
  <c r="X10" i="1"/>
  <c r="Q133" i="2"/>
  <c r="Y10" i="1"/>
  <c r="G52" i="9"/>
  <c r="G56" i="9"/>
  <c r="G53" i="9"/>
  <c r="R126" i="2"/>
  <c r="R132" i="2"/>
  <c r="Z12" i="1"/>
  <c r="AB12" i="1"/>
  <c r="AA12" i="1"/>
  <c r="R135" i="2"/>
  <c r="R127" i="2"/>
  <c r="R137" i="2"/>
  <c r="AA14" i="1"/>
  <c r="J66" i="2"/>
  <c r="L21" i="2"/>
  <c r="L66" i="2"/>
  <c r="L89" i="2"/>
  <c r="J3" i="2"/>
  <c r="J89" i="2"/>
  <c r="J87" i="2"/>
  <c r="K13" i="1" s="1"/>
  <c r="N133" i="2"/>
  <c r="J79" i="2"/>
  <c r="J29" i="2"/>
  <c r="J12" i="2"/>
  <c r="J28" i="2"/>
  <c r="J58" i="2"/>
  <c r="J104" i="2"/>
  <c r="L20" i="2"/>
  <c r="J22" i="2"/>
  <c r="J34" i="2"/>
  <c r="J57" i="2"/>
  <c r="J64" i="2"/>
  <c r="L3" i="2"/>
  <c r="L30" i="2"/>
  <c r="L64" i="2"/>
  <c r="L87" i="2"/>
  <c r="J52" i="2"/>
  <c r="J21" i="2"/>
  <c r="J32" i="2"/>
  <c r="J56" i="2"/>
  <c r="L63" i="2"/>
  <c r="J13" i="2"/>
  <c r="J105" i="2"/>
  <c r="J20" i="2"/>
  <c r="J42" i="2"/>
  <c r="J63" i="2"/>
  <c r="J81" i="2"/>
  <c r="L28" i="2"/>
  <c r="G13" i="1"/>
  <c r="F13" i="1"/>
  <c r="E13" i="1"/>
  <c r="H5" i="1"/>
  <c r="J5" i="1"/>
  <c r="I5" i="1"/>
  <c r="H8" i="1"/>
  <c r="J8" i="1"/>
  <c r="I8" i="1"/>
  <c r="G7" i="1"/>
  <c r="F7" i="1"/>
  <c r="E7" i="1"/>
  <c r="G11" i="1"/>
  <c r="F11" i="1"/>
  <c r="E11" i="1"/>
  <c r="G14" i="1"/>
  <c r="F14" i="1"/>
  <c r="E14" i="1"/>
  <c r="H6" i="1"/>
  <c r="J6" i="1"/>
  <c r="I6" i="1"/>
  <c r="J65" i="2"/>
  <c r="L45" i="2"/>
  <c r="L65" i="2"/>
  <c r="L88" i="2"/>
  <c r="N137" i="2"/>
  <c r="L46" i="2"/>
  <c r="H14" i="1"/>
  <c r="J14" i="1"/>
  <c r="I14" i="1"/>
  <c r="J82" i="2"/>
  <c r="L11" i="2"/>
  <c r="L29" i="2"/>
  <c r="L43" i="2"/>
  <c r="N10" i="1"/>
  <c r="P10" i="1"/>
  <c r="L98" i="2"/>
  <c r="H11" i="1"/>
  <c r="J11" i="1"/>
  <c r="I11" i="1"/>
  <c r="L19" i="2"/>
  <c r="L54" i="2"/>
  <c r="L74" i="2"/>
  <c r="L97" i="2"/>
  <c r="N138" i="2"/>
  <c r="J80" i="2"/>
  <c r="L34" i="2"/>
  <c r="L53" i="2"/>
  <c r="L73" i="2"/>
  <c r="L96" i="2"/>
  <c r="N135" i="2"/>
  <c r="G12" i="1"/>
  <c r="F12" i="1"/>
  <c r="E12" i="1"/>
  <c r="G6" i="1"/>
  <c r="F6" i="1"/>
  <c r="E6" i="1"/>
  <c r="G9" i="1"/>
  <c r="F9" i="1"/>
  <c r="E9" i="1"/>
  <c r="L6" i="2"/>
  <c r="L32" i="2"/>
  <c r="L52" i="2"/>
  <c r="L72" i="2"/>
  <c r="L106" i="2"/>
  <c r="G4" i="1"/>
  <c r="F4" i="1"/>
  <c r="E4" i="1"/>
  <c r="G15" i="1"/>
  <c r="F15" i="1"/>
  <c r="E15" i="1"/>
  <c r="J39" i="2"/>
  <c r="J46" i="2"/>
  <c r="J96" i="2"/>
  <c r="L4" i="2"/>
  <c r="L31" i="2"/>
  <c r="L51" i="2"/>
  <c r="L82" i="2"/>
  <c r="L105" i="2"/>
  <c r="N134" i="2"/>
  <c r="L44" i="2"/>
  <c r="G5" i="1"/>
  <c r="F5" i="1"/>
  <c r="E5" i="1"/>
  <c r="H13" i="1"/>
  <c r="J13" i="1"/>
  <c r="I13" i="1"/>
  <c r="J6" i="2"/>
  <c r="M4" i="1" s="1"/>
  <c r="J43" i="2"/>
  <c r="J45" i="2"/>
  <c r="J103" i="2"/>
  <c r="J88" i="2"/>
  <c r="L14" i="2"/>
  <c r="L42" i="2"/>
  <c r="L58" i="2"/>
  <c r="L81" i="2"/>
  <c r="L104" i="2"/>
  <c r="G8" i="1"/>
  <c r="F8" i="1"/>
  <c r="E8" i="1"/>
  <c r="H10" i="1"/>
  <c r="J10" i="1"/>
  <c r="I10" i="1"/>
  <c r="H15" i="1"/>
  <c r="J15" i="1"/>
  <c r="I15" i="1"/>
  <c r="J11" i="2"/>
  <c r="J51" i="2"/>
  <c r="J44" i="2"/>
  <c r="J74" i="2"/>
  <c r="J98" i="2"/>
  <c r="L13" i="2"/>
  <c r="L41" i="2"/>
  <c r="L57" i="2"/>
  <c r="L80" i="2"/>
  <c r="L103" i="2"/>
  <c r="N136" i="2"/>
  <c r="G10" i="1"/>
  <c r="F10" i="1"/>
  <c r="E10" i="1"/>
  <c r="H7" i="1"/>
  <c r="J7" i="1"/>
  <c r="I7" i="1"/>
  <c r="H12" i="1"/>
  <c r="J12" i="1"/>
  <c r="I12" i="1"/>
  <c r="J19" i="2"/>
  <c r="J55" i="2"/>
  <c r="J54" i="2"/>
  <c r="J73" i="2"/>
  <c r="J97" i="2"/>
  <c r="L12" i="2"/>
  <c r="L40" i="2"/>
  <c r="L56" i="2"/>
  <c r="L79" i="2"/>
  <c r="H9" i="1"/>
  <c r="J9" i="1"/>
  <c r="I9" i="1"/>
  <c r="H4" i="1"/>
  <c r="J4" i="1"/>
  <c r="I4" i="1"/>
  <c r="J14" i="2"/>
  <c r="J30" i="2"/>
  <c r="J53" i="2"/>
  <c r="J72" i="2"/>
  <c r="J106" i="2"/>
  <c r="L22" i="2"/>
  <c r="L39" i="2"/>
  <c r="L55" i="2"/>
  <c r="L90" i="2"/>
  <c r="R125" i="2" l="1"/>
  <c r="AA10" i="1"/>
  <c r="R131" i="2"/>
  <c r="R130" i="2"/>
  <c r="AB14" i="1"/>
  <c r="R133" i="2"/>
  <c r="AB10" i="1"/>
  <c r="Z10" i="1"/>
  <c r="Z14" i="1"/>
  <c r="W12" i="1"/>
  <c r="X12" i="1"/>
  <c r="Y12" i="1"/>
  <c r="Q135" i="2"/>
  <c r="Q132" i="2"/>
  <c r="Y11" i="1"/>
  <c r="Q134" i="2"/>
  <c r="Q131" i="2"/>
  <c r="W11" i="1"/>
  <c r="X11" i="1"/>
  <c r="Q126" i="2"/>
  <c r="Q124" i="2"/>
  <c r="Q125" i="2"/>
  <c r="P138" i="2"/>
  <c r="P136" i="2"/>
  <c r="P134" i="2"/>
  <c r="P135" i="2"/>
  <c r="P133" i="2"/>
  <c r="P137" i="2"/>
  <c r="M13" i="1"/>
  <c r="N7" i="1"/>
  <c r="N13" i="1"/>
  <c r="L13" i="1"/>
  <c r="N4" i="1"/>
  <c r="K7" i="1"/>
  <c r="K4" i="1"/>
  <c r="K12" i="1"/>
  <c r="L10" i="1"/>
  <c r="O7" i="1"/>
  <c r="M12" i="1"/>
  <c r="M10" i="1"/>
  <c r="K10" i="1"/>
  <c r="O10" i="1"/>
  <c r="K11" i="1"/>
  <c r="M11" i="1"/>
  <c r="L11" i="1"/>
  <c r="P7" i="1"/>
  <c r="O13" i="1"/>
  <c r="K6" i="1"/>
  <c r="M6" i="1"/>
  <c r="L6" i="1"/>
  <c r="K9" i="1"/>
  <c r="M9" i="1"/>
  <c r="L9" i="1"/>
  <c r="N9" i="1"/>
  <c r="P9" i="1"/>
  <c r="O9" i="1"/>
  <c r="P13" i="1"/>
  <c r="K5" i="1"/>
  <c r="M5" i="1"/>
  <c r="L5" i="1"/>
  <c r="L12" i="1"/>
  <c r="K14" i="1"/>
  <c r="M14" i="1"/>
  <c r="L14" i="1"/>
  <c r="N5" i="1"/>
  <c r="P5" i="1"/>
  <c r="O5" i="1"/>
  <c r="N15" i="1"/>
  <c r="P15" i="1"/>
  <c r="O15" i="1"/>
  <c r="L7" i="1"/>
  <c r="P6" i="1"/>
  <c r="N6" i="1"/>
  <c r="O6" i="1"/>
  <c r="O4" i="1"/>
  <c r="K8" i="1"/>
  <c r="M8" i="1"/>
  <c r="L8" i="1"/>
  <c r="N14" i="1"/>
  <c r="P14" i="1"/>
  <c r="O14" i="1"/>
  <c r="M7" i="1"/>
  <c r="P12" i="1"/>
  <c r="N12" i="1"/>
  <c r="O12" i="1"/>
  <c r="P4" i="1"/>
  <c r="K15" i="1"/>
  <c r="M15" i="1"/>
  <c r="L15" i="1"/>
  <c r="L4" i="1"/>
  <c r="N8" i="1"/>
  <c r="P8" i="1"/>
  <c r="O8" i="1"/>
  <c r="P11" i="1"/>
  <c r="N11" i="1"/>
  <c r="O11" i="1"/>
  <c r="D12" i="14"/>
  <c r="AX48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<sst xmlns="http://schemas.openxmlformats.org/spreadsheetml/2006/main" count="4915" uniqueCount="212">
  <si>
    <t>Age</t>
  </si>
  <si>
    <t>Glucose</t>
  </si>
  <si>
    <t>Glutamine</t>
  </si>
  <si>
    <t>AB</t>
  </si>
  <si>
    <t>Mean</t>
  </si>
  <si>
    <t>St Dev</t>
  </si>
  <si>
    <t>Count</t>
  </si>
  <si>
    <t>4m</t>
  </si>
  <si>
    <t>L</t>
  </si>
  <si>
    <t>H</t>
  </si>
  <si>
    <t>20m</t>
  </si>
  <si>
    <t>Experiment</t>
  </si>
  <si>
    <t>Sample</t>
  </si>
  <si>
    <t>Picogreen</t>
  </si>
  <si>
    <t>DMMB</t>
  </si>
  <si>
    <t>OHP</t>
  </si>
  <si>
    <t>Proline Incorporation</t>
  </si>
  <si>
    <t>S35 Incorporation</t>
  </si>
  <si>
    <t>Gluatamine</t>
  </si>
  <si>
    <t>Raw</t>
  </si>
  <si>
    <t>DNA</t>
  </si>
  <si>
    <t>Raw (ug)</t>
  </si>
  <si>
    <t>Δ</t>
  </si>
  <si>
    <t>GMS3</t>
  </si>
  <si>
    <t>HG</t>
  </si>
  <si>
    <t>A</t>
  </si>
  <si>
    <t>B</t>
  </si>
  <si>
    <t>C</t>
  </si>
  <si>
    <t>D</t>
  </si>
  <si>
    <t>GMS3.1</t>
  </si>
  <si>
    <t>FRP Data</t>
  </si>
  <si>
    <t>GMS4</t>
  </si>
  <si>
    <t>LG</t>
  </si>
  <si>
    <t>GMS5</t>
  </si>
  <si>
    <t>GMS6 + GMS7</t>
  </si>
  <si>
    <t>E</t>
  </si>
  <si>
    <t>F</t>
  </si>
  <si>
    <t>G</t>
  </si>
  <si>
    <t>GMS6</t>
  </si>
  <si>
    <t>GMS7</t>
  </si>
  <si>
    <t>Raw Values</t>
  </si>
  <si>
    <t>Background Average</t>
  </si>
  <si>
    <t>Minus Background</t>
  </si>
  <si>
    <t>Standard Curve</t>
  </si>
  <si>
    <t>m</t>
  </si>
  <si>
    <t>b</t>
  </si>
  <si>
    <t>Standardize to Curve</t>
  </si>
  <si>
    <t>Results</t>
  </si>
  <si>
    <t>Group</t>
  </si>
  <si>
    <t>Values</t>
  </si>
  <si>
    <t>Average</t>
  </si>
  <si>
    <t>L0</t>
  </si>
  <si>
    <t>L2</t>
  </si>
  <si>
    <t>L4</t>
  </si>
  <si>
    <t>H0</t>
  </si>
  <si>
    <t>H2</t>
  </si>
  <si>
    <t>H4</t>
  </si>
  <si>
    <t>Raw 540</t>
  </si>
  <si>
    <t>Raw 595</t>
  </si>
  <si>
    <t>Subtract High From Low</t>
  </si>
  <si>
    <t>DMMB (DNA)</t>
  </si>
  <si>
    <t>OHP(DNA)</t>
  </si>
  <si>
    <t>Proline(DNA)</t>
  </si>
  <si>
    <t>S35(DNA)</t>
  </si>
  <si>
    <t>T-Test Matrix</t>
  </si>
  <si>
    <t>Groups</t>
  </si>
  <si>
    <t>L 0 vs 200</t>
  </si>
  <si>
    <t>L 0 vs 4000</t>
  </si>
  <si>
    <t>L 200 vs 4000</t>
  </si>
  <si>
    <t>H 0 vs 200</t>
  </si>
  <si>
    <t>H 0 vs 4000</t>
  </si>
  <si>
    <t>H 200 vs 4000</t>
  </si>
  <si>
    <t>0 L vs H</t>
  </si>
  <si>
    <t>200 L vs H</t>
  </si>
  <si>
    <t>4000 L vs H</t>
  </si>
  <si>
    <t>4m vs 20m</t>
  </si>
  <si>
    <t>L 0</t>
  </si>
  <si>
    <t>L 200</t>
  </si>
  <si>
    <t>L 4000</t>
  </si>
  <si>
    <t>H 0</t>
  </si>
  <si>
    <t>H 200</t>
  </si>
  <si>
    <t>H 4000</t>
  </si>
  <si>
    <t>Raw H3</t>
  </si>
  <si>
    <t>%Incorp H3</t>
  </si>
  <si>
    <t>Rate Incorp H3 (pmol/hr)</t>
  </si>
  <si>
    <t>Avg Rate</t>
  </si>
  <si>
    <t>Raw S35</t>
  </si>
  <si>
    <t>%Incorp S35</t>
  </si>
  <si>
    <t>Rate Incorp S35 (pmol/hr)</t>
  </si>
  <si>
    <t>Subtract 0 Standard</t>
  </si>
  <si>
    <t>nmol Glu</t>
  </si>
  <si>
    <t>Flour</t>
  </si>
  <si>
    <t>nmol</t>
  </si>
  <si>
    <t>nmol/uL</t>
  </si>
  <si>
    <t>Corrected</t>
  </si>
  <si>
    <t>CORRECTION FACTORS</t>
  </si>
  <si>
    <t>Media</t>
  </si>
  <si>
    <t>C Media</t>
  </si>
  <si>
    <t>Standardized</t>
  </si>
  <si>
    <t>nmol/</t>
  </si>
  <si>
    <r>
      <rPr>
        <sz val="10"/>
        <color theme="1"/>
        <rFont val="Calibri"/>
        <family val="2"/>
      </rPr>
      <t>Δ</t>
    </r>
    <r>
      <rPr>
        <sz val="10"/>
        <color theme="1"/>
        <rFont val="Arial"/>
        <family val="2"/>
      </rPr>
      <t xml:space="preserve"> C Media</t>
    </r>
  </si>
  <si>
    <t>Plate1</t>
  </si>
  <si>
    <t>Plate2</t>
  </si>
  <si>
    <t>Plate3</t>
  </si>
  <si>
    <t>OVRFLW</t>
  </si>
  <si>
    <t>Standardized to curve</t>
  </si>
  <si>
    <t>Values (ug/ml)</t>
  </si>
  <si>
    <t>Values (ug)</t>
  </si>
  <si>
    <t>20m L0</t>
  </si>
  <si>
    <t>20m H2</t>
  </si>
  <si>
    <t>20m L2</t>
  </si>
  <si>
    <t>20m H4</t>
  </si>
  <si>
    <t>20m L4</t>
  </si>
  <si>
    <t>4m L0</t>
  </si>
  <si>
    <t>20m H0</t>
  </si>
  <si>
    <t>4m L2</t>
  </si>
  <si>
    <t>4m L4</t>
  </si>
  <si>
    <t>4m H0</t>
  </si>
  <si>
    <t>4m H2</t>
  </si>
  <si>
    <t>4m H4</t>
  </si>
  <si>
    <t>Sample #</t>
  </si>
  <si>
    <t>Col1</t>
  </si>
  <si>
    <t>Dcn</t>
  </si>
  <si>
    <t>Bgn</t>
  </si>
  <si>
    <t>MMP3</t>
  </si>
  <si>
    <t>MMP13</t>
  </si>
  <si>
    <t>IL6</t>
  </si>
  <si>
    <t>TNFa</t>
  </si>
  <si>
    <t>CASP3</t>
  </si>
  <si>
    <t>GSS</t>
  </si>
  <si>
    <t>SLC1A5</t>
  </si>
  <si>
    <t>GLUD1</t>
  </si>
  <si>
    <t>GLUT1</t>
  </si>
  <si>
    <t>Got1</t>
  </si>
  <si>
    <t>Log Relative</t>
  </si>
  <si>
    <t>L200</t>
  </si>
  <si>
    <t>H200</t>
  </si>
  <si>
    <t>24m</t>
  </si>
  <si>
    <t>PCK1</t>
  </si>
  <si>
    <t>Target</t>
  </si>
  <si>
    <t>Cq</t>
  </si>
  <si>
    <t>Bact</t>
  </si>
  <si>
    <t>NT</t>
  </si>
  <si>
    <t>NaN</t>
  </si>
  <si>
    <t>Mmp3</t>
  </si>
  <si>
    <t>Mmp13</t>
  </si>
  <si>
    <t>Il6</t>
  </si>
  <si>
    <t>Tnfa</t>
  </si>
  <si>
    <t>Casp3</t>
  </si>
  <si>
    <t>Conc</t>
  </si>
  <si>
    <t>ΔCTE</t>
  </si>
  <si>
    <t>Avg</t>
  </si>
  <si>
    <t>Sample Name</t>
  </si>
  <si>
    <t>Target Name</t>
  </si>
  <si>
    <t>Cт</t>
  </si>
  <si>
    <t>7</t>
  </si>
  <si>
    <t>43</t>
  </si>
  <si>
    <t>38</t>
  </si>
  <si>
    <t>32</t>
  </si>
  <si>
    <t>26</t>
  </si>
  <si>
    <t>PCK1 3</t>
  </si>
  <si>
    <t>Undetermined</t>
  </si>
  <si>
    <t>GSS 2</t>
  </si>
  <si>
    <t>SLC1A5 1</t>
  </si>
  <si>
    <t>GLUD1 2</t>
  </si>
  <si>
    <t>GLUT1 1</t>
  </si>
  <si>
    <t>PDK2 2</t>
  </si>
  <si>
    <t>GOT1 2</t>
  </si>
  <si>
    <t>FRP: Plate 1</t>
  </si>
  <si>
    <t>Plate 2</t>
  </si>
  <si>
    <t>Plate 1</t>
  </si>
  <si>
    <t>AVG</t>
  </si>
  <si>
    <t>Upp</t>
  </si>
  <si>
    <t>low</t>
  </si>
  <si>
    <t>Glut1</t>
  </si>
  <si>
    <t>Plate 3</t>
  </si>
  <si>
    <t>Plate 4</t>
  </si>
  <si>
    <t>Slc1a5</t>
  </si>
  <si>
    <t>Glud1</t>
  </si>
  <si>
    <t>Pdk2</t>
  </si>
  <si>
    <t>il6</t>
  </si>
  <si>
    <t>Plate 5</t>
  </si>
  <si>
    <t>#</t>
  </si>
  <si>
    <t>4m L200</t>
  </si>
  <si>
    <t>24m L0</t>
  </si>
  <si>
    <t>24m L200</t>
  </si>
  <si>
    <t>24m H0</t>
  </si>
  <si>
    <t>24m H4</t>
  </si>
  <si>
    <t>260/280</t>
  </si>
  <si>
    <t>ng/µL</t>
  </si>
  <si>
    <t>Remaining Volume</t>
  </si>
  <si>
    <t>Yield (ng)</t>
  </si>
  <si>
    <t>Volume Sample</t>
  </si>
  <si>
    <t>Volume Water</t>
  </si>
  <si>
    <t>Total Volume</t>
  </si>
  <si>
    <t>Plate6</t>
  </si>
  <si>
    <t>Gss</t>
  </si>
  <si>
    <t>Pck1</t>
  </si>
  <si>
    <t>Plate7</t>
  </si>
  <si>
    <t>PDK2</t>
  </si>
  <si>
    <t>GLS</t>
  </si>
  <si>
    <t>Minus 0</t>
  </si>
  <si>
    <t>Value (uM)</t>
  </si>
  <si>
    <t>T0</t>
  </si>
  <si>
    <t>T60</t>
  </si>
  <si>
    <t>Difference</t>
  </si>
  <si>
    <t>T-test</t>
  </si>
  <si>
    <t>Tendon lost during weighing</t>
  </si>
  <si>
    <t>Test Plate</t>
  </si>
  <si>
    <t>Fold Change</t>
  </si>
  <si>
    <t>GOT1</t>
  </si>
  <si>
    <t>20m - 2nd try - too many freeze/thaws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</si>
</sst>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E+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</fills>
  <borders count="9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9" fillId="0" borderId="0"/>
  </cellStyleXfs>
  <cellXfs count="384">
    <xf numFmtId="0" fontId="0" fillId="0" borderId="0" xfId="0"/>
    <xf numFmtId="0" fontId="0" fillId="0" borderId="2" xfId="0" applyBorder="1"/>
    <xf numFmtId="0" fontId="0" fillId="0" borderId="10" xfId="0" applyBorder="1"/>
    <xf numFmtId="0" fontId="0" fillId="0" borderId="11" xfId="0" applyBorder="1"/>
    <xf numFmtId="0" fontId="0" fillId="0" borderId="10" xfId="0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7" xfId="0" applyBorder="1"/>
    <xf numFmtId="0" fontId="0" fillId="0" borderId="17" xfId="0" applyBorder="1"/>
    <xf numFmtId="0" fontId="0" fillId="0" borderId="18" xfId="0" applyBorder="1"/>
    <xf numFmtId="0" fontId="0" fillId="0" borderId="8" xfId="0" applyBorder="1"/>
    <xf numFmtId="0" fontId="0" fillId="0" borderId="9" xfId="0" applyBorder="1"/>
    <xf numFmtId="0" fontId="0" fillId="0" borderId="31" xfId="0" applyBorder="1"/>
    <xf numFmtId="0" fontId="0" fillId="0" borderId="0" xfId="0" applyAlignment="1">
      <alignment horizontal="center" vertical="center"/>
    </xf>
    <xf numFmtId="0" fontId="0" fillId="0" borderId="20" xfId="0" applyBorder="1"/>
    <xf numFmtId="0" fontId="0" fillId="0" borderId="36" xfId="0" applyBorder="1"/>
    <xf numFmtId="0" fontId="0" fillId="0" borderId="24" xfId="0" applyBorder="1"/>
    <xf numFmtId="0" fontId="0" fillId="0" borderId="21" xfId="0" applyBorder="1"/>
    <xf numFmtId="0" fontId="0" fillId="0" borderId="38" xfId="0" applyBorder="1"/>
    <xf numFmtId="0" fontId="0" fillId="0" borderId="25" xfId="0" applyBorder="1"/>
    <xf numFmtId="0" fontId="2" fillId="2" borderId="41" xfId="0" applyFont="1" applyFill="1" applyBorder="1" applyAlignment="1">
      <alignment horizontal="center" vertical="center" wrapText="1"/>
    </xf>
    <xf numFmtId="0" fontId="3" fillId="3" borderId="41" xfId="0" applyFont="1" applyFill="1" applyBorder="1" applyAlignment="1">
      <alignment horizontal="center" vertical="center" wrapText="1"/>
    </xf>
    <xf numFmtId="0" fontId="3" fillId="4" borderId="41" xfId="0" applyFont="1" applyFill="1" applyBorder="1" applyAlignment="1">
      <alignment horizontal="center" vertical="center" wrapText="1"/>
    </xf>
    <xf numFmtId="0" fontId="3" fillId="5" borderId="41" xfId="0" applyFont="1" applyFill="1" applyBorder="1" applyAlignment="1">
      <alignment horizontal="center" vertical="center" wrapText="1"/>
    </xf>
    <xf numFmtId="0" fontId="3" fillId="6" borderId="41" xfId="0" applyFont="1" applyFill="1" applyBorder="1" applyAlignment="1">
      <alignment horizontal="center" vertical="center" wrapText="1"/>
    </xf>
    <xf numFmtId="0" fontId="3" fillId="7" borderId="41" xfId="0" applyFont="1" applyFill="1" applyBorder="1" applyAlignment="1">
      <alignment horizontal="center" vertical="center" wrapText="1"/>
    </xf>
    <xf numFmtId="0" fontId="3" fillId="8" borderId="41" xfId="0" applyFont="1" applyFill="1" applyBorder="1" applyAlignment="1">
      <alignment horizontal="center" vertical="center" wrapText="1"/>
    </xf>
    <xf numFmtId="0" fontId="3" fillId="9" borderId="41" xfId="0" applyFont="1" applyFill="1" applyBorder="1" applyAlignment="1">
      <alignment horizontal="center" vertical="center" wrapText="1"/>
    </xf>
    <xf numFmtId="0" fontId="3" fillId="10" borderId="41" xfId="0" applyFont="1" applyFill="1" applyBorder="1" applyAlignment="1">
      <alignment horizontal="center" vertical="center" wrapText="1"/>
    </xf>
    <xf numFmtId="0" fontId="3" fillId="11" borderId="41" xfId="0" applyFont="1" applyFill="1" applyBorder="1" applyAlignment="1">
      <alignment horizontal="center" vertical="center" wrapText="1"/>
    </xf>
    <xf numFmtId="0" fontId="3" fillId="12" borderId="41" xfId="0" applyFont="1" applyFill="1" applyBorder="1" applyAlignment="1">
      <alignment horizontal="center" vertical="center" wrapText="1"/>
    </xf>
    <xf numFmtId="0" fontId="3" fillId="13" borderId="41" xfId="0" applyFont="1" applyFill="1" applyBorder="1" applyAlignment="1">
      <alignment horizontal="center" vertical="center" wrapText="1"/>
    </xf>
    <xf numFmtId="0" fontId="3" fillId="14" borderId="41" xfId="0" applyFont="1" applyFill="1" applyBorder="1" applyAlignment="1">
      <alignment horizontal="center" vertical="center" wrapText="1"/>
    </xf>
    <xf numFmtId="0" fontId="0" fillId="0" borderId="11" xfId="0" applyBorder="1" applyAlignment="1">
      <alignment vertical="center"/>
    </xf>
    <xf numFmtId="0" fontId="0" fillId="0" borderId="27" xfId="0" applyBorder="1"/>
    <xf numFmtId="0" fontId="0" fillId="0" borderId="16" xfId="0" applyBorder="1" applyAlignment="1">
      <alignment vertical="center"/>
    </xf>
    <xf numFmtId="0" fontId="0" fillId="0" borderId="43" xfId="0" applyBorder="1"/>
    <xf numFmtId="0" fontId="0" fillId="0" borderId="9" xfId="0" applyBorder="1" applyAlignment="1">
      <alignment vertical="center"/>
    </xf>
    <xf numFmtId="0" fontId="0" fillId="0" borderId="26" xfId="0" applyBorder="1"/>
    <xf numFmtId="0" fontId="2" fillId="2" borderId="44" xfId="0" applyFont="1" applyFill="1" applyBorder="1" applyAlignment="1">
      <alignment horizontal="center" vertical="center" wrapText="1"/>
    </xf>
    <xf numFmtId="0" fontId="0" fillId="2" borderId="47" xfId="0" applyFill="1" applyBorder="1" applyAlignment="1">
      <alignment vertical="center" wrapText="1"/>
    </xf>
    <xf numFmtId="0" fontId="2" fillId="2" borderId="47" xfId="0" applyFont="1" applyFill="1" applyBorder="1" applyAlignment="1">
      <alignment horizontal="center" vertical="center" wrapText="1"/>
    </xf>
    <xf numFmtId="0" fontId="2" fillId="2" borderId="48" xfId="0" applyFont="1" applyFill="1" applyBorder="1" applyAlignment="1">
      <alignment horizontal="center" vertical="center" wrapText="1"/>
    </xf>
    <xf numFmtId="0" fontId="3" fillId="6" borderId="50" xfId="0" applyFont="1" applyFill="1" applyBorder="1" applyAlignment="1">
      <alignment horizontal="center" vertical="center" wrapText="1"/>
    </xf>
    <xf numFmtId="0" fontId="3" fillId="7" borderId="50" xfId="0" applyFont="1" applyFill="1" applyBorder="1" applyAlignment="1">
      <alignment horizontal="center" vertical="center" wrapText="1"/>
    </xf>
    <xf numFmtId="0" fontId="3" fillId="9" borderId="50" xfId="0" applyFont="1" applyFill="1" applyBorder="1" applyAlignment="1">
      <alignment horizontal="center" vertical="center" wrapText="1"/>
    </xf>
    <xf numFmtId="0" fontId="2" fillId="2" borderId="52" xfId="0" applyFont="1" applyFill="1" applyBorder="1" applyAlignment="1">
      <alignment horizontal="center" vertical="center" wrapText="1"/>
    </xf>
    <xf numFmtId="0" fontId="3" fillId="8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3" fillId="5" borderId="52" xfId="0" applyFont="1" applyFill="1" applyBorder="1" applyAlignment="1">
      <alignment horizontal="center" vertical="center" wrapText="1"/>
    </xf>
    <xf numFmtId="0" fontId="3" fillId="9" borderId="52" xfId="0" applyFont="1" applyFill="1" applyBorder="1" applyAlignment="1">
      <alignment horizontal="center" vertical="center" wrapText="1"/>
    </xf>
    <xf numFmtId="0" fontId="3" fillId="9" borderId="53" xfId="0" applyFont="1" applyFill="1" applyBorder="1" applyAlignment="1">
      <alignment horizontal="center" vertical="center" wrapText="1"/>
    </xf>
    <xf numFmtId="0" fontId="3" fillId="12" borderId="50" xfId="0" applyFont="1" applyFill="1" applyBorder="1" applyAlignment="1">
      <alignment horizontal="center" vertical="center" wrapText="1"/>
    </xf>
    <xf numFmtId="0" fontId="3" fillId="13" borderId="50" xfId="0" applyFont="1" applyFill="1" applyBorder="1" applyAlignment="1">
      <alignment horizontal="center" vertical="center" wrapText="1"/>
    </xf>
    <xf numFmtId="0" fontId="3" fillId="14" borderId="50" xfId="0" applyFont="1" applyFill="1" applyBorder="1" applyAlignment="1">
      <alignment horizontal="center" vertical="center" wrapText="1"/>
    </xf>
    <xf numFmtId="0" fontId="3" fillId="7" borderId="52" xfId="0" applyFont="1" applyFill="1" applyBorder="1" applyAlignment="1">
      <alignment horizontal="center" vertical="center" wrapText="1"/>
    </xf>
    <xf numFmtId="0" fontId="3" fillId="11" borderId="52" xfId="0" applyFont="1" applyFill="1" applyBorder="1" applyAlignment="1">
      <alignment horizontal="center" vertical="center" wrapText="1"/>
    </xf>
    <xf numFmtId="0" fontId="3" fillId="10" borderId="5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45" xfId="0" applyBorder="1" applyAlignment="1">
      <alignment vertical="center"/>
    </xf>
    <xf numFmtId="0" fontId="0" fillId="0" borderId="43" xfId="0" applyBorder="1" applyAlignment="1">
      <alignment vertical="center"/>
    </xf>
    <xf numFmtId="0" fontId="0" fillId="0" borderId="43" xfId="0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55" xfId="0" applyBorder="1"/>
    <xf numFmtId="0" fontId="0" fillId="0" borderId="54" xfId="0" applyBorder="1"/>
    <xf numFmtId="0" fontId="0" fillId="0" borderId="58" xfId="0" applyBorder="1"/>
    <xf numFmtId="0" fontId="0" fillId="0" borderId="42" xfId="0" applyBorder="1"/>
    <xf numFmtId="0" fontId="0" fillId="0" borderId="36" xfId="0" applyBorder="1" applyAlignment="1">
      <alignment horizontal="center"/>
    </xf>
    <xf numFmtId="0" fontId="0" fillId="0" borderId="28" xfId="0" applyBorder="1"/>
    <xf numFmtId="0" fontId="0" fillId="0" borderId="23" xfId="0" applyBorder="1"/>
    <xf numFmtId="0" fontId="0" fillId="2" borderId="62" xfId="0" applyFill="1" applyBorder="1" applyAlignment="1">
      <alignment vertical="center" wrapText="1"/>
    </xf>
    <xf numFmtId="0" fontId="2" fillId="2" borderId="63" xfId="0" applyFont="1" applyFill="1" applyBorder="1" applyAlignment="1">
      <alignment horizontal="center" vertical="center" wrapText="1"/>
    </xf>
    <xf numFmtId="0" fontId="3" fillId="15" borderId="41" xfId="0" applyFont="1" applyFill="1" applyBorder="1" applyAlignment="1">
      <alignment horizontal="center" vertical="center" wrapText="1"/>
    </xf>
    <xf numFmtId="0" fontId="2" fillId="2" borderId="64" xfId="0" applyFont="1" applyFill="1" applyBorder="1" applyAlignment="1">
      <alignment horizontal="center" vertical="center" wrapText="1"/>
    </xf>
    <xf numFmtId="0" fontId="3" fillId="13" borderId="52" xfId="0" applyFont="1" applyFill="1" applyBorder="1" applyAlignment="1">
      <alignment horizontal="center" vertical="center" wrapText="1"/>
    </xf>
    <xf numFmtId="0" fontId="3" fillId="14" borderId="52" xfId="0" applyFont="1" applyFill="1" applyBorder="1" applyAlignment="1">
      <alignment horizontal="center" vertical="center" wrapText="1"/>
    </xf>
    <xf numFmtId="164" fontId="0" fillId="0" borderId="60" xfId="0" applyNumberFormat="1" applyBorder="1"/>
    <xf numFmtId="0" fontId="0" fillId="0" borderId="65" xfId="0" applyBorder="1"/>
    <xf numFmtId="164" fontId="0" fillId="0" borderId="0" xfId="0" applyNumberFormat="1"/>
    <xf numFmtId="164" fontId="0" fillId="0" borderId="15" xfId="0" applyNumberFormat="1" applyBorder="1"/>
    <xf numFmtId="0" fontId="0" fillId="0" borderId="6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66" xfId="0" applyFill="1" applyBorder="1" applyAlignment="1">
      <alignment vertical="center" wrapText="1"/>
    </xf>
    <xf numFmtId="0" fontId="2" fillId="2" borderId="67" xfId="0" applyFont="1" applyFill="1" applyBorder="1" applyAlignment="1">
      <alignment horizontal="center" vertical="center" wrapText="1"/>
    </xf>
    <xf numFmtId="0" fontId="2" fillId="2" borderId="68" xfId="0" applyFont="1" applyFill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4" fillId="0" borderId="20" xfId="0" applyFont="1" applyBorder="1"/>
    <xf numFmtId="164" fontId="3" fillId="0" borderId="61" xfId="0" applyNumberFormat="1" applyFont="1" applyBorder="1" applyAlignment="1">
      <alignment horizontal="center" vertical="center" wrapText="1"/>
    </xf>
    <xf numFmtId="164" fontId="3" fillId="0" borderId="5" xfId="0" applyNumberFormat="1" applyFont="1" applyBorder="1" applyAlignment="1">
      <alignment horizontal="center" vertical="center" wrapText="1"/>
    </xf>
    <xf numFmtId="0" fontId="4" fillId="0" borderId="58" xfId="0" applyFont="1" applyBorder="1"/>
    <xf numFmtId="0" fontId="2" fillId="0" borderId="40" xfId="0" applyFont="1" applyBorder="1" applyAlignment="1">
      <alignment horizontal="center" vertical="center" wrapText="1"/>
    </xf>
    <xf numFmtId="0" fontId="4" fillId="0" borderId="36" xfId="0" applyFont="1" applyBorder="1"/>
    <xf numFmtId="0" fontId="0" fillId="0" borderId="11" xfId="0" applyBorder="1" applyAlignment="1">
      <alignment horizontal="center" vertical="center"/>
    </xf>
    <xf numFmtId="0" fontId="4" fillId="0" borderId="54" xfId="0" applyFont="1" applyBorder="1"/>
    <xf numFmtId="0" fontId="4" fillId="0" borderId="24" xfId="0" applyFont="1" applyBorder="1"/>
    <xf numFmtId="0" fontId="3" fillId="5" borderId="50" xfId="0" applyFont="1" applyFill="1" applyBorder="1" applyAlignment="1">
      <alignment horizontal="center" vertical="center" wrapText="1"/>
    </xf>
    <xf numFmtId="0" fontId="3" fillId="4" borderId="50" xfId="0" applyFont="1" applyFill="1" applyBorder="1" applyAlignment="1">
      <alignment horizontal="center" vertical="center" wrapText="1"/>
    </xf>
    <xf numFmtId="0" fontId="0" fillId="2" borderId="71" xfId="0" applyFill="1" applyBorder="1" applyAlignment="1">
      <alignment vertical="center" wrapText="1"/>
    </xf>
    <xf numFmtId="0" fontId="2" fillId="2" borderId="72" xfId="0" applyFont="1" applyFill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50" xfId="0" applyFont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 wrapText="1"/>
    </xf>
    <xf numFmtId="0" fontId="3" fillId="0" borderId="53" xfId="0" applyFont="1" applyBorder="1" applyAlignment="1">
      <alignment horizontal="center" vertical="center" wrapText="1"/>
    </xf>
    <xf numFmtId="164" fontId="0" fillId="0" borderId="73" xfId="0" applyNumberFormat="1" applyBorder="1"/>
    <xf numFmtId="16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70" xfId="0" applyBorder="1"/>
    <xf numFmtId="164" fontId="3" fillId="0" borderId="56" xfId="0" applyNumberFormat="1" applyFont="1" applyBorder="1" applyAlignment="1">
      <alignment horizontal="center" vertical="center" wrapText="1"/>
    </xf>
    <xf numFmtId="164" fontId="3" fillId="0" borderId="57" xfId="0" applyNumberFormat="1" applyFont="1" applyBorder="1" applyAlignment="1">
      <alignment horizontal="center" vertical="center" wrapText="1"/>
    </xf>
    <xf numFmtId="2" fontId="0" fillId="0" borderId="0" xfId="0" applyNumberFormat="1" applyAlignment="1">
      <alignment horizontal="center"/>
    </xf>
    <xf numFmtId="0" fontId="0" fillId="0" borderId="39" xfId="0" applyBorder="1"/>
    <xf numFmtId="0" fontId="0" fillId="0" borderId="74" xfId="0" applyBorder="1"/>
    <xf numFmtId="11" fontId="0" fillId="0" borderId="15" xfId="0" applyNumberFormat="1" applyBorder="1"/>
    <xf numFmtId="11" fontId="0" fillId="0" borderId="8" xfId="0" applyNumberFormat="1" applyBorder="1"/>
    <xf numFmtId="11" fontId="0" fillId="0" borderId="0" xfId="0" applyNumberFormat="1"/>
    <xf numFmtId="0" fontId="2" fillId="0" borderId="32" xfId="0" applyFont="1" applyBorder="1" applyAlignment="1">
      <alignment horizontal="center" vertical="center" wrapText="1"/>
    </xf>
    <xf numFmtId="0" fontId="4" fillId="0" borderId="37" xfId="0" applyFont="1" applyBorder="1"/>
    <xf numFmtId="0" fontId="0" fillId="0" borderId="79" xfId="0" applyBorder="1"/>
    <xf numFmtId="11" fontId="0" fillId="0" borderId="36" xfId="0" applyNumberFormat="1" applyBorder="1"/>
    <xf numFmtId="11" fontId="0" fillId="0" borderId="24" xfId="0" applyNumberFormat="1" applyBorder="1"/>
    <xf numFmtId="0" fontId="3" fillId="16" borderId="41" xfId="0" applyFont="1" applyFill="1" applyBorder="1" applyAlignment="1">
      <alignment horizontal="center" vertical="center" wrapText="1"/>
    </xf>
    <xf numFmtId="164" fontId="3" fillId="0" borderId="54" xfId="0" applyNumberFormat="1" applyFont="1" applyBorder="1" applyAlignment="1">
      <alignment horizontal="center" vertical="center" wrapText="1"/>
    </xf>
    <xf numFmtId="164" fontId="3" fillId="0" borderId="55" xfId="0" applyNumberFormat="1" applyFont="1" applyBorder="1" applyAlignment="1">
      <alignment horizontal="center" vertical="center" wrapText="1"/>
    </xf>
    <xf numFmtId="0" fontId="3" fillId="16" borderId="50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 wrapText="1"/>
    </xf>
    <xf numFmtId="0" fontId="3" fillId="8" borderId="50" xfId="0" applyFont="1" applyFill="1" applyBorder="1" applyAlignment="1">
      <alignment horizontal="center" vertical="center" wrapText="1"/>
    </xf>
    <xf numFmtId="0" fontId="3" fillId="10" borderId="50" xfId="0" applyFont="1" applyFill="1" applyBorder="1" applyAlignment="1">
      <alignment horizontal="center" vertical="center" wrapText="1"/>
    </xf>
    <xf numFmtId="0" fontId="3" fillId="16" borderId="52" xfId="0" applyFont="1" applyFill="1" applyBorder="1" applyAlignment="1">
      <alignment horizontal="center" vertical="center" wrapText="1"/>
    </xf>
    <xf numFmtId="0" fontId="3" fillId="12" borderId="52" xfId="0" applyFont="1" applyFill="1" applyBorder="1" applyAlignment="1">
      <alignment horizontal="center" vertical="center" wrapText="1"/>
    </xf>
    <xf numFmtId="0" fontId="3" fillId="15" borderId="52" xfId="0" applyFont="1" applyFill="1" applyBorder="1" applyAlignment="1">
      <alignment horizontal="center" vertical="center" wrapText="1"/>
    </xf>
    <xf numFmtId="0" fontId="3" fillId="6" borderId="5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4" xfId="0" applyBorder="1"/>
    <xf numFmtId="0" fontId="0" fillId="0" borderId="80" xfId="0" applyBorder="1"/>
    <xf numFmtId="164" fontId="4" fillId="0" borderId="0" xfId="0" applyNumberFormat="1" applyFont="1"/>
    <xf numFmtId="0" fontId="4" fillId="2" borderId="66" xfId="0" applyFont="1" applyFill="1" applyBorder="1" applyAlignment="1">
      <alignment vertical="center" wrapText="1"/>
    </xf>
    <xf numFmtId="0" fontId="3" fillId="15" borderId="50" xfId="0" applyFont="1" applyFill="1" applyBorder="1" applyAlignment="1">
      <alignment horizontal="center" vertical="center" wrapText="1"/>
    </xf>
    <xf numFmtId="0" fontId="4" fillId="0" borderId="2" xfId="0" applyFont="1" applyBorder="1"/>
    <xf numFmtId="0" fontId="4" fillId="0" borderId="17" xfId="0" applyFont="1" applyBorder="1"/>
    <xf numFmtId="0" fontId="4" fillId="0" borderId="18" xfId="0" applyFont="1" applyBorder="1"/>
    <xf numFmtId="0" fontId="4" fillId="0" borderId="10" xfId="0" applyFont="1" applyBorder="1"/>
    <xf numFmtId="0" fontId="4" fillId="0" borderId="0" xfId="0" applyFont="1"/>
    <xf numFmtId="0" fontId="4" fillId="0" borderId="11" xfId="0" applyFont="1" applyBorder="1"/>
    <xf numFmtId="0" fontId="2" fillId="0" borderId="10" xfId="0" applyFont="1" applyBorder="1" applyAlignment="1">
      <alignment horizontal="center" vertical="center" wrapText="1"/>
    </xf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56" xfId="0" applyFont="1" applyBorder="1"/>
    <xf numFmtId="164" fontId="4" fillId="0" borderId="36" xfId="0" applyNumberFormat="1" applyFont="1" applyBorder="1" applyAlignment="1">
      <alignment horizontal="center"/>
    </xf>
    <xf numFmtId="164" fontId="4" fillId="0" borderId="38" xfId="0" applyNumberFormat="1" applyFont="1" applyBorder="1"/>
    <xf numFmtId="164" fontId="4" fillId="0" borderId="54" xfId="0" applyNumberFormat="1" applyFont="1" applyBorder="1" applyAlignment="1">
      <alignment horizontal="center"/>
    </xf>
    <xf numFmtId="164" fontId="4" fillId="0" borderId="55" xfId="0" applyNumberFormat="1" applyFont="1" applyBorder="1"/>
    <xf numFmtId="164" fontId="4" fillId="0" borderId="58" xfId="0" applyNumberFormat="1" applyFont="1" applyBorder="1" applyAlignment="1">
      <alignment horizontal="center"/>
    </xf>
    <xf numFmtId="0" fontId="4" fillId="0" borderId="28" xfId="0" applyFont="1" applyBorder="1"/>
    <xf numFmtId="164" fontId="4" fillId="0" borderId="0" xfId="0" applyNumberFormat="1" applyFont="1" applyAlignment="1">
      <alignment horizontal="center"/>
    </xf>
    <xf numFmtId="0" fontId="4" fillId="0" borderId="23" xfId="0" applyFont="1" applyBorder="1"/>
    <xf numFmtId="164" fontId="4" fillId="0" borderId="8" xfId="0" applyNumberFormat="1" applyFont="1" applyBorder="1" applyAlignment="1">
      <alignment horizontal="center"/>
    </xf>
    <xf numFmtId="0" fontId="4" fillId="0" borderId="61" xfId="0" applyFont="1" applyBorder="1"/>
    <xf numFmtId="164" fontId="4" fillId="0" borderId="28" xfId="0" applyNumberFormat="1" applyFont="1" applyBorder="1" applyAlignment="1">
      <alignment horizontal="center"/>
    </xf>
    <xf numFmtId="164" fontId="3" fillId="0" borderId="28" xfId="0" applyNumberFormat="1" applyFont="1" applyBorder="1" applyAlignment="1">
      <alignment horizontal="center" vertical="center" wrapText="1"/>
    </xf>
    <xf numFmtId="164" fontId="3" fillId="0" borderId="42" xfId="0" applyNumberFormat="1" applyFont="1" applyBorder="1" applyAlignment="1">
      <alignment horizontal="center" vertical="center" wrapText="1"/>
    </xf>
    <xf numFmtId="164" fontId="4" fillId="0" borderId="42" xfId="0" applyNumberFormat="1" applyFont="1" applyBorder="1" applyAlignment="1">
      <alignment horizontal="center"/>
    </xf>
    <xf numFmtId="164" fontId="4" fillId="0" borderId="23" xfId="0" applyNumberFormat="1" applyFont="1" applyBorder="1" applyAlignment="1">
      <alignment horizontal="center"/>
    </xf>
    <xf numFmtId="164" fontId="3" fillId="0" borderId="80" xfId="0" applyNumberFormat="1" applyFont="1" applyBorder="1" applyAlignment="1">
      <alignment horizontal="center" vertical="center" wrapText="1"/>
    </xf>
    <xf numFmtId="164" fontId="3" fillId="0" borderId="23" xfId="0" applyNumberFormat="1" applyFont="1" applyBorder="1" applyAlignment="1">
      <alignment horizontal="center" vertical="center" wrapText="1"/>
    </xf>
    <xf numFmtId="0" fontId="2" fillId="0" borderId="81" xfId="0" applyFont="1" applyBorder="1" applyAlignment="1">
      <alignment horizontal="center" vertical="center" wrapText="1"/>
    </xf>
    <xf numFmtId="0" fontId="0" fillId="0" borderId="61" xfId="0" applyBorder="1"/>
    <xf numFmtId="0" fontId="4" fillId="0" borderId="57" xfId="0" applyFont="1" applyBorder="1"/>
    <xf numFmtId="0" fontId="0" fillId="0" borderId="56" xfId="0" applyBorder="1"/>
    <xf numFmtId="164" fontId="4" fillId="0" borderId="24" xfId="0" applyNumberFormat="1" applyFont="1" applyBorder="1" applyAlignment="1">
      <alignment horizontal="center"/>
    </xf>
    <xf numFmtId="0" fontId="7" fillId="0" borderId="36" xfId="0" applyFont="1" applyBorder="1"/>
    <xf numFmtId="0" fontId="7" fillId="0" borderId="0" xfId="0" applyFont="1"/>
    <xf numFmtId="0" fontId="7" fillId="0" borderId="38" xfId="0" applyFont="1" applyBorder="1"/>
    <xf numFmtId="0" fontId="7" fillId="0" borderId="20" xfId="0" applyFont="1" applyBorder="1"/>
    <xf numFmtId="0" fontId="7" fillId="0" borderId="17" xfId="0" applyFont="1" applyBorder="1"/>
    <xf numFmtId="0" fontId="7" fillId="0" borderId="21" xfId="0" applyFont="1" applyBorder="1"/>
    <xf numFmtId="0" fontId="7" fillId="0" borderId="54" xfId="0" applyFont="1" applyBorder="1"/>
    <xf numFmtId="0" fontId="7" fillId="0" borderId="15" xfId="0" applyFont="1" applyBorder="1"/>
    <xf numFmtId="0" fontId="7" fillId="0" borderId="55" xfId="0" applyFont="1" applyBorder="1"/>
    <xf numFmtId="0" fontId="3" fillId="17" borderId="41" xfId="0" applyFont="1" applyFill="1" applyBorder="1" applyAlignment="1">
      <alignment horizontal="center" vertical="center" wrapText="1"/>
    </xf>
    <xf numFmtId="0" fontId="0" fillId="0" borderId="22" xfId="0" applyBorder="1"/>
    <xf numFmtId="165" fontId="0" fillId="0" borderId="0" xfId="0" applyNumberFormat="1"/>
    <xf numFmtId="0" fontId="0" fillId="0" borderId="82" xfId="0" applyBorder="1"/>
    <xf numFmtId="0" fontId="0" fillId="0" borderId="29" xfId="0" applyBorder="1"/>
    <xf numFmtId="0" fontId="0" fillId="0" borderId="40" xfId="0" applyBorder="1"/>
    <xf numFmtId="0" fontId="0" fillId="0" borderId="30" xfId="0" applyBorder="1"/>
    <xf numFmtId="0" fontId="0" fillId="0" borderId="83" xfId="0" applyBorder="1"/>
    <xf numFmtId="0" fontId="0" fillId="0" borderId="84" xfId="0" applyBorder="1"/>
    <xf numFmtId="0" fontId="0" fillId="0" borderId="85" xfId="0" applyBorder="1"/>
    <xf numFmtId="0" fontId="0" fillId="0" borderId="45" xfId="0" applyBorder="1"/>
    <xf numFmtId="0" fontId="0" fillId="18" borderId="83" xfId="0" applyFill="1" applyBorder="1"/>
    <xf numFmtId="0" fontId="0" fillId="18" borderId="18" xfId="0" applyFill="1" applyBorder="1"/>
    <xf numFmtId="0" fontId="0" fillId="18" borderId="86" xfId="0" applyFill="1" applyBorder="1"/>
    <xf numFmtId="0" fontId="0" fillId="18" borderId="16" xfId="0" applyFill="1" applyBorder="1"/>
    <xf numFmtId="0" fontId="0" fillId="18" borderId="84" xfId="0" applyFill="1" applyBorder="1"/>
    <xf numFmtId="0" fontId="0" fillId="18" borderId="11" xfId="0" applyFill="1" applyBorder="1"/>
    <xf numFmtId="0" fontId="0" fillId="18" borderId="85" xfId="0" applyFill="1" applyBorder="1"/>
    <xf numFmtId="0" fontId="0" fillId="18" borderId="9" xfId="0" applyFill="1" applyBorder="1"/>
    <xf numFmtId="0" fontId="6" fillId="0" borderId="36" xfId="0" applyFont="1" applyBorder="1"/>
    <xf numFmtId="0" fontId="8" fillId="0" borderId="36" xfId="0" applyFont="1" applyBorder="1"/>
    <xf numFmtId="0" fontId="6" fillId="0" borderId="24" xfId="0" applyFont="1" applyBorder="1"/>
    <xf numFmtId="0" fontId="0" fillId="0" borderId="33" xfId="0" applyBorder="1"/>
    <xf numFmtId="0" fontId="0" fillId="0" borderId="19" xfId="0" applyBorder="1"/>
    <xf numFmtId="0" fontId="8" fillId="0" borderId="20" xfId="0" applyFont="1" applyBorder="1"/>
    <xf numFmtId="0" fontId="6" fillId="0" borderId="54" xfId="0" applyFont="1" applyBorder="1"/>
    <xf numFmtId="0" fontId="0" fillId="18" borderId="54" xfId="0" applyFill="1" applyBorder="1"/>
    <xf numFmtId="0" fontId="0" fillId="18" borderId="77" xfId="0" applyFill="1" applyBorder="1"/>
    <xf numFmtId="0" fontId="0" fillId="18" borderId="20" xfId="0" applyFill="1" applyBorder="1"/>
    <xf numFmtId="0" fontId="0" fillId="18" borderId="75" xfId="0" applyFill="1" applyBorder="1"/>
    <xf numFmtId="0" fontId="0" fillId="0" borderId="88" xfId="0" applyBorder="1"/>
    <xf numFmtId="0" fontId="0" fillId="0" borderId="89" xfId="0" applyBorder="1"/>
    <xf numFmtId="0" fontId="0" fillId="0" borderId="90" xfId="0" applyBorder="1"/>
    <xf numFmtId="0" fontId="0" fillId="0" borderId="91" xfId="0" applyBorder="1"/>
    <xf numFmtId="0" fontId="0" fillId="0" borderId="92" xfId="0" applyBorder="1"/>
    <xf numFmtId="0" fontId="0" fillId="0" borderId="93" xfId="0" applyBorder="1"/>
    <xf numFmtId="0" fontId="9" fillId="0" borderId="0" xfId="1"/>
    <xf numFmtId="0" fontId="0" fillId="0" borderId="94" xfId="0" applyBorder="1"/>
    <xf numFmtId="0" fontId="0" fillId="0" borderId="0" xfId="0" applyAlignment="1">
      <alignment vertical="center"/>
    </xf>
    <xf numFmtId="0" fontId="0" fillId="0" borderId="69" xfId="0" applyBorder="1"/>
    <xf numFmtId="0" fontId="0" fillId="18" borderId="95" xfId="0" applyFill="1" applyBorder="1"/>
    <xf numFmtId="0" fontId="0" fillId="18" borderId="70" xfId="0" applyFill="1" applyBorder="1"/>
    <xf numFmtId="0" fontId="0" fillId="0" borderId="18" xfId="0" applyBorder="1" applyAlignment="1">
      <alignment horizontal="center"/>
    </xf>
    <xf numFmtId="2" fontId="0" fillId="0" borderId="10" xfId="0" applyNumberFormat="1" applyBorder="1"/>
    <xf numFmtId="2" fontId="0" fillId="0" borderId="7" xfId="0" applyNumberFormat="1" applyBorder="1"/>
    <xf numFmtId="0" fontId="3" fillId="0" borderId="10" xfId="1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36" xfId="1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2" fontId="0" fillId="0" borderId="36" xfId="0" applyNumberFormat="1" applyBorder="1"/>
    <xf numFmtId="2" fontId="0" fillId="0" borderId="24" xfId="0" applyNumberFormat="1" applyBorder="1"/>
    <xf numFmtId="0" fontId="3" fillId="0" borderId="2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2" fontId="0" fillId="0" borderId="2" xfId="0" applyNumberFormat="1" applyBorder="1"/>
    <xf numFmtId="2" fontId="0" fillId="0" borderId="20" xfId="0" applyNumberFormat="1" applyBorder="1"/>
    <xf numFmtId="0" fontId="3" fillId="0" borderId="7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1" fontId="0" fillId="0" borderId="11" xfId="0" applyNumberFormat="1" applyBorder="1"/>
    <xf numFmtId="2" fontId="0" fillId="0" borderId="11" xfId="0" applyNumberFormat="1" applyBorder="1"/>
    <xf numFmtId="0" fontId="0" fillId="18" borderId="36" xfId="0" applyFill="1" applyBorder="1"/>
    <xf numFmtId="0" fontId="0" fillId="18" borderId="76" xfId="0" applyFill="1" applyBorder="1"/>
    <xf numFmtId="0" fontId="0" fillId="18" borderId="24" xfId="0" applyFill="1" applyBorder="1"/>
    <xf numFmtId="0" fontId="0" fillId="18" borderId="78" xfId="0" applyFill="1" applyBorder="1"/>
    <xf numFmtId="0" fontId="0" fillId="0" borderId="73" xfId="0" applyBorder="1"/>
    <xf numFmtId="0" fontId="0" fillId="0" borderId="60" xfId="0" applyBorder="1"/>
    <xf numFmtId="0" fontId="0" fillId="0" borderId="34" xfId="0" applyBorder="1"/>
    <xf numFmtId="0" fontId="0" fillId="0" borderId="39" xfId="0" applyBorder="1" applyAlignment="1">
      <alignment horizontal="center"/>
    </xf>
    <xf numFmtId="0" fontId="2" fillId="0" borderId="96" xfId="0" applyFont="1" applyBorder="1" applyAlignment="1">
      <alignment horizontal="center" vertical="center" wrapText="1"/>
    </xf>
    <xf numFmtId="0" fontId="0" fillId="0" borderId="56" xfId="0" applyBorder="1" applyAlignment="1">
      <alignment vertical="center"/>
    </xf>
    <xf numFmtId="0" fontId="0" fillId="0" borderId="58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54" xfId="0" applyBorder="1" applyAlignment="1">
      <alignment vertical="center"/>
    </xf>
    <xf numFmtId="0" fontId="0" fillId="0" borderId="24" xfId="0" applyBorder="1" applyAlignment="1">
      <alignment vertical="center"/>
    </xf>
    <xf numFmtId="0" fontId="3" fillId="0" borderId="58" xfId="0" applyFont="1" applyBorder="1" applyAlignment="1">
      <alignment horizontal="center" vertical="center" wrapText="1"/>
    </xf>
    <xf numFmtId="0" fontId="3" fillId="0" borderId="54" xfId="0" applyFont="1" applyBorder="1" applyAlignment="1">
      <alignment horizontal="center" vertical="center" wrapText="1"/>
    </xf>
    <xf numFmtId="0" fontId="0" fillId="0" borderId="57" xfId="0" applyBorder="1" applyAlignment="1">
      <alignment vertical="center"/>
    </xf>
    <xf numFmtId="166" fontId="0" fillId="0" borderId="90" xfId="0" applyNumberFormat="1" applyBorder="1"/>
    <xf numFmtId="0" fontId="0" fillId="0" borderId="32" xfId="0" applyBorder="1"/>
    <xf numFmtId="0" fontId="0" fillId="0" borderId="75" xfId="0" applyBorder="1"/>
    <xf numFmtId="0" fontId="0" fillId="2" borderId="41" xfId="0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6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46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3" xfId="0" applyBorder="1" applyAlignment="1">
      <alignment horizontal="center"/>
    </xf>
    <xf numFmtId="0" fontId="4" fillId="0" borderId="69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69" xfId="0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  <xf numFmtId="0" fontId="2" fillId="0" borderId="45" xfId="0" applyFont="1" applyBorder="1" applyAlignment="1">
      <alignment horizontal="center" vertical="center" wrapText="1"/>
    </xf>
    <xf numFmtId="0" fontId="0" fillId="0" borderId="70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49" xfId="0" applyBorder="1" applyAlignment="1">
      <alignment horizontal="center" vertical="center" wrapText="1"/>
    </xf>
    <xf numFmtId="0" fontId="0" fillId="0" borderId="5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5" xfId="0" applyBorder="1" applyAlignment="1">
      <alignment horizontal="center" vertical="center"/>
    </xf>
    <xf numFmtId="0" fontId="0" fillId="0" borderId="76" xfId="0" applyBorder="1" applyAlignment="1">
      <alignment horizontal="center" vertical="center"/>
    </xf>
    <xf numFmtId="0" fontId="0" fillId="0" borderId="77" xfId="0" applyBorder="1" applyAlignment="1">
      <alignment horizontal="center" vertical="center"/>
    </xf>
    <xf numFmtId="0" fontId="0" fillId="0" borderId="78" xfId="0" applyBorder="1" applyAlignment="1">
      <alignment horizontal="center" vertical="center"/>
    </xf>
    <xf numFmtId="0" fontId="4" fillId="0" borderId="59" xfId="0" applyFont="1" applyBorder="1" applyAlignment="1">
      <alignment horizontal="center"/>
    </xf>
    <xf numFmtId="0" fontId="4" fillId="0" borderId="38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0" fillId="0" borderId="69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2" fillId="0" borderId="58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54" xfId="0" applyFont="1" applyBorder="1" applyAlignment="1">
      <alignment horizontal="center" vertical="center" wrapText="1"/>
    </xf>
    <xf numFmtId="0" fontId="0" fillId="0" borderId="33" xfId="0" applyBorder="1" applyAlignment="1">
      <alignment horizontal="center" vertical="center"/>
    </xf>
    <xf numFmtId="0" fontId="0" fillId="0" borderId="87" xfId="0" applyBorder="1" applyAlignment="1">
      <alignment horizontal="center" vertical="center"/>
    </xf>
    <xf numFmtId="0" fontId="0" fillId="18" borderId="75" xfId="0" applyFill="1" applyBorder="1" applyAlignment="1">
      <alignment horizontal="center" vertical="center"/>
    </xf>
    <xf numFmtId="0" fontId="0" fillId="18" borderId="77" xfId="0" applyFill="1" applyBorder="1" applyAlignment="1">
      <alignment horizontal="center" vertical="center"/>
    </xf>
    <xf numFmtId="0" fontId="0" fillId="0" borderId="97" xfId="0" applyBorder="1" applyAlignment="1">
      <alignment horizontal="center" vertical="center"/>
    </xf>
    <xf numFmtId="0" fontId="0" fillId="0" borderId="98" xfId="0" applyBorder="1" applyAlignment="1">
      <alignment horizontal="center" vertical="center"/>
    </xf>
    <xf numFmtId="0" fontId="0" fillId="18" borderId="76" xfId="0" applyFill="1" applyBorder="1" applyAlignment="1">
      <alignment horizontal="center" vertical="center"/>
    </xf>
    <xf numFmtId="0" fontId="0" fillId="0" borderId="20" xfId="0" applyBorder="1" applyAlignment="1">
      <alignment horizontal="right" wrapText="1"/>
    </xf>
    <xf numFmtId="0" fontId="0" fillId="0" borderId="36" xfId="0" applyBorder="1" applyAlignment="1">
      <alignment horizontal="right" wrapText="1"/>
    </xf>
    <xf numFmtId="0" fontId="0" fillId="0" borderId="21" xfId="0" applyBorder="1" applyAlignment="1">
      <alignment horizontal="right" wrapText="1"/>
    </xf>
    <xf numFmtId="0" fontId="0" fillId="0" borderId="38" xfId="0" applyBorder="1" applyAlignment="1">
      <alignment horizontal="right" wrapText="1"/>
    </xf>
    <xf numFmtId="0" fontId="0" fillId="0" borderId="18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20" xfId="0" applyBorder="1" applyAlignment="1">
      <alignment horizontal="right" vertical="center"/>
    </xf>
    <xf numFmtId="0" fontId="0" fillId="0" borderId="36" xfId="0" applyBorder="1" applyAlignment="1">
      <alignment horizontal="right" vertical="center"/>
    </xf>
    <xf numFmtId="0" fontId="0" fillId="0" borderId="20" xfId="0" applyBorder="1" applyAlignment="1">
      <alignment horizontal="right" vertical="center" wrapText="1"/>
    </xf>
    <xf numFmtId="0" fontId="0" fillId="0" borderId="36" xfId="0" applyBorder="1" applyAlignment="1">
      <alignment horizontal="right" vertical="center" wrapText="1"/>
    </xf>
    <xf numFmtId="0" fontId="0" fillId="0" borderId="21" xfId="0" applyBorder="1" applyAlignment="1">
      <alignment horizontal="right" vertical="center"/>
    </xf>
    <xf numFmtId="0" fontId="0" fillId="0" borderId="38" xfId="0" applyBorder="1" applyAlignment="1">
      <alignment horizontal="right" vertical="center"/>
    </xf>
    <xf numFmtId="0" fontId="0" fillId="0" borderId="2" xfId="0" applyBorder="1" applyAlignment="1">
      <alignment horizontal="right" wrapText="1"/>
    </xf>
    <xf numFmtId="0" fontId="0" fillId="0" borderId="10" xfId="0" applyBorder="1" applyAlignment="1">
      <alignment horizontal="right" wrapText="1"/>
    </xf>
    <xf numFmtId="0" fontId="0" fillId="0" borderId="76" xfId="0" applyBorder="1"/>
    <xf numFmtId="0" fontId="0" fillId="0" borderId="77" xfId="0" applyBorder="1"/>
    <xf numFmtId="0" fontId="0" fillId="0" borderId="78" xfId="0" applyBorder="1"/>
    <xf numFmtId="0" fontId="0" fillId="0" borderId="76" xfId="0" applyBorder="1" applyAlignment="1">
      <alignment horizontal="center"/>
    </xf>
  </cellXfs>
  <cellStyles count="2">
    <cellStyle name="Normal" xfId="0" builtinId="0"/>
    <cellStyle name="Normal 2" xfId="1" xr:uid="{9645CF2B-B513-43D7-A352-0A3E24942B7A}"/>
  </cellStyles>
  <dxfs count="34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5.9251968503937007E-4"/>
                  <c:y val="-0.14332385535141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[1]PicoGreen!$C$24:$C$29</c:f>
              <c:numCache>
                <c:formatCode>General</c:formatCode>
                <c:ptCount val="6"/>
                <c:pt idx="0">
                  <c:v>-0.47222222222222232</c:v>
                </c:pt>
                <c:pt idx="1">
                  <c:v>24.527777777777779</c:v>
                </c:pt>
                <c:pt idx="2">
                  <c:v>47.027777777777779</c:v>
                </c:pt>
                <c:pt idx="3">
                  <c:v>95.027777777777771</c:v>
                </c:pt>
                <c:pt idx="4">
                  <c:v>187.52777777777777</c:v>
                </c:pt>
              </c:numCache>
            </c:numRef>
          </c:xVal>
          <c:yVal>
            <c:numRef>
              <c:f>[1]PicoGreen!$D$24:$D$29</c:f>
              <c:numCache>
                <c:formatCode>General</c:formatCode>
                <c:ptCount val="6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7A3-4B2E-B242-4C2A3502B5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3017976"/>
        <c:axId val="833016176"/>
      </c:scatterChart>
      <c:valAx>
        <c:axId val="833017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3016176"/>
        <c:crosses val="autoZero"/>
        <c:crossBetween val="midCat"/>
      </c:valAx>
      <c:valAx>
        <c:axId val="833016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3017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[1]PicoGreen!$R$24:$R$29</c:f>
              <c:numCache>
                <c:formatCode>General</c:formatCode>
                <c:ptCount val="6"/>
                <c:pt idx="0">
                  <c:v>-1.25</c:v>
                </c:pt>
                <c:pt idx="1">
                  <c:v>26.25</c:v>
                </c:pt>
                <c:pt idx="2">
                  <c:v>52.25</c:v>
                </c:pt>
                <c:pt idx="3">
                  <c:v>102.25</c:v>
                </c:pt>
                <c:pt idx="4">
                  <c:v>202.25</c:v>
                </c:pt>
              </c:numCache>
            </c:numRef>
          </c:xVal>
          <c:yVal>
            <c:numRef>
              <c:f>[1]PicoGreen!$S$24:$S$29</c:f>
              <c:numCache>
                <c:formatCode>General</c:formatCode>
                <c:ptCount val="6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02-4B5A-8F00-AC7B0CC7D9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3813864"/>
        <c:axId val="833814224"/>
      </c:scatterChart>
      <c:valAx>
        <c:axId val="833813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3814224"/>
        <c:crosses val="autoZero"/>
        <c:crossBetween val="midCat"/>
      </c:valAx>
      <c:valAx>
        <c:axId val="833814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3813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[1]DMMB!$C$31:$C$40</c:f>
              <c:numCache>
                <c:formatCode>General</c:formatCode>
                <c:ptCount val="10"/>
                <c:pt idx="0">
                  <c:v>-0.61799999999999999</c:v>
                </c:pt>
                <c:pt idx="1">
                  <c:v>-0.61449999999999994</c:v>
                </c:pt>
                <c:pt idx="2">
                  <c:v>-0.60949999999999993</c:v>
                </c:pt>
                <c:pt idx="3">
                  <c:v>-0.60349999999999993</c:v>
                </c:pt>
                <c:pt idx="4">
                  <c:v>-0.58500000000000008</c:v>
                </c:pt>
                <c:pt idx="5">
                  <c:v>-0.57500000000000007</c:v>
                </c:pt>
                <c:pt idx="6">
                  <c:v>-0.56600000000000006</c:v>
                </c:pt>
                <c:pt idx="7">
                  <c:v>-0.5455000000000001</c:v>
                </c:pt>
                <c:pt idx="8">
                  <c:v>-0.52649999999999997</c:v>
                </c:pt>
                <c:pt idx="9">
                  <c:v>-0.50249999999999995</c:v>
                </c:pt>
              </c:numCache>
            </c:numRef>
          </c:xVal>
          <c:yVal>
            <c:numRef>
              <c:f>[1]DMMB!$D$31:$D$40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16</c:v>
                </c:pt>
                <c:pt idx="8">
                  <c:v>20</c:v>
                </c:pt>
                <c:pt idx="9">
                  <c:v>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9A2-4158-A1FD-963F08BCF6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9963688"/>
        <c:axId val="1229965128"/>
      </c:scatterChart>
      <c:valAx>
        <c:axId val="1229963688"/>
        <c:scaling>
          <c:orientation val="minMax"/>
          <c:max val="-0.4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9965128"/>
        <c:crosses val="autoZero"/>
        <c:crossBetween val="midCat"/>
      </c:valAx>
      <c:valAx>
        <c:axId val="1229965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9963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[1]DMMB!$R$31:$R$40</c:f>
              <c:numCache>
                <c:formatCode>General</c:formatCode>
                <c:ptCount val="10"/>
                <c:pt idx="0">
                  <c:v>-0.61899999999999988</c:v>
                </c:pt>
                <c:pt idx="1">
                  <c:v>-0.61599999999999988</c:v>
                </c:pt>
                <c:pt idx="2">
                  <c:v>-0.61049999999999993</c:v>
                </c:pt>
                <c:pt idx="3">
                  <c:v>-0.60299999999999998</c:v>
                </c:pt>
                <c:pt idx="4">
                  <c:v>-0.58550000000000002</c:v>
                </c:pt>
                <c:pt idx="5">
                  <c:v>-0.57700000000000007</c:v>
                </c:pt>
                <c:pt idx="6">
                  <c:v>-0.56500000000000006</c:v>
                </c:pt>
                <c:pt idx="7">
                  <c:v>-0.54649999999999999</c:v>
                </c:pt>
                <c:pt idx="8">
                  <c:v>-0.52449999999999997</c:v>
                </c:pt>
                <c:pt idx="9">
                  <c:v>-0.504</c:v>
                </c:pt>
              </c:numCache>
            </c:numRef>
          </c:xVal>
          <c:yVal>
            <c:numRef>
              <c:f>[1]DMMB!$S$31:$S$40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16</c:v>
                </c:pt>
                <c:pt idx="8">
                  <c:v>20</c:v>
                </c:pt>
                <c:pt idx="9">
                  <c:v>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6F5-444E-A90D-6A4A8624D5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798520"/>
        <c:axId val="302798880"/>
      </c:scatterChart>
      <c:valAx>
        <c:axId val="302798520"/>
        <c:scaling>
          <c:orientation val="minMax"/>
          <c:max val="-0.4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798880"/>
        <c:crosses val="autoZero"/>
        <c:crossBetween val="midCat"/>
      </c:valAx>
      <c:valAx>
        <c:axId val="30279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798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[1]OHP!$C$23:$C$30</c:f>
              <c:numCache>
                <c:formatCode>General</c:formatCode>
                <c:ptCount val="8"/>
                <c:pt idx="0">
                  <c:v>-2.3181818181818165E-3</c:v>
                </c:pt>
                <c:pt idx="1">
                  <c:v>0.13968181818181818</c:v>
                </c:pt>
                <c:pt idx="2">
                  <c:v>0.22368181818181815</c:v>
                </c:pt>
                <c:pt idx="3">
                  <c:v>0.52118181818181819</c:v>
                </c:pt>
                <c:pt idx="4">
                  <c:v>0.68218181818181822</c:v>
                </c:pt>
                <c:pt idx="5">
                  <c:v>0.89468181818181813</c:v>
                </c:pt>
                <c:pt idx="6">
                  <c:v>1.7146818181818184</c:v>
                </c:pt>
                <c:pt idx="7">
                  <c:v>3.2661818181818179</c:v>
                </c:pt>
              </c:numCache>
            </c:numRef>
          </c:xVal>
          <c:yVal>
            <c:numRef>
              <c:f>[1]OHP!$D$23:$D$30</c:f>
              <c:numCache>
                <c:formatCode>General</c:formatCode>
                <c:ptCount val="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32</c:v>
                </c:pt>
                <c:pt idx="7">
                  <c:v>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27-4ADB-90DA-1B827F7D8C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3579544"/>
        <c:axId val="823575944"/>
      </c:scatterChart>
      <c:valAx>
        <c:axId val="823579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3575944"/>
        <c:crosses val="autoZero"/>
        <c:crossBetween val="midCat"/>
      </c:valAx>
      <c:valAx>
        <c:axId val="823575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3579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[1]OHP!$R$23:$R$30</c:f>
              <c:numCache>
                <c:formatCode>General</c:formatCode>
                <c:ptCount val="8"/>
                <c:pt idx="0">
                  <c:v>7.9999999999999967E-3</c:v>
                </c:pt>
                <c:pt idx="1">
                  <c:v>0.16550000000000001</c:v>
                </c:pt>
                <c:pt idx="2">
                  <c:v>0.247</c:v>
                </c:pt>
                <c:pt idx="3">
                  <c:v>0.54849999999999999</c:v>
                </c:pt>
                <c:pt idx="4">
                  <c:v>0.74950000000000006</c:v>
                </c:pt>
                <c:pt idx="5">
                  <c:v>0.97399999999999998</c:v>
                </c:pt>
                <c:pt idx="6">
                  <c:v>1.8249999999999997</c:v>
                </c:pt>
                <c:pt idx="7">
                  <c:v>3.492</c:v>
                </c:pt>
              </c:numCache>
            </c:numRef>
          </c:xVal>
          <c:yVal>
            <c:numRef>
              <c:f>[1]OHP!$S$23:$S$30</c:f>
              <c:numCache>
                <c:formatCode>General</c:formatCode>
                <c:ptCount val="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32</c:v>
                </c:pt>
                <c:pt idx="7">
                  <c:v>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520-419D-9472-D5543ECA13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0276016"/>
        <c:axId val="830277816"/>
      </c:scatterChart>
      <c:valAx>
        <c:axId val="830276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277816"/>
        <c:crosses val="autoZero"/>
        <c:crossBetween val="midCat"/>
      </c:valAx>
      <c:valAx>
        <c:axId val="830277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276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[1]OHP!$AG$23:$AG$31</c:f>
              <c:numCache>
                <c:formatCode>General</c:formatCode>
                <c:ptCount val="9"/>
                <c:pt idx="0">
                  <c:v>-2.2181818181818178E-2</c:v>
                </c:pt>
                <c:pt idx="1">
                  <c:v>0.13731818181818184</c:v>
                </c:pt>
                <c:pt idx="2">
                  <c:v>0.2213181818181818</c:v>
                </c:pt>
                <c:pt idx="3">
                  <c:v>0.49131818181818182</c:v>
                </c:pt>
                <c:pt idx="4">
                  <c:v>0.69081818181818178</c:v>
                </c:pt>
                <c:pt idx="5">
                  <c:v>0.77631818181818191</c:v>
                </c:pt>
                <c:pt idx="6">
                  <c:v>1.4663181818181819</c:v>
                </c:pt>
                <c:pt idx="7">
                  <c:v>2.8133181818181816</c:v>
                </c:pt>
                <c:pt idx="8">
                  <c:v>3.882318181818182</c:v>
                </c:pt>
              </c:numCache>
            </c:numRef>
          </c:xVal>
          <c:yVal>
            <c:numRef>
              <c:f>[1]OHP!$AH$23:$AH$31</c:f>
              <c:numCache>
                <c:formatCode>General</c:formatCode>
                <c:ptCount val="9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32</c:v>
                </c:pt>
                <c:pt idx="7">
                  <c:v>64</c:v>
                </c:pt>
                <c:pt idx="8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814-4A4B-AD69-BFC01DE81F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6841032"/>
        <c:axId val="776843192"/>
      </c:scatterChart>
      <c:valAx>
        <c:axId val="776841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6843192"/>
        <c:crosses val="autoZero"/>
        <c:crossBetween val="midCat"/>
      </c:valAx>
      <c:valAx>
        <c:axId val="776843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6841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495166229221347E-2"/>
                  <c:y val="-0.1717129629629629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[2]Sheet1!$B$23:$B$28</c:f>
              <c:numCache>
                <c:formatCode>General</c:formatCode>
                <c:ptCount val="6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</c:numCache>
            </c:numRef>
          </c:xVal>
          <c:yVal>
            <c:numRef>
              <c:f>[2]Sheet1!$C$23:$C$28</c:f>
              <c:numCache>
                <c:formatCode>General</c:formatCode>
                <c:ptCount val="6"/>
                <c:pt idx="0">
                  <c:v>204.66666666666666</c:v>
                </c:pt>
                <c:pt idx="1">
                  <c:v>5545.166666666667</c:v>
                </c:pt>
                <c:pt idx="2">
                  <c:v>10820.166666666666</c:v>
                </c:pt>
                <c:pt idx="3">
                  <c:v>15337.166666666666</c:v>
                </c:pt>
                <c:pt idx="4">
                  <c:v>18360.166666666668</c:v>
                </c:pt>
                <c:pt idx="5">
                  <c:v>23623.666666666668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992-4C5C-8581-4908C75FFE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1335488"/>
        <c:axId val="911337648"/>
      </c:scatterChart>
      <c:valAx>
        <c:axId val="911335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337648"/>
        <c:crosses val="autoZero"/>
        <c:crossBetween val="midCat"/>
      </c:valAx>
      <c:valAx>
        <c:axId val="91133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335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495166229221347E-2"/>
                  <c:y val="-0.157824074074074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[1]Glucose!$Q$24:$Q$29</c:f>
              <c:numCache>
                <c:formatCode>General</c:formatCode>
                <c:ptCount val="6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</c:numCache>
            </c:numRef>
          </c:xVal>
          <c:yVal>
            <c:numRef>
              <c:f>[1]Glucose!$R$24:$R$29</c:f>
              <c:numCache>
                <c:formatCode>General</c:formatCode>
                <c:ptCount val="6"/>
                <c:pt idx="0">
                  <c:v>1392.9166666666667</c:v>
                </c:pt>
                <c:pt idx="1">
                  <c:v>10773.416666666666</c:v>
                </c:pt>
                <c:pt idx="2">
                  <c:v>20243.416666666668</c:v>
                </c:pt>
                <c:pt idx="3">
                  <c:v>31340.416666666668</c:v>
                </c:pt>
                <c:pt idx="4">
                  <c:v>36849.916666666664</c:v>
                </c:pt>
                <c:pt idx="5">
                  <c:v>44976.416666666664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96E-455E-912C-11E36CAC84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0620752"/>
        <c:axId val="680626152"/>
      </c:scatterChart>
      <c:valAx>
        <c:axId val="680620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626152"/>
        <c:crosses val="autoZero"/>
        <c:crossBetween val="midCat"/>
      </c:valAx>
      <c:valAx>
        <c:axId val="680626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620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'Glucose Uptake'!$AF$24:$AF$29</c:f>
              <c:numCache>
                <c:formatCode>General</c:formatCode>
                <c:ptCount val="6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</c:numCache>
            </c:numRef>
          </c:xVal>
          <c:yVal>
            <c:numRef>
              <c:f>'Glucose Uptake'!$AG$24:$AG$29</c:f>
              <c:numCache>
                <c:formatCode>General</c:formatCode>
                <c:ptCount val="6"/>
                <c:pt idx="0">
                  <c:v>881.2</c:v>
                </c:pt>
                <c:pt idx="1">
                  <c:v>10988.7</c:v>
                </c:pt>
                <c:pt idx="2">
                  <c:v>20139.7</c:v>
                </c:pt>
                <c:pt idx="3">
                  <c:v>27692.2</c:v>
                </c:pt>
                <c:pt idx="4">
                  <c:v>35545.199999999997</c:v>
                </c:pt>
                <c:pt idx="5">
                  <c:v>44423.7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48-4CBA-8B55-4565C9E9FD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1457880"/>
        <c:axId val="921455000"/>
      </c:scatterChart>
      <c:valAx>
        <c:axId val="921457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1455000"/>
        <c:crosses val="autoZero"/>
        <c:crossBetween val="midCat"/>
      </c:valAx>
      <c:valAx>
        <c:axId val="921455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1457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3150028781613566E-2"/>
          <c:y val="0.17171296296296298"/>
          <c:w val="0.88047170160068022"/>
          <c:h val="0.7773611111111110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34009186351706E-2"/>
                  <c:y val="-0.1772255030621172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[3]Sheet1!$B$25:$B$30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xVal>
          <c:yVal>
            <c:numRef>
              <c:f>[3]Sheet1!$C$25:$C$30</c:f>
              <c:numCache>
                <c:formatCode>General</c:formatCode>
                <c:ptCount val="6"/>
                <c:pt idx="0">
                  <c:v>0</c:v>
                </c:pt>
                <c:pt idx="1">
                  <c:v>0.11700000000000001</c:v>
                </c:pt>
                <c:pt idx="2">
                  <c:v>0.247</c:v>
                </c:pt>
                <c:pt idx="3">
                  <c:v>0.4425</c:v>
                </c:pt>
                <c:pt idx="4">
                  <c:v>0.52299999999999991</c:v>
                </c:pt>
                <c:pt idx="5">
                  <c:v>0.65900000000000003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198-4655-A92E-2454D7AD4B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0625592"/>
        <c:axId val="560627032"/>
      </c:scatterChart>
      <c:valAx>
        <c:axId val="560625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627032"/>
        <c:crosses val="autoZero"/>
        <c:crossBetween val="midCat"/>
      </c:valAx>
      <c:valAx>
        <c:axId val="560627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625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[1]Glutamine!$Q$25:$Q$30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xVal>
          <c:yVal>
            <c:numRef>
              <c:f>[1]Glutamine!$R$25:$R$30</c:f>
              <c:numCache>
                <c:formatCode>General</c:formatCode>
                <c:ptCount val="6"/>
                <c:pt idx="0">
                  <c:v>0</c:v>
                </c:pt>
                <c:pt idx="1">
                  <c:v>0.10800000000000001</c:v>
                </c:pt>
                <c:pt idx="2">
                  <c:v>0.20250000000000001</c:v>
                </c:pt>
                <c:pt idx="3">
                  <c:v>0.29749999999999999</c:v>
                </c:pt>
                <c:pt idx="4">
                  <c:v>0.40500000000000003</c:v>
                </c:pt>
                <c:pt idx="5">
                  <c:v>0.47800000000000004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D56-40DF-92C0-99D7110E46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1670880"/>
        <c:axId val="681671240"/>
      </c:scatterChart>
      <c:valAx>
        <c:axId val="681670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671240"/>
        <c:crosses val="autoZero"/>
        <c:crossBetween val="midCat"/>
      </c:valAx>
      <c:valAx>
        <c:axId val="681671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670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'Glutamine Uptake'!$AF$25:$AF$30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xVal>
          <c:yVal>
            <c:numRef>
              <c:f>'Glutamine Uptake'!$AG$25:$AG$30</c:f>
              <c:numCache>
                <c:formatCode>General</c:formatCode>
                <c:ptCount val="6"/>
                <c:pt idx="0">
                  <c:v>1.914999999999998E-2</c:v>
                </c:pt>
                <c:pt idx="1">
                  <c:v>9.7149999999999972E-2</c:v>
                </c:pt>
                <c:pt idx="2">
                  <c:v>0.19464999999999999</c:v>
                </c:pt>
                <c:pt idx="3">
                  <c:v>0.31714999999999999</c:v>
                </c:pt>
                <c:pt idx="4">
                  <c:v>0.38014999999999999</c:v>
                </c:pt>
                <c:pt idx="5">
                  <c:v>0.43114999999999998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08-470E-85CF-E9058A9620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4498072"/>
        <c:axId val="744498432"/>
      </c:scatterChart>
      <c:valAx>
        <c:axId val="744498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498432"/>
        <c:crosses val="autoZero"/>
        <c:crossBetween val="midCat"/>
      </c:valAx>
      <c:valAx>
        <c:axId val="74449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498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9585958005249345E-2"/>
                  <c:y val="-1.2671697287839021E-2"/>
                </c:manualLayout>
              </c:layout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Glutathione!$C$21:$C$28</c:f>
              <c:numCache>
                <c:formatCode>General</c:formatCode>
                <c:ptCount val="8"/>
                <c:pt idx="0">
                  <c:v>35005</c:v>
                </c:pt>
                <c:pt idx="1">
                  <c:v>17443</c:v>
                </c:pt>
                <c:pt idx="2">
                  <c:v>8621.5</c:v>
                </c:pt>
                <c:pt idx="3">
                  <c:v>3768</c:v>
                </c:pt>
                <c:pt idx="4">
                  <c:v>2520</c:v>
                </c:pt>
                <c:pt idx="5">
                  <c:v>324</c:v>
                </c:pt>
                <c:pt idx="6">
                  <c:v>128.5</c:v>
                </c:pt>
                <c:pt idx="7">
                  <c:v>0</c:v>
                </c:pt>
              </c:numCache>
            </c:numRef>
          </c:xVal>
          <c:yVal>
            <c:numRef>
              <c:f>Glutathione!$D$21:$D$28</c:f>
              <c:numCache>
                <c:formatCode>General</c:formatCode>
                <c:ptCount val="8"/>
                <c:pt idx="0">
                  <c:v>5</c:v>
                </c:pt>
                <c:pt idx="1">
                  <c:v>2.5</c:v>
                </c:pt>
                <c:pt idx="2">
                  <c:v>1.25</c:v>
                </c:pt>
                <c:pt idx="3">
                  <c:v>0.625</c:v>
                </c:pt>
                <c:pt idx="4">
                  <c:v>0.3125</c:v>
                </c:pt>
                <c:pt idx="5">
                  <c:v>0.15625</c:v>
                </c:pt>
                <c:pt idx="6">
                  <c:v>7.8125E-2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07-43D5-8D7C-87D767DC20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842360"/>
        <c:axId val="614842720"/>
      </c:scatterChart>
      <c:valAx>
        <c:axId val="614842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842720"/>
        <c:crosses val="autoZero"/>
        <c:crossBetween val="midCat"/>
      </c:valAx>
      <c:valAx>
        <c:axId val="61484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842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Glutathione!$R$22:$R$28</c:f>
              <c:numCache>
                <c:formatCode>General</c:formatCode>
                <c:ptCount val="7"/>
                <c:pt idx="0">
                  <c:v>17239</c:v>
                </c:pt>
                <c:pt idx="1">
                  <c:v>9885.5</c:v>
                </c:pt>
                <c:pt idx="2">
                  <c:v>5024</c:v>
                </c:pt>
                <c:pt idx="3">
                  <c:v>1693</c:v>
                </c:pt>
                <c:pt idx="4">
                  <c:v>661.5</c:v>
                </c:pt>
                <c:pt idx="5">
                  <c:v>464.5</c:v>
                </c:pt>
                <c:pt idx="6">
                  <c:v>0</c:v>
                </c:pt>
              </c:numCache>
            </c:numRef>
          </c:xVal>
          <c:yVal>
            <c:numRef>
              <c:f>Glutathione!$S$22:$S$28</c:f>
              <c:numCache>
                <c:formatCode>General</c:formatCode>
                <c:ptCount val="7"/>
                <c:pt idx="0">
                  <c:v>2.5</c:v>
                </c:pt>
                <c:pt idx="1">
                  <c:v>1.25</c:v>
                </c:pt>
                <c:pt idx="2">
                  <c:v>0.625</c:v>
                </c:pt>
                <c:pt idx="3">
                  <c:v>0.3125</c:v>
                </c:pt>
                <c:pt idx="4">
                  <c:v>0.15625</c:v>
                </c:pt>
                <c:pt idx="5">
                  <c:v>7.8125E-2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CE-479B-989F-8358686B80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2853464"/>
        <c:axId val="932845184"/>
      </c:scatterChart>
      <c:valAx>
        <c:axId val="932853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845184"/>
        <c:crosses val="autoZero"/>
        <c:crossBetween val="midCat"/>
      </c:valAx>
      <c:valAx>
        <c:axId val="93284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853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8437051618547683"/>
                  <c:y val="-0.2965215806357538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GDH!$Q$12:$Q$17</c:f>
              <c:numCache>
                <c:formatCode>General</c:formatCode>
                <c:ptCount val="6"/>
                <c:pt idx="0">
                  <c:v>5.8999999999999997E-2</c:v>
                </c:pt>
                <c:pt idx="1">
                  <c:v>8.9499999999999996E-2</c:v>
                </c:pt>
                <c:pt idx="2">
                  <c:v>9.9000000000000005E-2</c:v>
                </c:pt>
                <c:pt idx="3">
                  <c:v>0.126</c:v>
                </c:pt>
                <c:pt idx="4">
                  <c:v>0.14899999999999999</c:v>
                </c:pt>
                <c:pt idx="5">
                  <c:v>0.24050000000000002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FF-4ED2-9E47-B8650039F1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155600"/>
        <c:axId val="614158480"/>
      </c:scatterChart>
      <c:valAx>
        <c:axId val="614155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158480"/>
        <c:crosses val="autoZero"/>
        <c:crossBetween val="midCat"/>
      </c:valAx>
      <c:valAx>
        <c:axId val="61415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155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GDH!$AC$24:$AC$29</c:f>
              <c:numCache>
                <c:formatCode>General</c:formatCode>
                <c:ptCount val="6"/>
                <c:pt idx="0">
                  <c:v>0</c:v>
                </c:pt>
                <c:pt idx="1">
                  <c:v>0.27100000000000002</c:v>
                </c:pt>
                <c:pt idx="2">
                  <c:v>0.50849999999999995</c:v>
                </c:pt>
                <c:pt idx="3">
                  <c:v>0.72649999999999992</c:v>
                </c:pt>
                <c:pt idx="4">
                  <c:v>0.94550000000000001</c:v>
                </c:pt>
                <c:pt idx="5">
                  <c:v>1.1785000000000001</c:v>
                </c:pt>
              </c:numCache>
            </c:numRef>
          </c:xVal>
          <c:yVal>
            <c:numRef>
              <c:f>GDH!$AD$24:$AD$29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C0-404E-97D1-77DDB089CD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6761296"/>
        <c:axId val="946763816"/>
      </c:scatterChart>
      <c:valAx>
        <c:axId val="946761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763816"/>
        <c:crosses val="autoZero"/>
        <c:crossBetween val="midCat"/>
      </c:valAx>
      <c:valAx>
        <c:axId val="946763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76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4.4269466316710412E-4"/>
                  <c:y val="-2.838327500729075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GDH!$AR$24:$AR$29</c:f>
              <c:numCache>
                <c:formatCode>General</c:formatCode>
                <c:ptCount val="6"/>
                <c:pt idx="0">
                  <c:v>0</c:v>
                </c:pt>
                <c:pt idx="1">
                  <c:v>0.16949999999999998</c:v>
                </c:pt>
                <c:pt idx="2">
                  <c:v>0.371</c:v>
                </c:pt>
                <c:pt idx="3">
                  <c:v>0.47050000000000003</c:v>
                </c:pt>
                <c:pt idx="4">
                  <c:v>0.64500000000000002</c:v>
                </c:pt>
              </c:numCache>
            </c:numRef>
          </c:xVal>
          <c:yVal>
            <c:numRef>
              <c:f>GDH!$AS$24:$AS$29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88-4603-B1DD-6775496C8D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9509536"/>
        <c:axId val="1049505576"/>
      </c:scatterChart>
      <c:valAx>
        <c:axId val="1049509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505576"/>
        <c:crosses val="autoZero"/>
        <c:crossBetween val="midCat"/>
      </c:valAx>
      <c:valAx>
        <c:axId val="1049505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509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333375</xdr:colOff>
      <xdr:row>20</xdr:row>
      <xdr:rowOff>61912</xdr:rowOff>
    </xdr:from>
    <xdr:to>
      <xdr:col>21</xdr:col>
      <xdr:colOff>28575</xdr:colOff>
      <xdr:row>34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F00DF7-7BD0-4B1A-8802-8EF121C966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571500</xdr:colOff>
      <xdr:row>20</xdr:row>
      <xdr:rowOff>23812</xdr:rowOff>
    </xdr:from>
    <xdr:to>
      <xdr:col>35</xdr:col>
      <xdr:colOff>266700</xdr:colOff>
      <xdr:row>34</xdr:row>
      <xdr:rowOff>100012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EFA1B5D-19D6-43CB-9060-033592CCD2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552450</xdr:colOff>
      <xdr:row>28</xdr:row>
      <xdr:rowOff>52387</xdr:rowOff>
    </xdr:from>
    <xdr:to>
      <xdr:col>19</xdr:col>
      <xdr:colOff>247650</xdr:colOff>
      <xdr:row>42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B46387-75CF-49DB-A57E-42A5E69F1D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409575</xdr:colOff>
      <xdr:row>28</xdr:row>
      <xdr:rowOff>71437</xdr:rowOff>
    </xdr:from>
    <xdr:to>
      <xdr:col>34</xdr:col>
      <xdr:colOff>104775</xdr:colOff>
      <xdr:row>42</xdr:row>
      <xdr:rowOff>147637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B2E080A-8A10-41FE-8056-D086CC9001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161925</xdr:colOff>
      <xdr:row>20</xdr:row>
      <xdr:rowOff>52387</xdr:rowOff>
    </xdr:from>
    <xdr:to>
      <xdr:col>20</xdr:col>
      <xdr:colOff>19050</xdr:colOff>
      <xdr:row>34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C45B80-7E17-449B-99AC-12757DA960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514350</xdr:colOff>
      <xdr:row>20</xdr:row>
      <xdr:rowOff>4762</xdr:rowOff>
    </xdr:from>
    <xdr:to>
      <xdr:col>34</xdr:col>
      <xdr:colOff>209550</xdr:colOff>
      <xdr:row>34</xdr:row>
      <xdr:rowOff>80962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812CAF6-B8B7-43BA-A492-4068E49692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41</xdr:col>
      <xdr:colOff>390525</xdr:colOff>
      <xdr:row>20</xdr:row>
      <xdr:rowOff>61912</xdr:rowOff>
    </xdr:from>
    <xdr:to>
      <xdr:col>49</xdr:col>
      <xdr:colOff>85725</xdr:colOff>
      <xdr:row>34</xdr:row>
      <xdr:rowOff>138112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903132A-729F-49C6-91F4-F9E0B899CF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333375</xdr:colOff>
      <xdr:row>20</xdr:row>
      <xdr:rowOff>52387</xdr:rowOff>
    </xdr:from>
    <xdr:to>
      <xdr:col>11</xdr:col>
      <xdr:colOff>28575</xdr:colOff>
      <xdr:row>34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92CA21-0807-4A2D-B779-8AB06D7F73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447675</xdr:colOff>
      <xdr:row>20</xdr:row>
      <xdr:rowOff>61912</xdr:rowOff>
    </xdr:from>
    <xdr:to>
      <xdr:col>26</xdr:col>
      <xdr:colOff>142875</xdr:colOff>
      <xdr:row>34</xdr:row>
      <xdr:rowOff>138112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204EBB7-3924-4B4A-AEA6-2D04867C2E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33</xdr:col>
      <xdr:colOff>457200</xdr:colOff>
      <xdr:row>20</xdr:row>
      <xdr:rowOff>52387</xdr:rowOff>
    </xdr:from>
    <xdr:to>
      <xdr:col>41</xdr:col>
      <xdr:colOff>152400</xdr:colOff>
      <xdr:row>34</xdr:row>
      <xdr:rowOff>128587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DFDE21D-39A6-15F7-2CDC-9A30204174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</xdr:colOff>
      <xdr:row>19</xdr:row>
      <xdr:rowOff>61912</xdr:rowOff>
    </xdr:from>
    <xdr:to>
      <xdr:col>11</xdr:col>
      <xdr:colOff>352425</xdr:colOff>
      <xdr:row>33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8CCCC5-4D68-4D3C-A6F4-3326778F61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295275</xdr:colOff>
      <xdr:row>19</xdr:row>
      <xdr:rowOff>14287</xdr:rowOff>
    </xdr:from>
    <xdr:to>
      <xdr:col>25</xdr:col>
      <xdr:colOff>600075</xdr:colOff>
      <xdr:row>33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FEA843C-A1C1-4DC8-83F4-516EAAF8ED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34</xdr:col>
      <xdr:colOff>19050</xdr:colOff>
      <xdr:row>19</xdr:row>
      <xdr:rowOff>33337</xdr:rowOff>
    </xdr:from>
    <xdr:to>
      <xdr:col>41</xdr:col>
      <xdr:colOff>323850</xdr:colOff>
      <xdr:row>33</xdr:row>
      <xdr:rowOff>109537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09896E7-C58E-7210-BE84-47E4261E69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590550</xdr:colOff>
      <xdr:row>19</xdr:row>
      <xdr:rowOff>61912</xdr:rowOff>
    </xdr:from>
    <xdr:to>
      <xdr:col>12</xdr:col>
      <xdr:colOff>285750</xdr:colOff>
      <xdr:row>33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0F8933-C8E5-5238-FE99-F102D5F385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133350</xdr:colOff>
      <xdr:row>19</xdr:row>
      <xdr:rowOff>14287</xdr:rowOff>
    </xdr:from>
    <xdr:to>
      <xdr:col>27</xdr:col>
      <xdr:colOff>438150</xdr:colOff>
      <xdr:row>33</xdr:row>
      <xdr:rowOff>90487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27C371B-4DB9-B5F2-F102-0DA3981663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581025</xdr:colOff>
      <xdr:row>2</xdr:row>
      <xdr:rowOff>138112</xdr:rowOff>
    </xdr:from>
    <xdr:to>
      <xdr:col>26</xdr:col>
      <xdr:colOff>276225</xdr:colOff>
      <xdr:row>17</xdr:row>
      <xdr:rowOff>14287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6C9F1EE-5549-4859-A6FC-369152CC74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38100</xdr:colOff>
      <xdr:row>19</xdr:row>
      <xdr:rowOff>52387</xdr:rowOff>
    </xdr:from>
    <xdr:to>
      <xdr:col>38</xdr:col>
      <xdr:colOff>342900</xdr:colOff>
      <xdr:row>33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61C953-0729-2D2E-EA41-F6CFCA973D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46</xdr:col>
      <xdr:colOff>414337</xdr:colOff>
      <xdr:row>19</xdr:row>
      <xdr:rowOff>33337</xdr:rowOff>
    </xdr:from>
    <xdr:to>
      <xdr:col>54</xdr:col>
      <xdr:colOff>109537</xdr:colOff>
      <xdr:row>33</xdr:row>
      <xdr:rowOff>100012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30ABDD9-502E-C692-0FD0-C75933154A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U:\eng_research_ConnizzoLab\Users\smlawer\_Data\GMS\GMS6&amp;7_Data.xlsx" TargetMode="External"/><Relationship Id="rId1" Type="http://schemas.openxmlformats.org/officeDocument/2006/relationships/externalLinkPath" Target="GMS6&amp;7_Dat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GMS_20m_GlucosePlate_Analysi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Copy%20of%20GMS_20m_GlutaminePlate_Analys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tatistics"/>
      <sheetName val="Summary"/>
      <sheetName val="Weights"/>
      <sheetName val="AB"/>
      <sheetName val="PicoGreen"/>
      <sheetName val="DMMB"/>
      <sheetName val="Rx"/>
      <sheetName val="Glutamine"/>
      <sheetName val="Glucose"/>
      <sheetName val="OHP"/>
    </sheetNames>
    <sheetDataSet>
      <sheetData sheetId="0"/>
      <sheetData sheetId="1"/>
      <sheetData sheetId="2"/>
      <sheetData sheetId="3"/>
      <sheetData sheetId="4">
        <row r="24">
          <cell r="C24">
            <v>-0.47222222222222232</v>
          </cell>
          <cell r="D24">
            <v>0</v>
          </cell>
          <cell r="R24">
            <v>-1.25</v>
          </cell>
          <cell r="S24">
            <v>0</v>
          </cell>
        </row>
        <row r="25">
          <cell r="C25">
            <v>24.527777777777779</v>
          </cell>
          <cell r="D25">
            <v>200</v>
          </cell>
          <cell r="R25">
            <v>26.25</v>
          </cell>
          <cell r="S25">
            <v>200</v>
          </cell>
        </row>
        <row r="26">
          <cell r="C26">
            <v>47.027777777777779</v>
          </cell>
          <cell r="D26">
            <v>400</v>
          </cell>
          <cell r="R26">
            <v>52.25</v>
          </cell>
          <cell r="S26">
            <v>400</v>
          </cell>
        </row>
        <row r="27">
          <cell r="C27">
            <v>95.027777777777771</v>
          </cell>
          <cell r="D27">
            <v>800</v>
          </cell>
          <cell r="R27">
            <v>102.25</v>
          </cell>
          <cell r="S27">
            <v>800</v>
          </cell>
        </row>
        <row r="28">
          <cell r="C28">
            <v>187.52777777777777</v>
          </cell>
          <cell r="D28">
            <v>1600</v>
          </cell>
          <cell r="R28">
            <v>202.25</v>
          </cell>
          <cell r="S28">
            <v>1600</v>
          </cell>
        </row>
        <row r="29">
          <cell r="C29"/>
          <cell r="D29">
            <v>2500</v>
          </cell>
          <cell r="R29"/>
          <cell r="S29">
            <v>2500</v>
          </cell>
        </row>
      </sheetData>
      <sheetData sheetId="5">
        <row r="31">
          <cell r="C31">
            <v>-0.61799999999999999</v>
          </cell>
          <cell r="D31">
            <v>0</v>
          </cell>
          <cell r="R31">
            <v>-0.61899999999999988</v>
          </cell>
          <cell r="S31">
            <v>0</v>
          </cell>
        </row>
        <row r="32">
          <cell r="C32">
            <v>-0.61449999999999994</v>
          </cell>
          <cell r="D32">
            <v>1</v>
          </cell>
          <cell r="R32">
            <v>-0.61599999999999988</v>
          </cell>
          <cell r="S32">
            <v>1</v>
          </cell>
        </row>
        <row r="33">
          <cell r="C33">
            <v>-0.60949999999999993</v>
          </cell>
          <cell r="D33">
            <v>2</v>
          </cell>
          <cell r="R33">
            <v>-0.61049999999999993</v>
          </cell>
          <cell r="S33">
            <v>2</v>
          </cell>
        </row>
        <row r="34">
          <cell r="C34">
            <v>-0.60349999999999993</v>
          </cell>
          <cell r="D34">
            <v>4</v>
          </cell>
          <cell r="R34">
            <v>-0.60299999999999998</v>
          </cell>
          <cell r="S34">
            <v>4</v>
          </cell>
        </row>
        <row r="35">
          <cell r="C35">
            <v>-0.58500000000000008</v>
          </cell>
          <cell r="D35">
            <v>8</v>
          </cell>
          <cell r="R35">
            <v>-0.58550000000000002</v>
          </cell>
          <cell r="S35">
            <v>8</v>
          </cell>
        </row>
        <row r="36">
          <cell r="C36">
            <v>-0.57500000000000007</v>
          </cell>
          <cell r="D36">
            <v>10</v>
          </cell>
          <cell r="R36">
            <v>-0.57700000000000007</v>
          </cell>
          <cell r="S36">
            <v>10</v>
          </cell>
        </row>
        <row r="37">
          <cell r="C37">
            <v>-0.56600000000000006</v>
          </cell>
          <cell r="D37">
            <v>12</v>
          </cell>
          <cell r="R37">
            <v>-0.56500000000000006</v>
          </cell>
          <cell r="S37">
            <v>12</v>
          </cell>
        </row>
        <row r="38">
          <cell r="C38">
            <v>-0.5455000000000001</v>
          </cell>
          <cell r="D38">
            <v>16</v>
          </cell>
          <cell r="R38">
            <v>-0.54649999999999999</v>
          </cell>
          <cell r="S38">
            <v>16</v>
          </cell>
        </row>
        <row r="39">
          <cell r="C39">
            <v>-0.52649999999999997</v>
          </cell>
          <cell r="D39">
            <v>20</v>
          </cell>
          <cell r="R39">
            <v>-0.52449999999999997</v>
          </cell>
          <cell r="S39">
            <v>20</v>
          </cell>
        </row>
        <row r="40">
          <cell r="C40">
            <v>-0.50249999999999995</v>
          </cell>
          <cell r="D40">
            <v>24</v>
          </cell>
          <cell r="R40">
            <v>-0.504</v>
          </cell>
          <cell r="S40">
            <v>24</v>
          </cell>
        </row>
      </sheetData>
      <sheetData sheetId="6"/>
      <sheetData sheetId="7">
        <row r="25">
          <cell r="Q25">
            <v>0</v>
          </cell>
          <cell r="R25">
            <v>0</v>
          </cell>
        </row>
        <row r="26">
          <cell r="Q26">
            <v>2</v>
          </cell>
          <cell r="R26">
            <v>0.10800000000000001</v>
          </cell>
        </row>
        <row r="27">
          <cell r="Q27">
            <v>4</v>
          </cell>
          <cell r="R27">
            <v>0.20250000000000001</v>
          </cell>
        </row>
        <row r="28">
          <cell r="Q28">
            <v>6</v>
          </cell>
          <cell r="R28">
            <v>0.29749999999999999</v>
          </cell>
        </row>
        <row r="29">
          <cell r="Q29">
            <v>8</v>
          </cell>
          <cell r="R29">
            <v>0.40500000000000003</v>
          </cell>
        </row>
        <row r="30">
          <cell r="Q30">
            <v>10</v>
          </cell>
          <cell r="R30">
            <v>0.47800000000000004</v>
          </cell>
        </row>
      </sheetData>
      <sheetData sheetId="8">
        <row r="24">
          <cell r="Q24">
            <v>0</v>
          </cell>
          <cell r="R24">
            <v>1392.9166666666667</v>
          </cell>
        </row>
        <row r="25">
          <cell r="Q25">
            <v>0.2</v>
          </cell>
          <cell r="R25">
            <v>10773.416666666666</v>
          </cell>
        </row>
        <row r="26">
          <cell r="Q26">
            <v>0.4</v>
          </cell>
          <cell r="R26">
            <v>20243.416666666668</v>
          </cell>
        </row>
        <row r="27">
          <cell r="Q27">
            <v>0.6</v>
          </cell>
          <cell r="R27">
            <v>31340.416666666668</v>
          </cell>
        </row>
        <row r="28">
          <cell r="Q28">
            <v>0.8</v>
          </cell>
          <cell r="R28">
            <v>36849.916666666664</v>
          </cell>
        </row>
        <row r="29">
          <cell r="Q29">
            <v>1</v>
          </cell>
          <cell r="R29">
            <v>44976.416666666664</v>
          </cell>
        </row>
      </sheetData>
      <sheetData sheetId="9">
        <row r="23">
          <cell r="C23">
            <v>-2.3181818181818165E-3</v>
          </cell>
          <cell r="D23">
            <v>0</v>
          </cell>
          <cell r="R23">
            <v>7.9999999999999967E-3</v>
          </cell>
          <cell r="S23">
            <v>0</v>
          </cell>
          <cell r="AG23">
            <v>-2.2181818181818178E-2</v>
          </cell>
          <cell r="AH23">
            <v>0</v>
          </cell>
        </row>
        <row r="24">
          <cell r="C24">
            <v>0.13968181818181818</v>
          </cell>
          <cell r="D24">
            <v>2</v>
          </cell>
          <cell r="R24">
            <v>0.16550000000000001</v>
          </cell>
          <cell r="S24">
            <v>2</v>
          </cell>
          <cell r="AG24">
            <v>0.13731818181818184</v>
          </cell>
          <cell r="AH24">
            <v>2</v>
          </cell>
        </row>
        <row r="25">
          <cell r="C25">
            <v>0.22368181818181815</v>
          </cell>
          <cell r="D25">
            <v>4</v>
          </cell>
          <cell r="R25">
            <v>0.247</v>
          </cell>
          <cell r="S25">
            <v>4</v>
          </cell>
          <cell r="AG25">
            <v>0.2213181818181818</v>
          </cell>
          <cell r="AH25">
            <v>4</v>
          </cell>
        </row>
        <row r="26">
          <cell r="C26">
            <v>0.52118181818181819</v>
          </cell>
          <cell r="D26">
            <v>8</v>
          </cell>
          <cell r="R26">
            <v>0.54849999999999999</v>
          </cell>
          <cell r="S26">
            <v>8</v>
          </cell>
          <cell r="AG26">
            <v>0.49131818181818182</v>
          </cell>
          <cell r="AH26">
            <v>8</v>
          </cell>
        </row>
        <row r="27">
          <cell r="C27">
            <v>0.68218181818181822</v>
          </cell>
          <cell r="D27">
            <v>12</v>
          </cell>
          <cell r="R27">
            <v>0.74950000000000006</v>
          </cell>
          <cell r="S27">
            <v>12</v>
          </cell>
          <cell r="AG27">
            <v>0.69081818181818178</v>
          </cell>
          <cell r="AH27">
            <v>12</v>
          </cell>
        </row>
        <row r="28">
          <cell r="C28">
            <v>0.89468181818181813</v>
          </cell>
          <cell r="D28">
            <v>16</v>
          </cell>
          <cell r="R28">
            <v>0.97399999999999998</v>
          </cell>
          <cell r="S28">
            <v>16</v>
          </cell>
          <cell r="AG28">
            <v>0.77631818181818191</v>
          </cell>
          <cell r="AH28">
            <v>16</v>
          </cell>
        </row>
        <row r="29">
          <cell r="C29">
            <v>1.7146818181818184</v>
          </cell>
          <cell r="D29">
            <v>32</v>
          </cell>
          <cell r="R29">
            <v>1.8249999999999997</v>
          </cell>
          <cell r="S29">
            <v>32</v>
          </cell>
          <cell r="AG29">
            <v>1.4663181818181819</v>
          </cell>
          <cell r="AH29">
            <v>32</v>
          </cell>
        </row>
        <row r="30">
          <cell r="C30">
            <v>3.2661818181818179</v>
          </cell>
          <cell r="D30">
            <v>64</v>
          </cell>
          <cell r="R30">
            <v>3.492</v>
          </cell>
          <cell r="S30">
            <v>64</v>
          </cell>
          <cell r="AG30">
            <v>2.8133181818181816</v>
          </cell>
          <cell r="AH30">
            <v>64</v>
          </cell>
        </row>
        <row r="31">
          <cell r="AG31">
            <v>3.882318181818182</v>
          </cell>
          <cell r="AH31">
            <v>100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3">
          <cell r="B23">
            <v>0</v>
          </cell>
          <cell r="C23">
            <v>204.66666666666666</v>
          </cell>
        </row>
        <row r="24">
          <cell r="B24">
            <v>0.2</v>
          </cell>
          <cell r="C24">
            <v>5545.166666666667</v>
          </cell>
        </row>
        <row r="25">
          <cell r="B25">
            <v>0.4</v>
          </cell>
          <cell r="C25">
            <v>10820.166666666666</v>
          </cell>
        </row>
        <row r="26">
          <cell r="B26">
            <v>0.6</v>
          </cell>
          <cell r="C26">
            <v>15337.166666666666</v>
          </cell>
        </row>
        <row r="27">
          <cell r="B27">
            <v>0.8</v>
          </cell>
          <cell r="C27">
            <v>18360.166666666668</v>
          </cell>
        </row>
        <row r="28">
          <cell r="B28">
            <v>1</v>
          </cell>
          <cell r="C28">
            <v>23623.666666666668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5">
          <cell r="B25">
            <v>0</v>
          </cell>
          <cell r="C25">
            <v>0</v>
          </cell>
        </row>
        <row r="26">
          <cell r="B26">
            <v>2</v>
          </cell>
          <cell r="C26">
            <v>0.11700000000000001</v>
          </cell>
        </row>
        <row r="27">
          <cell r="B27">
            <v>4</v>
          </cell>
          <cell r="C27">
            <v>0.247</v>
          </cell>
        </row>
        <row r="28">
          <cell r="B28">
            <v>6</v>
          </cell>
          <cell r="C28">
            <v>0.4425</v>
          </cell>
        </row>
        <row r="29">
          <cell r="B29">
            <v>8</v>
          </cell>
          <cell r="C29">
            <v>0.52299999999999991</v>
          </cell>
        </row>
        <row r="30">
          <cell r="B30">
            <v>10</v>
          </cell>
          <cell r="C30">
            <v>0.65900000000000003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0C01A-815E-488F-83D0-688071E36E44}">
  <dimension ref="B1:AB15"/>
  <sheetViews>
    <sheetView workbookViewId="0">
      <selection activeCell="T22" sqref="T22"/>
    </sheetView>
  </sheetViews>
  <sheetFormatPr defaultRowHeight="15" x14ac:dyDescent="0.25"/>
  <cols>
    <col min="18" max="18" width="12" bestFit="1" customWidth="1"/>
  </cols>
  <sheetData>
    <row r="1" spans="2:28" ht="15.75" thickBot="1" x14ac:dyDescent="0.3"/>
    <row r="2" spans="2:28" x14ac:dyDescent="0.25">
      <c r="B2" s="276" t="s">
        <v>0</v>
      </c>
      <c r="C2" s="276" t="s">
        <v>1</v>
      </c>
      <c r="D2" s="273" t="s">
        <v>2</v>
      </c>
      <c r="E2" s="283" t="s">
        <v>3</v>
      </c>
      <c r="F2" s="284"/>
      <c r="G2" s="285"/>
      <c r="H2" s="280" t="s">
        <v>13</v>
      </c>
      <c r="I2" s="281"/>
      <c r="J2" s="282"/>
      <c r="K2" s="280" t="s">
        <v>60</v>
      </c>
      <c r="L2" s="281"/>
      <c r="M2" s="282"/>
      <c r="N2" s="280" t="s">
        <v>61</v>
      </c>
      <c r="O2" s="281"/>
      <c r="P2" s="282"/>
      <c r="Q2" s="283" t="s">
        <v>62</v>
      </c>
      <c r="R2" s="284"/>
      <c r="S2" s="285"/>
      <c r="T2" s="283" t="s">
        <v>63</v>
      </c>
      <c r="U2" s="284"/>
      <c r="V2" s="285"/>
      <c r="W2" s="283" t="s">
        <v>1</v>
      </c>
      <c r="X2" s="284"/>
      <c r="Y2" s="285"/>
      <c r="Z2" s="284" t="s">
        <v>2</v>
      </c>
      <c r="AA2" s="284"/>
      <c r="AB2" s="285"/>
    </row>
    <row r="3" spans="2:28" ht="15.75" thickBot="1" x14ac:dyDescent="0.3">
      <c r="B3" s="279"/>
      <c r="C3" s="279"/>
      <c r="D3" s="274"/>
      <c r="E3" s="4" t="s">
        <v>4</v>
      </c>
      <c r="F3" s="14" t="s">
        <v>5</v>
      </c>
      <c r="G3" s="100" t="s">
        <v>6</v>
      </c>
      <c r="H3" s="4" t="s">
        <v>4</v>
      </c>
      <c r="I3" s="14" t="s">
        <v>5</v>
      </c>
      <c r="J3" s="100" t="s">
        <v>6</v>
      </c>
      <c r="K3" s="4" t="s">
        <v>4</v>
      </c>
      <c r="L3" s="14" t="s">
        <v>5</v>
      </c>
      <c r="M3" s="100" t="s">
        <v>6</v>
      </c>
      <c r="N3" s="4" t="s">
        <v>4</v>
      </c>
      <c r="O3" s="14" t="s">
        <v>5</v>
      </c>
      <c r="P3" s="100" t="s">
        <v>6</v>
      </c>
      <c r="Q3" s="4" t="s">
        <v>4</v>
      </c>
      <c r="R3" s="14" t="s">
        <v>5</v>
      </c>
      <c r="S3" s="100" t="s">
        <v>6</v>
      </c>
      <c r="T3" s="4" t="s">
        <v>4</v>
      </c>
      <c r="U3" s="14" t="s">
        <v>5</v>
      </c>
      <c r="V3" s="100" t="s">
        <v>6</v>
      </c>
      <c r="W3" s="4" t="s">
        <v>4</v>
      </c>
      <c r="X3" s="14" t="s">
        <v>5</v>
      </c>
      <c r="Y3" s="100" t="s">
        <v>6</v>
      </c>
      <c r="Z3" s="14" t="s">
        <v>4</v>
      </c>
      <c r="AA3" s="14" t="s">
        <v>5</v>
      </c>
      <c r="AB3" s="100" t="s">
        <v>6</v>
      </c>
    </row>
    <row r="4" spans="2:28" x14ac:dyDescent="0.25">
      <c r="B4" s="273" t="s">
        <v>7</v>
      </c>
      <c r="C4" s="276" t="s">
        <v>8</v>
      </c>
      <c r="D4" s="1">
        <v>0</v>
      </c>
      <c r="E4" s="1">
        <f>AVERAGE(Summary!G3:G10)</f>
        <v>1.7845771904715588</v>
      </c>
      <c r="F4" s="9">
        <f>STDEV(Summary!G3:G10)</f>
        <v>0.44042781290102057</v>
      </c>
      <c r="G4" s="10">
        <f>COUNT(Summary!G3:G10)</f>
        <v>7</v>
      </c>
      <c r="H4" s="1">
        <f>AVERAGE(Summary!H3:H10)</f>
        <v>45.849905714285718</v>
      </c>
      <c r="I4" s="9">
        <f>STDEV(Summary!H3:H10)</f>
        <v>23.061935109393154</v>
      </c>
      <c r="J4" s="10">
        <f>COUNT(Summary!H3:H10)</f>
        <v>7</v>
      </c>
      <c r="K4" s="1">
        <f>AVERAGE(Summary!J3:J10)</f>
        <v>7.2679847266141673</v>
      </c>
      <c r="L4" s="9">
        <f>STDEV(Summary!J3:J10)</f>
        <v>2.3282888408879168</v>
      </c>
      <c r="M4" s="10">
        <f>COUNT(Summary!J3:J10)</f>
        <v>6</v>
      </c>
      <c r="N4" s="1">
        <f>AVERAGE(Summary!L3:L10)</f>
        <v>3.2600815585734231</v>
      </c>
      <c r="O4" s="9">
        <f>STDEV(Summary!L3:L10)</f>
        <v>1.2771180890103675</v>
      </c>
      <c r="P4" s="10">
        <f>COUNT(Summary!L3:L10)</f>
        <v>7</v>
      </c>
      <c r="Q4" s="1">
        <f>AVERAGE(Summary!N7:N10)</f>
        <v>8.3207219290334683E-4</v>
      </c>
      <c r="R4" s="9">
        <f>STDEV(Summary!N7:N10)</f>
        <v>1.8219507749135571E-4</v>
      </c>
      <c r="S4" s="10">
        <f>COUNT(Summary!N7:N10)</f>
        <v>4</v>
      </c>
      <c r="T4" s="1">
        <f>AVERAGE(Summary!P7:P10)</f>
        <v>0.4306127531810946</v>
      </c>
      <c r="U4" s="9">
        <f>STDEV(Summary!P7:P10)</f>
        <v>0.10300483751576624</v>
      </c>
      <c r="V4" s="10">
        <f>COUNT(Summary!P7:P10)</f>
        <v>4</v>
      </c>
      <c r="W4" s="1">
        <f>AVERAGE(Summary!Q3:Q10)</f>
        <v>-1.3489911601202946</v>
      </c>
      <c r="X4" s="9">
        <f>STDEV(Summary!Q3:Q10)</f>
        <v>1.5798446727852662</v>
      </c>
      <c r="Y4" s="10">
        <f>COUNT(Summary!Q3:Q10)</f>
        <v>4</v>
      </c>
      <c r="Z4" s="9">
        <f>AVERAGE(Summary!R3:R10)</f>
        <v>-2.9304979253112061E-2</v>
      </c>
      <c r="AA4" s="9">
        <f>STDEV(Summary!R3:R10)</f>
        <v>1.5207506618389684E-2</v>
      </c>
      <c r="AB4" s="10">
        <f>COUNT(Summary!R3:R10)</f>
        <v>4</v>
      </c>
    </row>
    <row r="5" spans="2:28" x14ac:dyDescent="0.25">
      <c r="B5" s="274"/>
      <c r="C5" s="277"/>
      <c r="D5" s="2">
        <v>200</v>
      </c>
      <c r="E5" s="2">
        <f>AVERAGE(Summary!G11:G18)</f>
        <v>1.9278351402512479</v>
      </c>
      <c r="F5">
        <f>STDEV(Summary!G11:G18)</f>
        <v>0.28611380985344226</v>
      </c>
      <c r="G5" s="3">
        <f>COUNT(Summary!G11:G18)</f>
        <v>8</v>
      </c>
      <c r="H5" s="2">
        <f>AVERAGE(Summary!H11:H18)</f>
        <v>48.839907499999995</v>
      </c>
      <c r="I5">
        <f>STDEV(Summary!H11:H18)</f>
        <v>27.034111251595636</v>
      </c>
      <c r="J5" s="3">
        <f>COUNT(Summary!H11:H18)</f>
        <v>8</v>
      </c>
      <c r="K5" s="2">
        <f>AVERAGE(Summary!J11:J18)</f>
        <v>8.4371291513395015</v>
      </c>
      <c r="L5">
        <f>STDEV(Summary!J11:J18)</f>
        <v>4.1731300150918837</v>
      </c>
      <c r="M5" s="3">
        <f>COUNT(Summary!J11:J18)</f>
        <v>8</v>
      </c>
      <c r="N5" s="2">
        <f>AVERAGE(Summary!L11:L18)</f>
        <v>3.8529675157915841</v>
      </c>
      <c r="O5">
        <f>STDEV(Summary!L11:L18)</f>
        <v>2.4180199996731293</v>
      </c>
      <c r="P5" s="3">
        <f>COUNT(Summary!L11:L18)</f>
        <v>7</v>
      </c>
      <c r="Q5" s="2">
        <f>AVERAGE(Summary!N15:N18)</f>
        <v>9.8457077330820755E-4</v>
      </c>
      <c r="R5">
        <f>STDEV(Summary!N15:N18)</f>
        <v>1.8130930709566056E-4</v>
      </c>
      <c r="S5" s="3">
        <f>COUNT(Summary!N15:N18)</f>
        <v>4</v>
      </c>
      <c r="T5" s="2">
        <f>AVERAGE(Summary!P15:P18)</f>
        <v>0.71854761893364061</v>
      </c>
      <c r="U5">
        <f>STDEV(Summary!P15:P18)</f>
        <v>0.15842225563637136</v>
      </c>
      <c r="V5" s="3">
        <f>COUNT(Summary!P15:P18)</f>
        <v>4</v>
      </c>
      <c r="W5" s="2">
        <f>AVERAGE(Summary!Q11:Q18)</f>
        <v>-0.40929713843069349</v>
      </c>
      <c r="X5">
        <f>STDEV(Summary!Q11:Q18)</f>
        <v>2.3631766841298965</v>
      </c>
      <c r="Y5" s="3">
        <f>COUNT(Summary!Q11:Q18)</f>
        <v>4</v>
      </c>
      <c r="Z5">
        <f>AVERAGE(Summary!R11:R18)</f>
        <v>6.353734439834044E-3</v>
      </c>
      <c r="AA5">
        <f>STDEV(Summary!R11:R18)</f>
        <v>2.429606965197741E-2</v>
      </c>
      <c r="AB5" s="3">
        <f>COUNT(Summary!R11:R18)</f>
        <v>4</v>
      </c>
    </row>
    <row r="6" spans="2:28" x14ac:dyDescent="0.25">
      <c r="B6" s="274"/>
      <c r="C6" s="278"/>
      <c r="D6" s="5">
        <v>4000</v>
      </c>
      <c r="E6" s="5">
        <f>AVERAGE(Summary!G19:G26)</f>
        <v>1.9652541607728655</v>
      </c>
      <c r="F6" s="6">
        <f>STDEV(Summary!G19:G26)</f>
        <v>0.37400015061844533</v>
      </c>
      <c r="G6" s="7">
        <f>COUNT(Summary!G19:G26)</f>
        <v>8</v>
      </c>
      <c r="H6" s="5">
        <f>AVERAGE(Summary!H19:H26)</f>
        <v>48.738016249999994</v>
      </c>
      <c r="I6" s="6">
        <f>STDEV(Summary!H19:H26)</f>
        <v>27.622906890860893</v>
      </c>
      <c r="J6" s="7">
        <f>COUNT(Summary!H19:H26)</f>
        <v>8</v>
      </c>
      <c r="K6" s="5">
        <f>AVERAGE(Summary!J19:J26)</f>
        <v>7.1537984284571952</v>
      </c>
      <c r="L6" s="6">
        <f>STDEV(Summary!J19:J26)</f>
        <v>2.7805546539011692</v>
      </c>
      <c r="M6" s="7">
        <f>COUNT(Summary!J19:J26)</f>
        <v>8</v>
      </c>
      <c r="N6" s="5">
        <f>AVERAGE(Summary!L19:L26)</f>
        <v>3.4430457153093719</v>
      </c>
      <c r="O6" s="6">
        <f>STDEV(Summary!L19:L26)</f>
        <v>1.7162789076695086</v>
      </c>
      <c r="P6" s="7">
        <f>COUNT(Summary!L19:L26)</f>
        <v>7</v>
      </c>
      <c r="Q6" s="5">
        <f>AVERAGE(Summary!N23:N26)</f>
        <v>4.169069560777984E-4</v>
      </c>
      <c r="R6" s="6">
        <f>STDEV(Summary!N23:N26)</f>
        <v>2.4365671085836981E-4</v>
      </c>
      <c r="S6" s="7">
        <f>COUNT(Summary!N23:N26)</f>
        <v>4</v>
      </c>
      <c r="T6" s="5">
        <f>AVERAGE(Summary!P23:P26)</f>
        <v>0.38732782062261839</v>
      </c>
      <c r="U6" s="6">
        <f>STDEV(Summary!P23:P26)</f>
        <v>9.0417032079421353E-2</v>
      </c>
      <c r="V6" s="7">
        <f>COUNT(Summary!P23:P26)</f>
        <v>4</v>
      </c>
      <c r="W6" s="5">
        <f>AVERAGE(Summary!Q19:Q26)</f>
        <v>0.9796132552629182</v>
      </c>
      <c r="X6" s="6">
        <f>STDEV(Summary!Q19:Q26)</f>
        <v>0.52797197048463018</v>
      </c>
      <c r="Y6" s="7">
        <f>COUNT(Summary!Q19:Q26)</f>
        <v>4</v>
      </c>
      <c r="Z6" s="6">
        <f>AVERAGE(Summary!R19:R26)</f>
        <v>6.91562932226919E-3</v>
      </c>
      <c r="AA6" s="6">
        <f>STDEV(Summary!R19:R26)</f>
        <v>0.2726781573558551</v>
      </c>
      <c r="AB6" s="7">
        <f>COUNT(Summary!R19:R26)</f>
        <v>4</v>
      </c>
    </row>
    <row r="7" spans="2:28" x14ac:dyDescent="0.25">
      <c r="B7" s="274"/>
      <c r="C7" s="277" t="s">
        <v>9</v>
      </c>
      <c r="D7" s="2">
        <v>0</v>
      </c>
      <c r="E7" s="2">
        <f>AVERAGE(Summary!G27:G38)</f>
        <v>1.9815328268882566</v>
      </c>
      <c r="F7">
        <f>STDEV(Summary!G27:G38)</f>
        <v>0.36548836429640086</v>
      </c>
      <c r="G7" s="3">
        <f>COUNT(Summary!G27:G38)</f>
        <v>11</v>
      </c>
      <c r="H7" s="2">
        <f>AVERAGE(Summary!H27:H38)</f>
        <v>93.137430909090924</v>
      </c>
      <c r="I7">
        <f>STDEV(Summary!H27:H38)</f>
        <v>51.36776426947123</v>
      </c>
      <c r="J7" s="3">
        <f>COUNT(Summary!H27:H38)</f>
        <v>11</v>
      </c>
      <c r="K7" s="2">
        <f>AVERAGE(Summary!J27:J38)</f>
        <v>4.9161022604771922</v>
      </c>
      <c r="L7">
        <f>STDEV(Summary!J27:J38)</f>
        <v>2.836655237571863</v>
      </c>
      <c r="M7" s="3">
        <f>COUNT(Summary!J27:J38)</f>
        <v>11</v>
      </c>
      <c r="N7" s="2">
        <f>AVERAGE(Summary!L27:L38)</f>
        <v>2.6731886735742196</v>
      </c>
      <c r="O7">
        <f>STDEV(Summary!L27:L38)</f>
        <v>2.720040108931649</v>
      </c>
      <c r="P7" s="3">
        <f>COUNT(Summary!L27:L38)</f>
        <v>11</v>
      </c>
      <c r="Q7" s="2">
        <f>AVERAGE(Summary!N35:N38)</f>
        <v>8.7684890096768376E-4</v>
      </c>
      <c r="R7">
        <f>STDEV(Summary!N35:N38)</f>
        <v>4.9669566045261969E-4</v>
      </c>
      <c r="S7" s="3">
        <f>COUNT(Summary!N35:N38)</f>
        <v>4</v>
      </c>
      <c r="T7" s="2">
        <f>AVERAGE(Summary!P35:P38)</f>
        <v>0.43603060264895593</v>
      </c>
      <c r="U7">
        <f>STDEV(Summary!P35:P38)</f>
        <v>0.14333552167691005</v>
      </c>
      <c r="V7" s="3">
        <f>COUNT(Summary!P35:P38)</f>
        <v>4</v>
      </c>
      <c r="W7" s="2">
        <f>AVERAGE(Summary!Q27:Q38)</f>
        <v>1.1882616422127037</v>
      </c>
      <c r="X7">
        <f>STDEV(Summary!Q27:Q38)</f>
        <v>1.6534940184010649</v>
      </c>
      <c r="Y7" s="3">
        <f>COUNT(Summary!Q27:Q38)</f>
        <v>4</v>
      </c>
      <c r="Z7">
        <f>AVERAGE(Summary!R27:R38)</f>
        <v>-2.7878630705394224E-2</v>
      </c>
      <c r="AA7">
        <f>STDEV(Summary!R27:R38)</f>
        <v>1.3266758882187403E-2</v>
      </c>
      <c r="AB7" s="3">
        <f>COUNT(Summary!R27:R38)</f>
        <v>4</v>
      </c>
    </row>
    <row r="8" spans="2:28" x14ac:dyDescent="0.25">
      <c r="B8" s="274"/>
      <c r="C8" s="277"/>
      <c r="D8" s="2">
        <v>200</v>
      </c>
      <c r="E8" s="2">
        <f>AVERAGE(Summary!G39:G50)</f>
        <v>2.4353766489238602</v>
      </c>
      <c r="F8">
        <f>STDEV(Summary!G39:G50)</f>
        <v>0.40337289260578968</v>
      </c>
      <c r="G8" s="3">
        <f>COUNT(Summary!G39:G50)</f>
        <v>12</v>
      </c>
      <c r="H8" s="2">
        <f>AVERAGE(Summary!H39:H50)</f>
        <v>111.542035</v>
      </c>
      <c r="I8">
        <f>STDEV(Summary!H39:H50)</f>
        <v>60.141126781347523</v>
      </c>
      <c r="J8" s="3">
        <f>COUNT(Summary!H39:H50)</f>
        <v>12</v>
      </c>
      <c r="K8" s="2">
        <f>AVERAGE(Summary!J39:J50)</f>
        <v>4.3246512864499609</v>
      </c>
      <c r="L8">
        <f>STDEV(Summary!J39:J50)</f>
        <v>2.3643565436617484</v>
      </c>
      <c r="M8" s="3">
        <f>COUNT(Summary!J39:J50)</f>
        <v>12</v>
      </c>
      <c r="N8" s="2">
        <f>AVERAGE(Summary!L39:L50)</f>
        <v>2.692676954855326</v>
      </c>
      <c r="O8">
        <f>STDEV(Summary!L39:L50)</f>
        <v>3.0847757032471019</v>
      </c>
      <c r="P8" s="3">
        <f>COUNT(Summary!L39:L50)</f>
        <v>12</v>
      </c>
      <c r="Q8" s="2">
        <f>AVERAGE(Summary!N47:N50)</f>
        <v>1.3845039229366718E-3</v>
      </c>
      <c r="R8">
        <f>STDEV(Summary!N47:N50)</f>
        <v>1.1422253668526262E-4</v>
      </c>
      <c r="S8" s="3">
        <f>COUNT(Summary!N47:N50)</f>
        <v>4</v>
      </c>
      <c r="T8" s="2">
        <f>AVERAGE(Summary!P47:P50)</f>
        <v>0.47836111184674746</v>
      </c>
      <c r="U8">
        <f>STDEV(Summary!P47:P50)</f>
        <v>4.0442171156158377E-2</v>
      </c>
      <c r="V8" s="3">
        <f>COUNT(Summary!P47:P50)</f>
        <v>4</v>
      </c>
      <c r="W8" s="2">
        <f>AVERAGE(Summary!Q39:Q50)</f>
        <v>6.1110598742367577</v>
      </c>
      <c r="X8">
        <f>STDEV(Summary!Q39:Q50)</f>
        <v>2.8149760322987007</v>
      </c>
      <c r="Y8" s="3">
        <f>COUNT(Summary!Q39:Q50)</f>
        <v>4</v>
      </c>
      <c r="Z8">
        <f>AVERAGE(Summary!R39:R50)</f>
        <v>4.4476141078838197E-2</v>
      </c>
      <c r="AA8">
        <f>STDEV(Summary!R39:R50)</f>
        <v>1.9091904923447013E-2</v>
      </c>
      <c r="AB8" s="3">
        <f>COUNT(Summary!R39:R50)</f>
        <v>4</v>
      </c>
    </row>
    <row r="9" spans="2:28" ht="15.75" thickBot="1" x14ac:dyDescent="0.3">
      <c r="B9" s="275"/>
      <c r="C9" s="279"/>
      <c r="D9" s="8">
        <v>4000</v>
      </c>
      <c r="E9" s="8">
        <f>AVERAGE(Summary!G51:G62)</f>
        <v>2.1487200998107041</v>
      </c>
      <c r="F9" s="11">
        <f>STDEV(Summary!G51:G62)</f>
        <v>0.49361204426713906</v>
      </c>
      <c r="G9" s="12">
        <f>COUNT(Summary!G51:G62)</f>
        <v>12</v>
      </c>
      <c r="H9" s="8">
        <f>AVERAGE(Summary!H51:H62)</f>
        <v>85.040224166666675</v>
      </c>
      <c r="I9" s="11">
        <f>STDEV(Summary!H51:H62)</f>
        <v>36.275853263855922</v>
      </c>
      <c r="J9" s="12">
        <f>COUNT(Summary!H51:H62)</f>
        <v>12</v>
      </c>
      <c r="K9" s="8">
        <f>AVERAGE(Summary!J51:J62)</f>
        <v>4.5196571943337922</v>
      </c>
      <c r="L9" s="11">
        <f>STDEV(Summary!J51:J62)</f>
        <v>1.4744047660186035</v>
      </c>
      <c r="M9" s="12">
        <f>COUNT(Summary!J51:J62)</f>
        <v>12</v>
      </c>
      <c r="N9" s="8">
        <f>AVERAGE(Summary!L51:L62)</f>
        <v>2.3169032129497</v>
      </c>
      <c r="O9" s="11">
        <f>STDEV(Summary!L51:L62)</f>
        <v>2.104362243864442</v>
      </c>
      <c r="P9" s="12">
        <f>COUNT(Summary!L51:L62)</f>
        <v>12</v>
      </c>
      <c r="Q9" s="8">
        <f>AVERAGE(Summary!N59:N62)</f>
        <v>3.1435097494617514E-4</v>
      </c>
      <c r="R9" s="11">
        <f>STDEV(Summary!N59:N62)</f>
        <v>4.6874764366174724E-5</v>
      </c>
      <c r="S9" s="12">
        <f>COUNT(Summary!N59:N62)</f>
        <v>4</v>
      </c>
      <c r="T9" s="8">
        <f>AVERAGE(Summary!P59:P62)</f>
        <v>0.2886566185140948</v>
      </c>
      <c r="U9" s="11">
        <f>STDEV(Summary!P59:P62)</f>
        <v>3.5049843542586376E-2</v>
      </c>
      <c r="V9" s="12">
        <f>COUNT(Summary!P59:P62)</f>
        <v>4</v>
      </c>
      <c r="W9" s="8">
        <f>AVERAGE(Summary!Q51:Q62)</f>
        <v>3.2062423676296339</v>
      </c>
      <c r="X9" s="11">
        <f>STDEV(Summary!Q51:Q62)</f>
        <v>0.64844908976905558</v>
      </c>
      <c r="Y9" s="12">
        <f>COUNT(Summary!Q51:Q62)</f>
        <v>4</v>
      </c>
      <c r="Z9" s="11">
        <f>AVERAGE(Summary!R51:R62)</f>
        <v>1.2171507607192249</v>
      </c>
      <c r="AA9" s="11">
        <f>STDEV(Summary!R51:R62)</f>
        <v>9.5991990842125383E-2</v>
      </c>
      <c r="AB9" s="12">
        <f>COUNT(Summary!R51:R62)</f>
        <v>4</v>
      </c>
    </row>
    <row r="10" spans="2:28" x14ac:dyDescent="0.25">
      <c r="B10" s="273" t="s">
        <v>10</v>
      </c>
      <c r="C10" s="276" t="s">
        <v>8</v>
      </c>
      <c r="D10" s="1">
        <v>0</v>
      </c>
      <c r="E10" s="1">
        <f>AVERAGE(Summary!G63:G70)</f>
        <v>1.5907738095238095</v>
      </c>
      <c r="F10" s="9">
        <f>STDEV(Summary!G63:G70)</f>
        <v>0.12484679865592078</v>
      </c>
      <c r="G10" s="10">
        <f>COUNT(Summary!G63:G70)</f>
        <v>8</v>
      </c>
      <c r="H10" s="1">
        <f>AVERAGE(Summary!H63:H70)</f>
        <v>25.812658680555558</v>
      </c>
      <c r="I10" s="9">
        <f>STDEV(Summary!H63:H70)</f>
        <v>10.183268653525062</v>
      </c>
      <c r="J10" s="10">
        <f>COUNT(Summary!H63:H70)</f>
        <v>8</v>
      </c>
      <c r="K10" s="1">
        <f>AVERAGE(Summary!J63:J70)</f>
        <v>10.94392787324556</v>
      </c>
      <c r="L10" s="9">
        <f>STDEV(Summary!J63:J70)</f>
        <v>6.5621636171707793</v>
      </c>
      <c r="M10" s="10">
        <f>COUNT(Summary!J63:J70)</f>
        <v>8</v>
      </c>
      <c r="N10" s="1">
        <f>AVERAGE(Summary!L63:L70)</f>
        <v>7.0554561314827149</v>
      </c>
      <c r="O10" s="9">
        <f>STDEV(Summary!L63:L70)</f>
        <v>3.1377866820729992</v>
      </c>
      <c r="P10" s="10">
        <f>COUNT(Summary!L63:L70)</f>
        <v>8</v>
      </c>
      <c r="Q10" s="1">
        <f>AVERAGE(Summary!N67:N70)</f>
        <v>5.3156405868192824E-4</v>
      </c>
      <c r="R10" s="9">
        <f>STDEV(Summary!N67:N70)</f>
        <v>4.3908558322252079E-5</v>
      </c>
      <c r="S10" s="10">
        <f>COUNT(Summary!N67:N70)</f>
        <v>4</v>
      </c>
      <c r="T10" s="1">
        <f>AVERAGE(Summary!P67:P70)</f>
        <v>0.2825068740362891</v>
      </c>
      <c r="U10" s="9">
        <f>STDEV(Summary!P67:P70)</f>
        <v>7.6314258812547692E-2</v>
      </c>
      <c r="V10" s="10">
        <f>COUNT(Summary!P67:P70)</f>
        <v>4</v>
      </c>
      <c r="W10" s="1">
        <f>AVERAGE(Summary!Q63:Q70)</f>
        <v>0.45328943907263386</v>
      </c>
      <c r="X10" s="9">
        <f>STDEV(Summary!Q63:Q70)</f>
        <v>0.56111562209855215</v>
      </c>
      <c r="Y10" s="10">
        <f>COUNT(Summary!Q63:Q70)</f>
        <v>4</v>
      </c>
      <c r="Z10" s="9">
        <f>AVERAGE(Summary!R63:R70)</f>
        <v>5.650732006216265E-2</v>
      </c>
      <c r="AA10" s="9">
        <f>STDEV(Summary!R63:R70)</f>
        <v>8.4805189905649333E-3</v>
      </c>
      <c r="AB10" s="10">
        <f>COUNT(Summary!R63:R70)</f>
        <v>4</v>
      </c>
    </row>
    <row r="11" spans="2:28" x14ac:dyDescent="0.25">
      <c r="B11" s="274"/>
      <c r="C11" s="277"/>
      <c r="D11" s="2">
        <v>200</v>
      </c>
      <c r="E11" s="2">
        <f>AVERAGE(Summary!G71:G78)</f>
        <v>1.5803342490842489</v>
      </c>
      <c r="F11">
        <f>STDEV(Summary!G71:G78)</f>
        <v>0.14400554083801867</v>
      </c>
      <c r="G11" s="3">
        <f>COUNT(Summary!G71:G78)</f>
        <v>8</v>
      </c>
      <c r="H11" s="2">
        <f>AVERAGE(Summary!H71:H78)</f>
        <v>38.56776277777778</v>
      </c>
      <c r="I11">
        <f>STDEV(Summary!H71:H78)</f>
        <v>18.318527021268586</v>
      </c>
      <c r="J11" s="3">
        <f>COUNT(Summary!H71:H78)</f>
        <v>7</v>
      </c>
      <c r="K11" s="2">
        <f>AVERAGE(Summary!J71:J78)</f>
        <v>8.1232017920651405</v>
      </c>
      <c r="L11">
        <f>STDEV(Summary!J71:J78)</f>
        <v>2.9940483285209383</v>
      </c>
      <c r="M11" s="3">
        <f>COUNT(Summary!J71:J78)</f>
        <v>7</v>
      </c>
      <c r="N11" s="2">
        <f>AVERAGE(Summary!L71:L78)</f>
        <v>4.7902511314446361</v>
      </c>
      <c r="O11">
        <f>STDEV(Summary!L71:L78)</f>
        <v>2.9574888285976844</v>
      </c>
      <c r="P11" s="3">
        <f>COUNT(Summary!L71:L78)</f>
        <v>7</v>
      </c>
      <c r="Q11" s="2">
        <f>AVERAGE(Summary!N75:N78)</f>
        <v>5.3832802758597422E-4</v>
      </c>
      <c r="R11">
        <f>STDEV(Summary!N75:N78)</f>
        <v>9.5538533247350836E-5</v>
      </c>
      <c r="S11" s="3">
        <f>COUNT(Summary!N75:N78)</f>
        <v>4</v>
      </c>
      <c r="T11" s="2">
        <f>AVERAGE(Summary!P75:P78)</f>
        <v>0.51574814219401732</v>
      </c>
      <c r="U11">
        <f>STDEV(Summary!P75:P78)</f>
        <v>0.11250461323619119</v>
      </c>
      <c r="V11" s="3">
        <f>COUNT(Summary!P75:P78)</f>
        <v>4</v>
      </c>
      <c r="W11" s="2">
        <f>AVERAGE(Summary!Q71:Q78)</f>
        <v>0.25617025236447288</v>
      </c>
      <c r="X11">
        <f>STDEV(Summary!Q71:Q78)</f>
        <v>0.47176706581166039</v>
      </c>
      <c r="Y11" s="3">
        <f>COUNT(Summary!Q71:Q78)</f>
        <v>4</v>
      </c>
      <c r="Z11">
        <f>AVERAGE(Summary!R71:R78)</f>
        <v>-6.994175138005973E-3</v>
      </c>
      <c r="AA11">
        <f>STDEV(Summary!R71:R78)</f>
        <v>1.0530336977038117E-2</v>
      </c>
      <c r="AB11" s="3">
        <f>COUNT(Summary!R71:R78)</f>
        <v>4</v>
      </c>
    </row>
    <row r="12" spans="2:28" x14ac:dyDescent="0.25">
      <c r="B12" s="274"/>
      <c r="C12" s="278"/>
      <c r="D12" s="5">
        <v>4000</v>
      </c>
      <c r="E12" s="5">
        <f>AVERAGE(Summary!G79:G86)</f>
        <v>1.6572693022295626</v>
      </c>
      <c r="F12" s="6">
        <f>STDEV(Summary!G79:G86)</f>
        <v>0.23624564763166228</v>
      </c>
      <c r="G12" s="7">
        <f>COUNT(Summary!G79:G86)</f>
        <v>8</v>
      </c>
      <c r="H12" s="5">
        <f>AVERAGE(Summary!H79:H86)</f>
        <v>37.606608055555562</v>
      </c>
      <c r="I12" s="6">
        <f>STDEV(Summary!H79:H86)</f>
        <v>18.329180929275314</v>
      </c>
      <c r="J12" s="7">
        <f>COUNT(Summary!H79:H86)</f>
        <v>8</v>
      </c>
      <c r="K12" s="5">
        <f>AVERAGE(Summary!J79:J86)</f>
        <v>6.9312690603004539</v>
      </c>
      <c r="L12" s="6">
        <f>STDEV(Summary!J79:J86)</f>
        <v>2.12815372134403</v>
      </c>
      <c r="M12" s="7">
        <f>COUNT(Summary!J79:J86)</f>
        <v>8</v>
      </c>
      <c r="N12" s="5">
        <f>AVERAGE(Summary!L79:L86)</f>
        <v>4.5388277529359238</v>
      </c>
      <c r="O12" s="6">
        <f>STDEV(Summary!L79:L86)</f>
        <v>1.7095234270479205</v>
      </c>
      <c r="P12" s="7">
        <f>COUNT(Summary!L79:L86)</f>
        <v>7</v>
      </c>
      <c r="Q12" s="5">
        <f>AVERAGE(Summary!N83:N86)</f>
        <v>4.4462747326044316E-4</v>
      </c>
      <c r="R12" s="6">
        <f>STDEV(Summary!N83:N86)</f>
        <v>8.7884564120293759E-5</v>
      </c>
      <c r="S12" s="7">
        <f>COUNT(Summary!N83:N86)</f>
        <v>4</v>
      </c>
      <c r="T12" s="5">
        <f>AVERAGE(Summary!P83:P86)</f>
        <v>0.59749686930815393</v>
      </c>
      <c r="U12" s="6">
        <f>STDEV(Summary!P83:P86)</f>
        <v>9.2114218594118016E-2</v>
      </c>
      <c r="V12" s="7">
        <f>COUNT(Summary!P83:P86)</f>
        <v>4</v>
      </c>
      <c r="W12" s="5">
        <f>AVERAGE(Summary!Q79:Q86)</f>
        <v>1.0314594831906119</v>
      </c>
      <c r="X12" s="6">
        <f>STDEV(Summary!Q79:Q86)</f>
        <v>0.84006599435401152</v>
      </c>
      <c r="Y12" s="7">
        <f>COUNT(Summary!Q79:Q86)</f>
        <v>4</v>
      </c>
      <c r="Z12" s="6">
        <f>AVERAGE(Summary!R79:R86)</f>
        <v>-0.23995636496700667</v>
      </c>
      <c r="AA12" s="6">
        <f>STDEV(Summary!R79:R86)</f>
        <v>0.12833068645069656</v>
      </c>
      <c r="AB12" s="7">
        <f>COUNT(Summary!R79:R86)</f>
        <v>4</v>
      </c>
    </row>
    <row r="13" spans="2:28" x14ac:dyDescent="0.25">
      <c r="B13" s="274"/>
      <c r="C13" s="277" t="s">
        <v>9</v>
      </c>
      <c r="D13" s="2">
        <v>0</v>
      </c>
      <c r="E13" s="2">
        <f>AVERAGE(Summary!G87:G94)</f>
        <v>1.4420711654827678</v>
      </c>
      <c r="F13">
        <f>STDEV(Summary!G87:G94)</f>
        <v>0.24366303657597255</v>
      </c>
      <c r="G13" s="3">
        <f>COUNT(Summary!G87:G94)</f>
        <v>8</v>
      </c>
      <c r="H13" s="2">
        <f>AVERAGE(Summary!H87:H94)</f>
        <v>34.758798055555559</v>
      </c>
      <c r="I13">
        <f>STDEV(Summary!H87:H94)</f>
        <v>15.117913596090574</v>
      </c>
      <c r="J13" s="3">
        <f>COUNT(Summary!H87:H94)</f>
        <v>8</v>
      </c>
      <c r="K13" s="2">
        <f>AVERAGE(Summary!J87:J94)</f>
        <v>7.2125135533677796</v>
      </c>
      <c r="L13">
        <f>STDEV(Summary!J87:J94)</f>
        <v>2.4615442651100783</v>
      </c>
      <c r="M13" s="3">
        <f>COUNT(Summary!J87:J94)</f>
        <v>8</v>
      </c>
      <c r="N13" s="2">
        <f>AVERAGE(Summary!L87:L94)</f>
        <v>4.1872888186654995</v>
      </c>
      <c r="O13">
        <f>STDEV(Summary!L87:L94)</f>
        <v>1.9617563572254044</v>
      </c>
      <c r="P13" s="3">
        <f>COUNT(Summary!L87:L94)</f>
        <v>7</v>
      </c>
      <c r="Q13" s="2">
        <f>AVERAGE(Summary!N91:N94)</f>
        <v>5.7707861651080158E-4</v>
      </c>
      <c r="R13">
        <f>STDEV(Summary!N91:N94)</f>
        <v>1.6325967678822983E-4</v>
      </c>
      <c r="S13" s="3">
        <f>COUNT(Summary!N91:N94)</f>
        <v>4</v>
      </c>
      <c r="T13" s="2">
        <f>AVERAGE(Summary!P91:P94)</f>
        <v>0.36321682511252951</v>
      </c>
      <c r="U13">
        <f>STDEV(Summary!P91:P94)</f>
        <v>7.7939281451726017E-2</v>
      </c>
      <c r="V13" s="3">
        <f>COUNT(Summary!P91:P94)</f>
        <v>4</v>
      </c>
      <c r="W13" s="2">
        <f>AVERAGE(Summary!Q87:Q94)</f>
        <v>0.99127411374100927</v>
      </c>
      <c r="X13">
        <f>STDEV(Summary!Q87:Q94)</f>
        <v>0.72117327360481287</v>
      </c>
      <c r="Y13" s="3">
        <f>COUNT(Summary!Q87:Q94)</f>
        <v>4</v>
      </c>
      <c r="Z13">
        <f>AVERAGE(Summary!R87:R94)</f>
        <v>7.3494623715329555E-2</v>
      </c>
      <c r="AA13">
        <f>STDEV(Summary!R87:R94)</f>
        <v>3.8105495885649029E-3</v>
      </c>
      <c r="AB13" s="3">
        <f>COUNT(Summary!R87:R94)</f>
        <v>4</v>
      </c>
    </row>
    <row r="14" spans="2:28" x14ac:dyDescent="0.25">
      <c r="B14" s="274"/>
      <c r="C14" s="277"/>
      <c r="D14" s="2">
        <v>200</v>
      </c>
      <c r="E14" s="2">
        <f>AVERAGE(Summary!G95:G102)</f>
        <v>1.5325572217837409</v>
      </c>
      <c r="F14">
        <f>STDEV(Summary!G95:G102)</f>
        <v>0.29834826708340584</v>
      </c>
      <c r="G14" s="3">
        <f>COUNT(Summary!G95:G102)</f>
        <v>7</v>
      </c>
      <c r="H14" s="2">
        <f>AVERAGE(Summary!H95:H102)</f>
        <v>29.855350972222226</v>
      </c>
      <c r="I14">
        <f>STDEV(Summary!H95:H102)</f>
        <v>4.8376838861712388</v>
      </c>
      <c r="J14" s="3">
        <f>COUNT(Summary!H95:H102)</f>
        <v>6</v>
      </c>
      <c r="K14" s="2">
        <f>AVERAGE(Summary!J95:J102)</f>
        <v>7.2299587089392601</v>
      </c>
      <c r="L14">
        <f>STDEV(Summary!J95:J102)</f>
        <v>1.31489048461897</v>
      </c>
      <c r="M14" s="3">
        <f>COUNT(Summary!J95:J102)</f>
        <v>6</v>
      </c>
      <c r="N14" s="2">
        <f>AVERAGE(Summary!L95:L102)</f>
        <v>4.2735425756313221</v>
      </c>
      <c r="O14">
        <f>STDEV(Summary!L95:L102)</f>
        <v>1.6081903393825274</v>
      </c>
      <c r="P14" s="3">
        <f>COUNT(Summary!L95:L102)</f>
        <v>6</v>
      </c>
      <c r="Q14" s="2">
        <f>AVERAGE(Summary!N99:N102)</f>
        <v>6.2703319434179378E-4</v>
      </c>
      <c r="R14">
        <f>STDEV(Summary!N99:N102)</f>
        <v>1.8145867965125401E-4</v>
      </c>
      <c r="S14" s="3">
        <f>COUNT(Summary!N99:N102)</f>
        <v>3</v>
      </c>
      <c r="T14" s="2">
        <f>AVERAGE(Summary!P99:P102)</f>
        <v>0.37326669861263923</v>
      </c>
      <c r="U14">
        <f>STDEV(Summary!P99:P102)</f>
        <v>8.1979822890136347E-2</v>
      </c>
      <c r="V14" s="3">
        <f>COUNT(Summary!P99:P102)</f>
        <v>3</v>
      </c>
      <c r="W14" s="2">
        <f>AVERAGE(Summary!Q95:Q102)</f>
        <v>2.8944763185800735</v>
      </c>
      <c r="X14">
        <f>STDEV(Summary!Q95:Q102)</f>
        <v>1.3720265731600843</v>
      </c>
      <c r="Y14" s="3">
        <f>COUNT(Summary!Q95:Q102)</f>
        <v>4</v>
      </c>
      <c r="Z14">
        <f>AVERAGE(Summary!R95:R102)</f>
        <v>4.5709401078892216E-2</v>
      </c>
      <c r="AA14">
        <f>STDEV(Summary!R95:R102)</f>
        <v>1.1359735961920582E-2</v>
      </c>
      <c r="AB14" s="3">
        <f>COUNT(Summary!R95:R102)</f>
        <v>4</v>
      </c>
    </row>
    <row r="15" spans="2:28" ht="15.75" thickBot="1" x14ac:dyDescent="0.3">
      <c r="B15" s="275"/>
      <c r="C15" s="279"/>
      <c r="D15" s="8">
        <v>4000</v>
      </c>
      <c r="E15" s="8">
        <f>AVERAGE(Summary!G103:G110)</f>
        <v>1.6441964285714286</v>
      </c>
      <c r="F15" s="11">
        <f>STDEV(Summary!G103:G110)</f>
        <v>0.25228270181269469</v>
      </c>
      <c r="G15" s="12">
        <f>COUNT(Summary!G103:G110)</f>
        <v>8</v>
      </c>
      <c r="H15" s="8">
        <f>AVERAGE(Summary!H103:H110)</f>
        <v>42.206131805555557</v>
      </c>
      <c r="I15" s="11">
        <f>STDEV(Summary!H103:H110)</f>
        <v>14.202435884625183</v>
      </c>
      <c r="J15" s="12">
        <f>COUNT(Summary!H103:H110)</f>
        <v>8</v>
      </c>
      <c r="K15" s="8">
        <f>AVERAGE(Summary!J103:J110)</f>
        <v>6.20697360243717</v>
      </c>
      <c r="L15" s="11">
        <f>STDEV(Summary!J103:J110)</f>
        <v>1.1335606627128982</v>
      </c>
      <c r="M15" s="12">
        <f>COUNT(Summary!J103:J110)</f>
        <v>8</v>
      </c>
      <c r="N15" s="8">
        <f>AVERAGE(Summary!L103:L110)</f>
        <v>3.2110271169430433</v>
      </c>
      <c r="O15" s="11">
        <f>STDEV(Summary!L103:L110)</f>
        <v>1.1704392860409105</v>
      </c>
      <c r="P15" s="12">
        <f>COUNT(Summary!L103:L110)</f>
        <v>7</v>
      </c>
      <c r="Q15" s="8">
        <f>AVERAGE(Summary!N107:N110)</f>
        <v>2.723472652063065E-4</v>
      </c>
      <c r="R15" s="11">
        <f>STDEV(Summary!N107:N110)</f>
        <v>4.7819542666675076E-5</v>
      </c>
      <c r="S15" s="12">
        <f>COUNT(Summary!N107:N110)</f>
        <v>4</v>
      </c>
      <c r="T15" s="8">
        <f>AVERAGE(Summary!P107:P110)</f>
        <v>0.31684511433284812</v>
      </c>
      <c r="U15" s="11">
        <f>STDEV(Summary!P107:P110)</f>
        <v>6.2257424921963872E-2</v>
      </c>
      <c r="V15" s="12">
        <f>COUNT(Summary!P107:P110)</f>
        <v>4</v>
      </c>
      <c r="W15" s="8">
        <f>AVERAGE(Summary!Q103:Q110)</f>
        <v>1.421802941419795</v>
      </c>
      <c r="X15" s="11">
        <f>STDEV(Summary!Q103:Q110)</f>
        <v>2.2604053810940496</v>
      </c>
      <c r="Y15" s="12">
        <f>COUNT(Summary!Q103:Q110)</f>
        <v>4</v>
      </c>
      <c r="Z15" s="11">
        <f>AVERAGE(Summary!R103:R110)</f>
        <v>0.53621184359703544</v>
      </c>
      <c r="AA15" s="11">
        <f>STDEV(Summary!R103:R110)</f>
        <v>0.37459244021604837</v>
      </c>
      <c r="AB15" s="12">
        <f>COUNT(Summary!R103:R110)</f>
        <v>4</v>
      </c>
    </row>
  </sheetData>
  <mergeCells count="17">
    <mergeCell ref="T2:V2"/>
    <mergeCell ref="W2:Y2"/>
    <mergeCell ref="Z2:AB2"/>
    <mergeCell ref="B4:B9"/>
    <mergeCell ref="C4:C6"/>
    <mergeCell ref="C7:C9"/>
    <mergeCell ref="B2:B3"/>
    <mergeCell ref="C2:C3"/>
    <mergeCell ref="D2:D3"/>
    <mergeCell ref="E2:G2"/>
    <mergeCell ref="H2:J2"/>
    <mergeCell ref="K2:M2"/>
    <mergeCell ref="B10:B15"/>
    <mergeCell ref="C10:C12"/>
    <mergeCell ref="C13:C15"/>
    <mergeCell ref="N2:P2"/>
    <mergeCell ref="Q2:S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0B516-18D4-43A6-9C38-C1740ABC0718}">
  <dimension ref="B1:S138"/>
  <sheetViews>
    <sheetView workbookViewId="0">
      <selection activeCell="E3" sqref="E3:E6"/>
    </sheetView>
  </sheetViews>
  <sheetFormatPr defaultRowHeight="15" x14ac:dyDescent="0.25"/>
  <cols>
    <col min="2" max="2" width="11" customWidth="1"/>
    <col min="4" max="4" width="9.7109375" customWidth="1"/>
    <col min="5" max="5" width="12.7109375" customWidth="1"/>
    <col min="6" max="6" width="11.85546875" customWidth="1"/>
    <col min="7" max="7" width="12" bestFit="1" customWidth="1"/>
    <col min="8" max="8" width="13.140625" customWidth="1"/>
    <col min="14" max="14" width="12" bestFit="1" customWidth="1"/>
    <col min="18" max="18" width="11.7109375" customWidth="1"/>
  </cols>
  <sheetData>
    <row r="1" spans="2:18" x14ac:dyDescent="0.25">
      <c r="B1" s="276" t="s">
        <v>0</v>
      </c>
      <c r="C1" s="276" t="s">
        <v>1</v>
      </c>
      <c r="D1" s="273" t="s">
        <v>2</v>
      </c>
      <c r="E1" s="301" t="s">
        <v>11</v>
      </c>
      <c r="F1" s="288" t="s">
        <v>12</v>
      </c>
      <c r="G1" s="303" t="s">
        <v>3</v>
      </c>
      <c r="H1" s="301" t="s">
        <v>13</v>
      </c>
      <c r="I1" s="300" t="s">
        <v>14</v>
      </c>
      <c r="J1" s="281"/>
      <c r="K1" s="300" t="s">
        <v>15</v>
      </c>
      <c r="L1" s="281"/>
      <c r="M1" s="300" t="s">
        <v>16</v>
      </c>
      <c r="N1" s="281"/>
      <c r="O1" s="300" t="s">
        <v>17</v>
      </c>
      <c r="P1" s="281"/>
      <c r="Q1" s="286" t="s">
        <v>1</v>
      </c>
      <c r="R1" s="288" t="s">
        <v>18</v>
      </c>
    </row>
    <row r="2" spans="2:18" ht="15.75" thickBot="1" x14ac:dyDescent="0.3">
      <c r="B2" s="279"/>
      <c r="C2" s="279"/>
      <c r="D2" s="275"/>
      <c r="E2" s="302"/>
      <c r="F2" s="305"/>
      <c r="G2" s="304"/>
      <c r="H2" s="302"/>
      <c r="I2" s="75" t="s">
        <v>19</v>
      </c>
      <c r="J2" s="70" t="s">
        <v>20</v>
      </c>
      <c r="K2" s="75" t="s">
        <v>21</v>
      </c>
      <c r="L2" s="70" t="s">
        <v>20</v>
      </c>
      <c r="M2" s="75" t="s">
        <v>19</v>
      </c>
      <c r="N2" s="117" t="s">
        <v>20</v>
      </c>
      <c r="O2" s="75" t="s">
        <v>19</v>
      </c>
      <c r="P2" s="117" t="s">
        <v>20</v>
      </c>
      <c r="Q2" s="287"/>
      <c r="R2" s="289"/>
    </row>
    <row r="3" spans="2:18" x14ac:dyDescent="0.25">
      <c r="B3" s="276" t="s">
        <v>7</v>
      </c>
      <c r="C3" s="276" t="s">
        <v>32</v>
      </c>
      <c r="D3" s="297">
        <v>0</v>
      </c>
      <c r="E3" s="286" t="s">
        <v>31</v>
      </c>
      <c r="F3" s="18" t="s">
        <v>25</v>
      </c>
      <c r="G3" s="15">
        <f>AB!G27</f>
        <v>1.6328502415458939</v>
      </c>
      <c r="H3" s="15">
        <f>PicoGreen!G27</f>
        <v>60.339019999999991</v>
      </c>
      <c r="I3" s="15">
        <f>DMMB!G27</f>
        <v>242.96340000000004</v>
      </c>
      <c r="J3" s="9">
        <f t="shared" ref="J3:J34" si="0">I3/H3</f>
        <v>4.0266381522271999</v>
      </c>
      <c r="K3" s="15">
        <f>OHP!G27</f>
        <v>110.26680350624997</v>
      </c>
      <c r="L3" s="9">
        <f t="shared" ref="L3:L34" si="1">K3/H3</f>
        <v>1.8274543323085126</v>
      </c>
      <c r="M3" s="15"/>
      <c r="N3" s="9"/>
      <c r="O3" s="15"/>
      <c r="P3" s="9"/>
      <c r="Q3" s="15"/>
      <c r="R3" s="18"/>
    </row>
    <row r="4" spans="2:18" x14ac:dyDescent="0.25">
      <c r="B4" s="277"/>
      <c r="C4" s="277"/>
      <c r="D4" s="298"/>
      <c r="E4" s="287"/>
      <c r="F4" s="19" t="s">
        <v>26</v>
      </c>
      <c r="G4" s="16">
        <f>AB!G28</f>
        <v>1.0966183574879227</v>
      </c>
      <c r="H4" s="16">
        <f>PicoGreen!G28</f>
        <v>90.254709999999989</v>
      </c>
      <c r="I4" s="16"/>
      <c r="K4" s="16">
        <f>OHP!G28</f>
        <v>142.11945572512499</v>
      </c>
      <c r="L4">
        <f t="shared" si="1"/>
        <v>1.5746486330200939</v>
      </c>
      <c r="M4" s="16"/>
      <c r="O4" s="16"/>
      <c r="Q4" s="16"/>
      <c r="R4" s="19"/>
    </row>
    <row r="5" spans="2:18" x14ac:dyDescent="0.25">
      <c r="B5" s="277"/>
      <c r="C5" s="277"/>
      <c r="D5" s="298"/>
      <c r="E5" s="287"/>
      <c r="F5" s="19" t="s">
        <v>27</v>
      </c>
      <c r="G5" s="16"/>
      <c r="H5" s="16"/>
      <c r="I5" s="16"/>
      <c r="K5" s="16"/>
      <c r="M5" s="16"/>
      <c r="O5" s="16"/>
      <c r="Q5" s="16"/>
      <c r="R5" s="19"/>
    </row>
    <row r="6" spans="2:18" x14ac:dyDescent="0.25">
      <c r="B6" s="277"/>
      <c r="C6" s="277"/>
      <c r="D6" s="298"/>
      <c r="E6" s="296"/>
      <c r="F6" s="71" t="s">
        <v>28</v>
      </c>
      <c r="G6" s="72">
        <f>AB!G30</f>
        <v>1.4202898550724639</v>
      </c>
      <c r="H6" s="72">
        <f>PicoGreen!G30</f>
        <v>49.165689999999998</v>
      </c>
      <c r="I6" s="72">
        <f>DMMB!G30</f>
        <v>250.70500000000001</v>
      </c>
      <c r="J6" s="6">
        <f t="shared" si="0"/>
        <v>5.0991860380684173</v>
      </c>
      <c r="K6" s="72">
        <f>OHP!G30</f>
        <v>134.16781678481252</v>
      </c>
      <c r="L6" s="6">
        <f t="shared" si="1"/>
        <v>2.7288911593595557</v>
      </c>
      <c r="M6" s="72"/>
      <c r="N6" s="6"/>
      <c r="O6" s="72"/>
      <c r="P6" s="6"/>
      <c r="Q6" s="72"/>
      <c r="R6" s="71"/>
    </row>
    <row r="7" spans="2:18" x14ac:dyDescent="0.25">
      <c r="B7" s="277"/>
      <c r="C7" s="277"/>
      <c r="D7" s="298"/>
      <c r="E7" s="287" t="s">
        <v>38</v>
      </c>
      <c r="F7" s="19" t="s">
        <v>25</v>
      </c>
      <c r="G7" s="16">
        <f>AB!N21</f>
        <v>1.9664429530201344</v>
      </c>
      <c r="H7" s="16">
        <f>PicoGreen!AA46</f>
        <v>32.272379999999998</v>
      </c>
      <c r="I7" s="16">
        <f>DMMB!AA54</f>
        <v>236.04399999999956</v>
      </c>
      <c r="J7">
        <f t="shared" si="0"/>
        <v>7.3141181406515283</v>
      </c>
      <c r="K7" s="16">
        <f>OHP!AB54</f>
        <v>107.7720487014375</v>
      </c>
      <c r="L7">
        <f t="shared" si="1"/>
        <v>3.3394515279454908</v>
      </c>
      <c r="M7" s="16">
        <f>Rx!Q3</f>
        <v>1.90197412429873E-2</v>
      </c>
      <c r="N7">
        <f t="shared" ref="N7:N26" si="2">M7/H7</f>
        <v>5.8935043659585386E-4</v>
      </c>
      <c r="O7" s="16">
        <f>Rx!U3</f>
        <v>9.8170187702481506</v>
      </c>
      <c r="P7">
        <f t="shared" ref="P7:P26" si="3">O7/H7</f>
        <v>0.30419258729130455</v>
      </c>
      <c r="Q7" s="16">
        <f>'Glucose Uptake'!U46</f>
        <v>0.78975348582885285</v>
      </c>
      <c r="R7" s="19">
        <f>'Glutamine Uptake'!U45</f>
        <v>-2.2302904564315384E-2</v>
      </c>
    </row>
    <row r="8" spans="2:18" x14ac:dyDescent="0.25">
      <c r="B8" s="277"/>
      <c r="C8" s="277"/>
      <c r="D8" s="298"/>
      <c r="E8" s="287"/>
      <c r="F8" s="19" t="s">
        <v>26</v>
      </c>
      <c r="G8" s="16">
        <f>AB!N22</f>
        <v>2.288590604026846</v>
      </c>
      <c r="H8" s="16">
        <f>PicoGreen!AA47</f>
        <v>31.087440000000004</v>
      </c>
      <c r="I8" s="16">
        <f>DMMB!AA55</f>
        <v>263.09959999999961</v>
      </c>
      <c r="J8">
        <f t="shared" si="0"/>
        <v>8.4632121525606347</v>
      </c>
      <c r="K8" s="16">
        <f>OHP!AB55</f>
        <v>128.75954031787498</v>
      </c>
      <c r="L8">
        <f t="shared" si="1"/>
        <v>4.1418508670342415</v>
      </c>
      <c r="M8" s="16">
        <f>Rx!Q4</f>
        <v>2.66960820986634E-2</v>
      </c>
      <c r="N8">
        <f t="shared" si="2"/>
        <v>8.5874173295271002E-4</v>
      </c>
      <c r="O8" s="16">
        <f>Rx!U4</f>
        <v>13.583720392824</v>
      </c>
      <c r="P8">
        <f t="shared" si="3"/>
        <v>0.43695204213740335</v>
      </c>
      <c r="Q8" s="16">
        <f>'Glucose Uptake'!U47</f>
        <v>-1.3441492754943951</v>
      </c>
      <c r="R8" s="19">
        <f>'Glutamine Uptake'!U46</f>
        <v>-1.504149377593364E-2</v>
      </c>
    </row>
    <row r="9" spans="2:18" x14ac:dyDescent="0.25">
      <c r="B9" s="277"/>
      <c r="C9" s="277"/>
      <c r="D9" s="298"/>
      <c r="E9" s="287"/>
      <c r="F9" s="19" t="s">
        <v>27</v>
      </c>
      <c r="G9" s="16">
        <f>AB!N23</f>
        <v>2.2818791946308723</v>
      </c>
      <c r="H9" s="16">
        <f>PicoGreen!AA48</f>
        <v>32.272379999999998</v>
      </c>
      <c r="I9" s="16">
        <f>DMMB!AA56</f>
        <v>271.42439999999965</v>
      </c>
      <c r="J9">
        <f t="shared" si="0"/>
        <v>8.4104240220274935</v>
      </c>
      <c r="K9" s="16">
        <f>OHP!AB56</f>
        <v>138.02674440824998</v>
      </c>
      <c r="L9">
        <f t="shared" si="1"/>
        <v>4.2769310601898587</v>
      </c>
      <c r="M9" s="16">
        <f>Rx!Q5</f>
        <v>2.7397219429446399E-2</v>
      </c>
      <c r="N9">
        <f t="shared" si="2"/>
        <v>8.4893706102389722E-4</v>
      </c>
      <c r="O9" s="16">
        <f>Rx!U5</f>
        <v>13.718546401685799</v>
      </c>
      <c r="P9">
        <f t="shared" si="3"/>
        <v>0.42508629365686074</v>
      </c>
      <c r="Q9" s="16">
        <f>'Glucose Uptake'!U48</f>
        <v>-2.9757591360612397</v>
      </c>
      <c r="R9" s="19">
        <f>'Glutamine Uptake'!U47</f>
        <v>-5.031120331950209E-2</v>
      </c>
    </row>
    <row r="10" spans="2:18" ht="15.75" thickBot="1" x14ac:dyDescent="0.3">
      <c r="B10" s="277"/>
      <c r="C10" s="277"/>
      <c r="D10" s="299"/>
      <c r="E10" s="295"/>
      <c r="F10" s="20" t="s">
        <v>28</v>
      </c>
      <c r="G10" s="17">
        <f>AB!N24</f>
        <v>1.8053691275167787</v>
      </c>
      <c r="H10" s="17">
        <f>PicoGreen!AA49</f>
        <v>25.55772</v>
      </c>
      <c r="I10" s="17">
        <f>DMMB!AA57</f>
        <v>263.09959999999961</v>
      </c>
      <c r="J10" s="11">
        <f t="shared" si="0"/>
        <v>10.29432985414973</v>
      </c>
      <c r="K10" s="17">
        <f>OHP!AB57</f>
        <v>126.033892056</v>
      </c>
      <c r="L10" s="11">
        <f t="shared" si="1"/>
        <v>4.9313433301562108</v>
      </c>
      <c r="M10" s="17">
        <f>Rx!Q6</f>
        <v>2.63566425972525E-2</v>
      </c>
      <c r="N10" s="11">
        <f t="shared" si="2"/>
        <v>1.0312595410409261E-3</v>
      </c>
      <c r="O10" s="17">
        <f>Rx!U6</f>
        <v>14.215717309363599</v>
      </c>
      <c r="P10" s="11">
        <f t="shared" si="3"/>
        <v>0.55622008963880976</v>
      </c>
      <c r="Q10" s="17">
        <f>'Glucose Uptake'!U49</f>
        <v>-1.8658097147543966</v>
      </c>
      <c r="R10" s="20">
        <f>'Glutamine Uptake'!U48</f>
        <v>-2.9564315352697129E-2</v>
      </c>
    </row>
    <row r="11" spans="2:18" x14ac:dyDescent="0.25">
      <c r="B11" s="277"/>
      <c r="C11" s="277"/>
      <c r="D11" s="297">
        <v>200</v>
      </c>
      <c r="E11" s="286" t="s">
        <v>31</v>
      </c>
      <c r="F11" s="18" t="s">
        <v>25</v>
      </c>
      <c r="G11" s="15">
        <f>AB!G31</f>
        <v>1.9230769230769231</v>
      </c>
      <c r="H11" s="15">
        <f>PicoGreen!G31</f>
        <v>61.420309999999994</v>
      </c>
      <c r="I11" s="15">
        <f>DMMB!G31</f>
        <v>275.86520000000019</v>
      </c>
      <c r="J11" s="9">
        <f t="shared" si="0"/>
        <v>4.4914328827060661</v>
      </c>
      <c r="K11" s="15">
        <f>OHP!G31</f>
        <v>133.77599689499996</v>
      </c>
      <c r="L11" s="9">
        <f t="shared" si="1"/>
        <v>2.1780417079464427</v>
      </c>
      <c r="M11" s="15"/>
      <c r="N11" s="9"/>
      <c r="O11" s="15"/>
      <c r="P11" s="9"/>
      <c r="Q11" s="15"/>
      <c r="R11" s="18"/>
    </row>
    <row r="12" spans="2:18" x14ac:dyDescent="0.25">
      <c r="B12" s="277"/>
      <c r="C12" s="277"/>
      <c r="D12" s="298"/>
      <c r="E12" s="287"/>
      <c r="F12" s="19" t="s">
        <v>26</v>
      </c>
      <c r="G12" s="16">
        <f>AB!G32</f>
        <v>1.7333333333333334</v>
      </c>
      <c r="H12" s="16">
        <f>PicoGreen!G32</f>
        <v>64.303749999999994</v>
      </c>
      <c r="I12" s="16">
        <f>DMMB!G32</f>
        <v>308.76700000000022</v>
      </c>
      <c r="J12">
        <f t="shared" si="0"/>
        <v>4.8016950799914504</v>
      </c>
      <c r="K12" s="16">
        <f>OHP!G32</f>
        <v>129.35073696299997</v>
      </c>
      <c r="L12">
        <f t="shared" si="1"/>
        <v>2.0115582211457341</v>
      </c>
      <c r="M12" s="16"/>
      <c r="O12" s="16"/>
      <c r="Q12" s="16"/>
      <c r="R12" s="19"/>
    </row>
    <row r="13" spans="2:18" x14ac:dyDescent="0.25">
      <c r="B13" s="277"/>
      <c r="C13" s="277"/>
      <c r="D13" s="298"/>
      <c r="E13" s="287"/>
      <c r="F13" s="19" t="s">
        <v>27</v>
      </c>
      <c r="G13" s="16">
        <f>AB!G33</f>
        <v>1.6</v>
      </c>
      <c r="H13" s="16">
        <f>PicoGreen!G33</f>
        <v>98.905029999999982</v>
      </c>
      <c r="I13" s="16">
        <f>DMMB!G33</f>
        <v>374.57060000000013</v>
      </c>
      <c r="J13">
        <f t="shared" si="0"/>
        <v>3.7871744237881551</v>
      </c>
      <c r="K13" s="16">
        <f>OHP!G33</f>
        <v>165.07549162237495</v>
      </c>
      <c r="L13">
        <f t="shared" si="1"/>
        <v>1.6690302972697646</v>
      </c>
      <c r="M13" s="16"/>
      <c r="O13" s="16"/>
      <c r="Q13" s="16"/>
      <c r="R13" s="19"/>
    </row>
    <row r="14" spans="2:18" x14ac:dyDescent="0.25">
      <c r="B14" s="277"/>
      <c r="C14" s="277"/>
      <c r="D14" s="298"/>
      <c r="E14" s="296"/>
      <c r="F14" s="71" t="s">
        <v>28</v>
      </c>
      <c r="G14" s="72">
        <f>AB!G34</f>
        <v>1.917948717948718</v>
      </c>
      <c r="H14" s="72">
        <f>PicoGreen!G34</f>
        <v>60.699450000000006</v>
      </c>
      <c r="I14" s="72">
        <f>DMMB!G34</f>
        <v>316.50860000000023</v>
      </c>
      <c r="J14" s="6">
        <f t="shared" si="0"/>
        <v>5.2143569669906435</v>
      </c>
      <c r="K14" s="72">
        <f>OHP!G34</f>
        <v>133.40722523399998</v>
      </c>
      <c r="L14" s="6">
        <f t="shared" si="1"/>
        <v>2.1978325212831411</v>
      </c>
      <c r="M14" s="72"/>
      <c r="N14" s="6"/>
      <c r="O14" s="72"/>
      <c r="P14" s="6"/>
      <c r="Q14" s="72"/>
      <c r="R14" s="71"/>
    </row>
    <row r="15" spans="2:18" x14ac:dyDescent="0.25">
      <c r="B15" s="277"/>
      <c r="C15" s="277"/>
      <c r="D15" s="298"/>
      <c r="E15" s="287" t="s">
        <v>38</v>
      </c>
      <c r="F15" s="19" t="s">
        <v>25</v>
      </c>
      <c r="G15" s="16">
        <f>AB!N25</f>
        <v>2.5369127516778525</v>
      </c>
      <c r="H15" s="16">
        <f>PicoGreen!AA50</f>
        <v>23.977800000000002</v>
      </c>
      <c r="I15" s="16">
        <f>DMMB!AA58</f>
        <v>296.39879999999977</v>
      </c>
      <c r="J15">
        <f t="shared" si="0"/>
        <v>12.361384280459415</v>
      </c>
      <c r="K15" s="16">
        <f>OHP!AB58</f>
        <v>137.40727889418747</v>
      </c>
      <c r="L15">
        <f t="shared" si="1"/>
        <v>5.7306040960466538</v>
      </c>
      <c r="M15" s="16">
        <f>Rx!Q7</f>
        <v>2.9783170961022301E-2</v>
      </c>
      <c r="N15">
        <f t="shared" si="2"/>
        <v>1.2421144125408627E-3</v>
      </c>
      <c r="O15" s="16">
        <f>Rx!U7</f>
        <v>22.919729595142901</v>
      </c>
      <c r="P15">
        <f t="shared" si="3"/>
        <v>0.95587291557786358</v>
      </c>
      <c r="Q15" s="16">
        <f>'Glucose Uptake'!U50</f>
        <v>-3.9052957258725955</v>
      </c>
      <c r="R15" s="19">
        <f>'Glutamine Uptake'!U49</f>
        <v>-1.7634854771784225E-2</v>
      </c>
    </row>
    <row r="16" spans="2:18" x14ac:dyDescent="0.25">
      <c r="B16" s="277"/>
      <c r="C16" s="277"/>
      <c r="D16" s="298"/>
      <c r="E16" s="287"/>
      <c r="F16" s="19" t="s">
        <v>26</v>
      </c>
      <c r="G16" s="16">
        <f>AB!N26</f>
        <v>2.087248322147651</v>
      </c>
      <c r="H16" s="16">
        <f>PicoGreen!AA51</f>
        <v>25.162739999999999</v>
      </c>
      <c r="I16" s="16">
        <f>DMMB!AA59</f>
        <v>323.45439999999996</v>
      </c>
      <c r="J16">
        <f t="shared" si="0"/>
        <v>12.854498357492069</v>
      </c>
      <c r="K16" s="16">
        <f>OHP!AB59</f>
        <v>135.84622579875</v>
      </c>
      <c r="L16">
        <f t="shared" si="1"/>
        <v>5.3987056178599788</v>
      </c>
      <c r="M16" s="16">
        <f>Rx!Q8</f>
        <v>2.15020461980805E-2</v>
      </c>
      <c r="N16">
        <f t="shared" si="2"/>
        <v>8.545192692878638E-4</v>
      </c>
      <c r="O16" s="16">
        <f>Rx!U8</f>
        <v>15.8399760542128</v>
      </c>
      <c r="P16">
        <f t="shared" si="3"/>
        <v>0.62950124089080917</v>
      </c>
      <c r="Q16" s="16">
        <f>'Glucose Uptake'!U51</f>
        <v>0.4070340836598918</v>
      </c>
      <c r="R16" s="19">
        <f>'Glutamine Uptake'!U50</f>
        <v>3.7863070539419119E-2</v>
      </c>
    </row>
    <row r="17" spans="2:18" x14ac:dyDescent="0.25">
      <c r="B17" s="277"/>
      <c r="C17" s="277"/>
      <c r="D17" s="298"/>
      <c r="E17" s="287"/>
      <c r="F17" s="19" t="s">
        <v>27</v>
      </c>
      <c r="G17" s="16">
        <f>AB!N27</f>
        <v>1.8590604026845639</v>
      </c>
      <c r="H17" s="16">
        <f>PicoGreen!AA52</f>
        <v>23.977799999999998</v>
      </c>
      <c r="I17" s="16">
        <f>DMMB!AA60</f>
        <v>271.42439999999965</v>
      </c>
      <c r="J17">
        <f t="shared" si="0"/>
        <v>11.319820834271688</v>
      </c>
      <c r="K17" s="16">
        <f>OHP!AB60</f>
        <v>186.66717657243746</v>
      </c>
      <c r="L17">
        <f t="shared" si="1"/>
        <v>7.7850001489893765</v>
      </c>
      <c r="M17" s="16">
        <f>Rx!Q9</f>
        <v>2.0635700631033999E-2</v>
      </c>
      <c r="N17">
        <f t="shared" si="2"/>
        <v>8.6061693028693215E-4</v>
      </c>
      <c r="O17" s="16">
        <f>Rx!U9</f>
        <v>15.5676778411001</v>
      </c>
      <c r="P17">
        <f t="shared" si="3"/>
        <v>0.64925380314708192</v>
      </c>
      <c r="Q17" s="16">
        <f>'Glucose Uptake'!U52</f>
        <v>1.3014143807527572</v>
      </c>
      <c r="R17" s="19">
        <f>'Glutamine Uptake'!U51</f>
        <v>-6.7427385892115943E-3</v>
      </c>
    </row>
    <row r="18" spans="2:18" ht="15.75" thickBot="1" x14ac:dyDescent="0.3">
      <c r="B18" s="277"/>
      <c r="C18" s="277"/>
      <c r="D18" s="299"/>
      <c r="E18" s="295"/>
      <c r="F18" s="20" t="s">
        <v>28</v>
      </c>
      <c r="G18" s="17">
        <f>AB!N28</f>
        <v>1.7651006711409398</v>
      </c>
      <c r="H18" s="17">
        <f>PicoGreen!AA53</f>
        <v>32.272379999999998</v>
      </c>
      <c r="I18" s="17">
        <f>DMMB!AA61</f>
        <v>408.78359999999975</v>
      </c>
      <c r="J18" s="11">
        <f t="shared" si="0"/>
        <v>12.666670385016531</v>
      </c>
      <c r="K18" s="17"/>
      <c r="L18" s="11"/>
      <c r="M18" s="17">
        <f>Rx!Q10</f>
        <v>3.1660253022956199E-2</v>
      </c>
      <c r="N18" s="11">
        <f t="shared" si="2"/>
        <v>9.810324811171721E-4</v>
      </c>
      <c r="O18" s="17">
        <f>Rx!U10</f>
        <v>20.640204553942301</v>
      </c>
      <c r="P18" s="11">
        <f t="shared" si="3"/>
        <v>0.6395625161188081</v>
      </c>
      <c r="Q18" s="17">
        <f>'Glucose Uptake'!U53</f>
        <v>0.55965870773717263</v>
      </c>
      <c r="R18" s="20">
        <f>'Glutamine Uptake'!U52</f>
        <v>1.1929460580912876E-2</v>
      </c>
    </row>
    <row r="19" spans="2:18" x14ac:dyDescent="0.25">
      <c r="B19" s="277"/>
      <c r="C19" s="277"/>
      <c r="D19" s="297">
        <v>4000</v>
      </c>
      <c r="E19" s="286" t="s">
        <v>31</v>
      </c>
      <c r="F19" s="18" t="s">
        <v>25</v>
      </c>
      <c r="G19" s="15">
        <f>AB!G35</f>
        <v>1.7668161434977581</v>
      </c>
      <c r="H19" s="15">
        <f>PicoGreen!G35</f>
        <v>63.943319999999993</v>
      </c>
      <c r="I19" s="15">
        <f>DMMB!G35</f>
        <v>299.09000000000026</v>
      </c>
      <c r="J19" s="9">
        <f t="shared" si="0"/>
        <v>4.6774236933584348</v>
      </c>
      <c r="K19" s="15">
        <f>OHP!G35</f>
        <v>112.61083476093749</v>
      </c>
      <c r="L19" s="9">
        <f t="shared" si="1"/>
        <v>1.7611039708438272</v>
      </c>
      <c r="M19" s="15"/>
      <c r="N19" s="9"/>
      <c r="O19" s="15"/>
      <c r="P19" s="9"/>
      <c r="Q19" s="15"/>
      <c r="R19" s="18"/>
    </row>
    <row r="20" spans="2:18" x14ac:dyDescent="0.25">
      <c r="B20" s="277"/>
      <c r="C20" s="277"/>
      <c r="D20" s="298"/>
      <c r="E20" s="287"/>
      <c r="F20" s="19" t="s">
        <v>26</v>
      </c>
      <c r="G20" s="16">
        <f>AB!G36</f>
        <v>1.6591928251121077</v>
      </c>
      <c r="H20" s="16">
        <f>PicoGreen!G36</f>
        <v>93.138149999999996</v>
      </c>
      <c r="I20" s="16">
        <f>DMMB!G36</f>
        <v>403.60159999999996</v>
      </c>
      <c r="J20">
        <f t="shared" si="0"/>
        <v>4.3333650067131462</v>
      </c>
      <c r="K20" s="16">
        <f>OHP!G36</f>
        <v>134.20922966662502</v>
      </c>
      <c r="L20">
        <f t="shared" si="1"/>
        <v>1.4409694595246418</v>
      </c>
      <c r="M20" s="16"/>
      <c r="O20" s="16"/>
      <c r="Q20" s="16"/>
      <c r="R20" s="19"/>
    </row>
    <row r="21" spans="2:18" x14ac:dyDescent="0.25">
      <c r="B21" s="277"/>
      <c r="C21" s="277"/>
      <c r="D21" s="298"/>
      <c r="E21" s="287"/>
      <c r="F21" s="19" t="s">
        <v>27</v>
      </c>
      <c r="G21" s="16">
        <f>AB!G37</f>
        <v>1.9955156950672648</v>
      </c>
      <c r="H21" s="16">
        <f>PicoGreen!G37</f>
        <v>83.766970000000001</v>
      </c>
      <c r="I21" s="16">
        <f>DMMB!G37</f>
        <v>359.08740000000034</v>
      </c>
      <c r="J21">
        <f t="shared" si="0"/>
        <v>4.2867421371454686</v>
      </c>
      <c r="K21" s="16">
        <f>OHP!G37</f>
        <v>150.33706337756246</v>
      </c>
      <c r="L21">
        <f t="shared" si="1"/>
        <v>1.794705757860914</v>
      </c>
      <c r="M21" s="16"/>
      <c r="O21" s="16"/>
      <c r="Q21" s="16"/>
      <c r="R21" s="19"/>
    </row>
    <row r="22" spans="2:18" x14ac:dyDescent="0.25">
      <c r="B22" s="277"/>
      <c r="C22" s="277"/>
      <c r="D22" s="298"/>
      <c r="E22" s="296"/>
      <c r="F22" s="71" t="s">
        <v>28</v>
      </c>
      <c r="G22" s="72">
        <f>AB!G38</f>
        <v>1.3273542600896862</v>
      </c>
      <c r="H22" s="72">
        <f>PicoGreen!G38</f>
        <v>28.260749999999994</v>
      </c>
      <c r="I22" s="72">
        <f>DMMB!G38</f>
        <v>252.6404000000002</v>
      </c>
      <c r="J22" s="6">
        <f t="shared" si="0"/>
        <v>8.9396212060897273</v>
      </c>
      <c r="K22" s="72">
        <f>OHP!G38</f>
        <v>120.9715037566875</v>
      </c>
      <c r="L22" s="6">
        <f t="shared" si="1"/>
        <v>4.28054824294074</v>
      </c>
      <c r="M22" s="72"/>
      <c r="N22" s="6"/>
      <c r="O22" s="72"/>
      <c r="P22" s="6"/>
      <c r="Q22" s="72"/>
      <c r="R22" s="71"/>
    </row>
    <row r="23" spans="2:18" x14ac:dyDescent="0.25">
      <c r="B23" s="277"/>
      <c r="C23" s="277"/>
      <c r="D23" s="298"/>
      <c r="E23" s="287" t="s">
        <v>38</v>
      </c>
      <c r="F23" s="19" t="s">
        <v>25</v>
      </c>
      <c r="G23" s="16">
        <f>AB!N29</f>
        <v>2.1073825503355708</v>
      </c>
      <c r="H23" s="16">
        <f>PicoGreen!AA54</f>
        <v>20.817959999999999</v>
      </c>
      <c r="I23" s="16">
        <f>DMMB!AA62</f>
        <v>258.93719999999962</v>
      </c>
      <c r="J23">
        <f t="shared" si="0"/>
        <v>12.438163969956692</v>
      </c>
      <c r="K23" s="16"/>
      <c r="M23" s="126">
        <f>Rx!Q11</f>
        <v>7.2306324757222202E-3</v>
      </c>
      <c r="N23">
        <f t="shared" si="2"/>
        <v>3.4732665812222812E-4</v>
      </c>
      <c r="O23" s="16">
        <f>Rx!U11</f>
        <v>9.3138387310964603</v>
      </c>
      <c r="P23">
        <f t="shared" si="3"/>
        <v>0.44739440036855005</v>
      </c>
      <c r="Q23" s="16">
        <f>'Glucose Uptake'!U54</f>
        <v>0.90964275950059204</v>
      </c>
      <c r="R23" s="19">
        <f>'Glutamine Uptake'!U53</f>
        <v>0.14522821576763612</v>
      </c>
    </row>
    <row r="24" spans="2:18" x14ac:dyDescent="0.25">
      <c r="B24" s="277"/>
      <c r="C24" s="277"/>
      <c r="D24" s="298"/>
      <c r="E24" s="287"/>
      <c r="F24" s="19" t="s">
        <v>26</v>
      </c>
      <c r="G24" s="16">
        <f>AB!N30</f>
        <v>2.0536912751677852</v>
      </c>
      <c r="H24" s="16">
        <f>PicoGreen!AA55</f>
        <v>33.457320000000003</v>
      </c>
      <c r="I24" s="16">
        <f>DMMB!AA63</f>
        <v>256.85599999999937</v>
      </c>
      <c r="J24">
        <f t="shared" si="0"/>
        <v>7.6771241689411864</v>
      </c>
      <c r="K24" s="16">
        <f>OHP!AQ47</f>
        <v>170.51623363309091</v>
      </c>
      <c r="L24">
        <f t="shared" si="1"/>
        <v>5.0965299561677648</v>
      </c>
      <c r="M24" s="126">
        <f>Rx!Q12</f>
        <v>7.7496929038625402E-3</v>
      </c>
      <c r="N24">
        <f t="shared" si="2"/>
        <v>2.3162921907261369E-4</v>
      </c>
      <c r="O24" s="16">
        <f>Rx!U12</f>
        <v>8.9657301406484997</v>
      </c>
      <c r="P24">
        <f t="shared" si="3"/>
        <v>0.2679751438743001</v>
      </c>
      <c r="Q24" s="16">
        <f>'Glucose Uptake'!U55</f>
        <v>1.0971079012120661</v>
      </c>
      <c r="R24" s="19">
        <f>'Glutamine Uptake'!U54</f>
        <v>0.29737206085753876</v>
      </c>
    </row>
    <row r="25" spans="2:18" x14ac:dyDescent="0.25">
      <c r="B25" s="277"/>
      <c r="C25" s="277"/>
      <c r="D25" s="298"/>
      <c r="E25" s="287"/>
      <c r="F25" s="19" t="s">
        <v>27</v>
      </c>
      <c r="G25" s="16">
        <f>AB!N31</f>
        <v>2.3020134228187921</v>
      </c>
      <c r="H25" s="16">
        <f>PicoGreen!AA56</f>
        <v>33.457320000000003</v>
      </c>
      <c r="I25" s="16">
        <f>DMMB!AA64</f>
        <v>261.01839999999982</v>
      </c>
      <c r="J25">
        <f t="shared" si="0"/>
        <v>7.8015334163047072</v>
      </c>
      <c r="K25" s="16">
        <f>OHP!AQ48</f>
        <v>143.6934337949659</v>
      </c>
      <c r="L25">
        <f t="shared" si="1"/>
        <v>4.294827971725347</v>
      </c>
      <c r="M25" s="126">
        <f>Rx!Q13</f>
        <v>1.04928669107204E-2</v>
      </c>
      <c r="N25">
        <f t="shared" si="2"/>
        <v>3.1361946834714791E-4</v>
      </c>
      <c r="O25" s="16">
        <f>Rx!U13</f>
        <v>12.292101116040101</v>
      </c>
      <c r="P25">
        <f t="shared" si="3"/>
        <v>0.36739646558780259</v>
      </c>
      <c r="Q25" s="16">
        <f>'Glucose Uptake'!U56</f>
        <v>1.5947694340654337</v>
      </c>
      <c r="R25" s="19">
        <f>'Glutamine Uptake'!U55</f>
        <v>-8.9903181189487924E-2</v>
      </c>
    </row>
    <row r="26" spans="2:18" ht="15.75" thickBot="1" x14ac:dyDescent="0.3">
      <c r="B26" s="277"/>
      <c r="C26" s="279"/>
      <c r="D26" s="299"/>
      <c r="E26" s="295"/>
      <c r="F26" s="20" t="s">
        <v>28</v>
      </c>
      <c r="G26" s="77">
        <f>AB!N32</f>
        <v>2.5100671140939599</v>
      </c>
      <c r="H26" s="17">
        <f>PicoGreen!AA57</f>
        <v>33.062339999999999</v>
      </c>
      <c r="I26" s="17">
        <f>DMMB!AA65</f>
        <v>233.96279999999976</v>
      </c>
      <c r="J26" s="11">
        <f t="shared" si="0"/>
        <v>7.0764138291482022</v>
      </c>
      <c r="K26" s="17">
        <f>OHP!AQ49</f>
        <v>179.61561383134088</v>
      </c>
      <c r="L26" s="11">
        <f t="shared" si="1"/>
        <v>5.4326346481023693</v>
      </c>
      <c r="M26" s="127">
        <f>Rx!Q14</f>
        <v>2.5625048570910199E-2</v>
      </c>
      <c r="N26" s="11">
        <f t="shared" si="2"/>
        <v>7.7505247876920389E-4</v>
      </c>
      <c r="O26" s="17">
        <f>Rx!U14</f>
        <v>15.4250784300717</v>
      </c>
      <c r="P26" s="11">
        <f t="shared" si="3"/>
        <v>0.46654527265982082</v>
      </c>
      <c r="Q26" s="17">
        <f>'Glucose Uptake'!U57</f>
        <v>0.31693292627358094</v>
      </c>
      <c r="R26" s="20">
        <f>'Glutamine Uptake'!U56</f>
        <v>-0.32503457814661019</v>
      </c>
    </row>
    <row r="27" spans="2:18" x14ac:dyDescent="0.25">
      <c r="B27" s="277"/>
      <c r="C27" s="276" t="s">
        <v>24</v>
      </c>
      <c r="D27" s="297">
        <v>0</v>
      </c>
      <c r="E27" s="286" t="s">
        <v>23</v>
      </c>
      <c r="F27" s="18" t="s">
        <v>25</v>
      </c>
      <c r="G27" s="15">
        <f>AB!G3</f>
        <v>1.2753623188405796</v>
      </c>
      <c r="H27" s="15">
        <f>PicoGreen!G3</f>
        <v>97.181750000000008</v>
      </c>
      <c r="I27" s="15">
        <f>DMMB!G3</f>
        <v>331.50600000000026</v>
      </c>
      <c r="J27" s="9">
        <f t="shared" si="0"/>
        <v>3.4111960321768255</v>
      </c>
      <c r="K27" s="15">
        <f>OHP!G3</f>
        <v>111.03786245390626</v>
      </c>
      <c r="L27" s="9">
        <f t="shared" si="1"/>
        <v>1.1425793675654765</v>
      </c>
      <c r="M27" s="15"/>
      <c r="N27" s="9"/>
      <c r="O27" s="15"/>
      <c r="P27" s="9"/>
      <c r="Q27" s="15"/>
      <c r="R27" s="18"/>
    </row>
    <row r="28" spans="2:18" x14ac:dyDescent="0.25">
      <c r="B28" s="277"/>
      <c r="C28" s="277"/>
      <c r="D28" s="298"/>
      <c r="E28" s="287"/>
      <c r="F28" s="19" t="s">
        <v>26</v>
      </c>
      <c r="G28" s="16">
        <f>AB!G4</f>
        <v>1.7608695652173914</v>
      </c>
      <c r="H28" s="16">
        <f>PicoGreen!G4</f>
        <v>115.61824999999999</v>
      </c>
      <c r="I28" s="16">
        <f>DMMB!G4</f>
        <v>368.03050000000013</v>
      </c>
      <c r="J28">
        <f t="shared" si="0"/>
        <v>3.1831523137566964</v>
      </c>
      <c r="K28" s="16">
        <f>OHP!G4</f>
        <v>102.10583738840624</v>
      </c>
      <c r="L28">
        <f t="shared" si="1"/>
        <v>0.88312906819127823</v>
      </c>
      <c r="M28" s="16"/>
      <c r="O28" s="16"/>
      <c r="Q28" s="16"/>
      <c r="R28" s="19"/>
    </row>
    <row r="29" spans="2:18" x14ac:dyDescent="0.25">
      <c r="B29" s="277"/>
      <c r="C29" s="277"/>
      <c r="D29" s="298"/>
      <c r="E29" s="287"/>
      <c r="F29" s="19" t="s">
        <v>27</v>
      </c>
      <c r="G29" s="16">
        <f>AB!G5</f>
        <v>2.4927536231884058</v>
      </c>
      <c r="H29" s="16">
        <f>PicoGreen!G5</f>
        <v>149.78000000000003</v>
      </c>
      <c r="I29" s="16">
        <f>DMMB!G5</f>
        <v>449.67350000000067</v>
      </c>
      <c r="J29">
        <f t="shared" si="0"/>
        <v>3.0022265990118879</v>
      </c>
      <c r="K29" s="16">
        <f>OHP!G5</f>
        <v>125.36236009884374</v>
      </c>
      <c r="L29">
        <f t="shared" si="1"/>
        <v>0.83697663305410408</v>
      </c>
      <c r="M29" s="16"/>
      <c r="O29" s="16"/>
      <c r="Q29" s="16"/>
      <c r="R29" s="19"/>
    </row>
    <row r="30" spans="2:18" x14ac:dyDescent="0.25">
      <c r="B30" s="277"/>
      <c r="C30" s="277"/>
      <c r="D30" s="298"/>
      <c r="E30" s="296"/>
      <c r="F30" s="71" t="s">
        <v>28</v>
      </c>
      <c r="G30" s="72">
        <f>AB!G6</f>
        <v>2.6014492753623188</v>
      </c>
      <c r="H30" s="72">
        <f>PicoGreen!G6</f>
        <v>150.86449999999999</v>
      </c>
      <c r="I30" s="72">
        <f>DMMB!G6</f>
        <v>421.74300000000022</v>
      </c>
      <c r="J30" s="6">
        <f t="shared" si="0"/>
        <v>2.795508552376472</v>
      </c>
      <c r="K30" s="72">
        <f>OHP!G6</f>
        <v>136.83621144628123</v>
      </c>
      <c r="L30" s="6">
        <f t="shared" si="1"/>
        <v>0.90701398570426595</v>
      </c>
      <c r="M30" s="72"/>
      <c r="N30" s="6"/>
      <c r="O30" s="72"/>
      <c r="P30" s="6"/>
      <c r="Q30" s="72"/>
      <c r="R30" s="71"/>
    </row>
    <row r="31" spans="2:18" x14ac:dyDescent="0.25">
      <c r="B31" s="277"/>
      <c r="C31" s="277"/>
      <c r="D31" s="298"/>
      <c r="E31" s="287" t="s">
        <v>29</v>
      </c>
      <c r="F31" s="19" t="s">
        <v>25</v>
      </c>
      <c r="G31" s="16">
        <f>AB!G15</f>
        <v>2.1570247933884295</v>
      </c>
      <c r="H31" s="16">
        <f>PicoGreen!G15</f>
        <v>141.863</v>
      </c>
      <c r="I31" s="16">
        <f>DMMB!G15</f>
        <v>414.84920000000034</v>
      </c>
      <c r="J31">
        <f t="shared" si="0"/>
        <v>2.9242945658839892</v>
      </c>
      <c r="K31" s="16">
        <f>OHP!G15</f>
        <v>97.117206367781236</v>
      </c>
      <c r="L31">
        <f t="shared" si="1"/>
        <v>0.68458446788649074</v>
      </c>
      <c r="M31" s="16"/>
      <c r="O31" s="16"/>
      <c r="Q31" s="16"/>
      <c r="R31" s="19"/>
    </row>
    <row r="32" spans="2:18" x14ac:dyDescent="0.25">
      <c r="B32" s="277"/>
      <c r="C32" s="277"/>
      <c r="D32" s="298"/>
      <c r="E32" s="287"/>
      <c r="F32" s="19" t="s">
        <v>26</v>
      </c>
      <c r="G32" s="16">
        <f>AB!G16</f>
        <v>1.7107438016528924</v>
      </c>
      <c r="H32" s="16">
        <f>PicoGreen!G16</f>
        <v>116.90110000000001</v>
      </c>
      <c r="I32" s="16">
        <f>DMMB!G16</f>
        <v>427.66640000000041</v>
      </c>
      <c r="J32">
        <f t="shared" si="0"/>
        <v>3.6583607853134006</v>
      </c>
      <c r="K32" s="16">
        <f>OHP!G16</f>
        <v>97.117206367781236</v>
      </c>
      <c r="L32">
        <f t="shared" si="1"/>
        <v>0.83076383684825228</v>
      </c>
      <c r="M32" s="16"/>
      <c r="O32" s="16"/>
      <c r="Q32" s="16"/>
      <c r="R32" s="19"/>
    </row>
    <row r="33" spans="2:18" x14ac:dyDescent="0.25">
      <c r="B33" s="277"/>
      <c r="C33" s="277"/>
      <c r="D33" s="298"/>
      <c r="E33" s="287"/>
      <c r="F33" s="19" t="s">
        <v>27</v>
      </c>
      <c r="G33" s="16"/>
      <c r="H33" s="16"/>
      <c r="I33" s="16"/>
      <c r="K33" s="16"/>
      <c r="M33" s="16"/>
      <c r="O33" s="16"/>
      <c r="Q33" s="16"/>
      <c r="R33" s="19"/>
    </row>
    <row r="34" spans="2:18" x14ac:dyDescent="0.25">
      <c r="B34" s="277"/>
      <c r="C34" s="277"/>
      <c r="D34" s="298"/>
      <c r="E34" s="296"/>
      <c r="F34" s="71" t="s">
        <v>28</v>
      </c>
      <c r="G34" s="72">
        <f>AB!G18</f>
        <v>2</v>
      </c>
      <c r="H34" s="72">
        <f>PicoGreen!G18</f>
        <v>125.58350000000002</v>
      </c>
      <c r="I34" s="72">
        <f>DMMB!G18</f>
        <v>365.71660000000014</v>
      </c>
      <c r="J34" s="6">
        <f t="shared" si="0"/>
        <v>2.9121389354493235</v>
      </c>
      <c r="K34" s="72">
        <f>OHP!G18</f>
        <v>109.80258239165623</v>
      </c>
      <c r="L34" s="6">
        <f t="shared" si="1"/>
        <v>0.87433924354438453</v>
      </c>
      <c r="M34" s="72"/>
      <c r="N34" s="6"/>
      <c r="O34" s="72"/>
      <c r="P34" s="6"/>
      <c r="Q34" s="72"/>
      <c r="R34" s="71"/>
    </row>
    <row r="35" spans="2:18" x14ac:dyDescent="0.25">
      <c r="B35" s="277"/>
      <c r="C35" s="277"/>
      <c r="D35" s="298"/>
      <c r="E35" s="287" t="s">
        <v>38</v>
      </c>
      <c r="F35" s="19" t="s">
        <v>25</v>
      </c>
      <c r="G35" s="16">
        <f>AB!N33</f>
        <v>1.9463087248322148</v>
      </c>
      <c r="H35" s="16">
        <f>PicoGreen!AA58</f>
        <v>38.98704</v>
      </c>
      <c r="I35" s="16">
        <f>DMMB!AA66</f>
        <v>294.31759999999997</v>
      </c>
      <c r="J35">
        <f t="shared" ref="J35:J62" si="4">I35/H35</f>
        <v>7.5491137567766105</v>
      </c>
      <c r="K35" s="16">
        <f>OHP!AQ50</f>
        <v>183.52019861790339</v>
      </c>
      <c r="L35">
        <f t="shared" ref="L35:L66" si="5">K35/H35</f>
        <v>4.707210360619924</v>
      </c>
      <c r="M35" s="126">
        <f>Rx!Q15</f>
        <v>1.08165961022792E-2</v>
      </c>
      <c r="N35">
        <f t="shared" ref="N35:N62" si="6">M35/H35</f>
        <v>2.7744081372371948E-4</v>
      </c>
      <c r="O35" s="16">
        <f>Rx!U15</f>
        <v>12.888403312622801</v>
      </c>
      <c r="P35">
        <f t="shared" ref="P35:P62" si="7">O35/H35</f>
        <v>0.33058173466420637</v>
      </c>
      <c r="Q35" s="16">
        <f>'Glucose Uptake'!U58</f>
        <v>3.460513988881802</v>
      </c>
      <c r="R35" s="19">
        <f>'Glutamine Uptake'!U57</f>
        <v>-4.7199170124481354E-2</v>
      </c>
    </row>
    <row r="36" spans="2:18" x14ac:dyDescent="0.25">
      <c r="B36" s="277"/>
      <c r="C36" s="277"/>
      <c r="D36" s="298"/>
      <c r="E36" s="287"/>
      <c r="F36" s="19" t="s">
        <v>26</v>
      </c>
      <c r="G36" s="16">
        <f>AB!N34</f>
        <v>2.1006711409395975</v>
      </c>
      <c r="H36" s="16">
        <f>PicoGreen!AA59</f>
        <v>35.432220000000001</v>
      </c>
      <c r="I36" s="16">
        <f>DMMB!AA67</f>
        <v>248.53119999999947</v>
      </c>
      <c r="J36">
        <f t="shared" si="4"/>
        <v>7.0142711915877545</v>
      </c>
      <c r="K36" s="16">
        <f>OHP!AQ51</f>
        <v>169.36183465271588</v>
      </c>
      <c r="L36">
        <f t="shared" si="5"/>
        <v>4.7798821144347121</v>
      </c>
      <c r="M36" s="126">
        <f>Rx!Q16</f>
        <v>3.1742041985886399E-2</v>
      </c>
      <c r="N36">
        <f t="shared" si="6"/>
        <v>8.9585247511689639E-4</v>
      </c>
      <c r="O36" s="16">
        <f>Rx!U16</f>
        <v>13.582451667037301</v>
      </c>
      <c r="P36">
        <f t="shared" si="7"/>
        <v>0.38333617444905516</v>
      </c>
      <c r="Q36" s="16">
        <f>'Glucose Uptake'!U59</f>
        <v>-0.3117451927458319</v>
      </c>
      <c r="R36" s="19">
        <f>'Glutamine Uptake'!U58</f>
        <v>-1.9190871369294649E-2</v>
      </c>
    </row>
    <row r="37" spans="2:18" x14ac:dyDescent="0.25">
      <c r="B37" s="277"/>
      <c r="C37" s="277"/>
      <c r="D37" s="298"/>
      <c r="E37" s="287"/>
      <c r="F37" s="19" t="s">
        <v>27</v>
      </c>
      <c r="G37" s="16">
        <f>AB!N35</f>
        <v>1.8926174496644297</v>
      </c>
      <c r="H37" s="16">
        <f>PicoGreen!AA60</f>
        <v>19.238040000000002</v>
      </c>
      <c r="I37" s="16">
        <f>DMMB!AA68</f>
        <v>223.5567999999995</v>
      </c>
      <c r="J37">
        <f t="shared" si="4"/>
        <v>11.620560098637879</v>
      </c>
      <c r="K37" s="16">
        <f>OHP!AQ52</f>
        <v>169.36183465271588</v>
      </c>
      <c r="L37">
        <f t="shared" si="5"/>
        <v>8.803486979583985</v>
      </c>
      <c r="M37" s="126">
        <f>Rx!Q17</f>
        <v>2.8715728864399701E-2</v>
      </c>
      <c r="N37">
        <f t="shared" si="6"/>
        <v>1.4926535584913899E-3</v>
      </c>
      <c r="O37" s="16">
        <f>Rx!U17</f>
        <v>12.463018837336399</v>
      </c>
      <c r="P37">
        <f t="shared" si="7"/>
        <v>0.64783204720108689</v>
      </c>
      <c r="Q37" s="16">
        <f>'Glucose Uptake'!U60</f>
        <v>0.30676296363801825</v>
      </c>
      <c r="R37" s="19">
        <f>'Glutamine Uptake'!U59</f>
        <v>-2.5933609958506243E-2</v>
      </c>
    </row>
    <row r="38" spans="2:18" ht="15.75" thickBot="1" x14ac:dyDescent="0.3">
      <c r="B38" s="277"/>
      <c r="C38" s="277"/>
      <c r="D38" s="299"/>
      <c r="E38" s="295"/>
      <c r="F38" s="20" t="s">
        <v>28</v>
      </c>
      <c r="G38" s="17">
        <f>AB!N36</f>
        <v>1.8590604026845639</v>
      </c>
      <c r="H38" s="17">
        <f>PicoGreen!AA61</f>
        <v>33.062339999999999</v>
      </c>
      <c r="I38" s="17">
        <f>DMMB!AA69</f>
        <v>198.58239999999981</v>
      </c>
      <c r="J38" s="11">
        <f t="shared" si="4"/>
        <v>6.0063020342782698</v>
      </c>
      <c r="K38" s="17">
        <f>OHP!AQ53</f>
        <v>163.82751012915338</v>
      </c>
      <c r="L38" s="11">
        <f t="shared" si="5"/>
        <v>4.9551093518835447</v>
      </c>
      <c r="M38" s="127">
        <f>Rx!Q18</f>
        <v>2.7820264881260701E-2</v>
      </c>
      <c r="N38" s="11">
        <f t="shared" si="6"/>
        <v>8.4144875653872962E-4</v>
      </c>
      <c r="O38" s="17">
        <f>Rx!U18</f>
        <v>12.642128090088599</v>
      </c>
      <c r="P38" s="11">
        <f t="shared" si="7"/>
        <v>0.38237245428147554</v>
      </c>
      <c r="Q38" s="17">
        <f>'Glucose Uptake'!U61</f>
        <v>1.2975148090768265</v>
      </c>
      <c r="R38" s="20">
        <f>'Glutamine Uptake'!U60</f>
        <v>-1.9190871369294649E-2</v>
      </c>
    </row>
    <row r="39" spans="2:18" x14ac:dyDescent="0.25">
      <c r="B39" s="277"/>
      <c r="C39" s="277"/>
      <c r="D39" s="297">
        <v>200</v>
      </c>
      <c r="E39" s="286" t="s">
        <v>23</v>
      </c>
      <c r="F39" s="18" t="s">
        <v>25</v>
      </c>
      <c r="G39" s="15">
        <f>AB!G7</f>
        <v>2.1172413793103448</v>
      </c>
      <c r="H39" s="15">
        <f>PicoGreen!G7</f>
        <v>116.70275000000002</v>
      </c>
      <c r="I39" s="15">
        <f>DMMB!G7</f>
        <v>346.54550000000057</v>
      </c>
      <c r="J39" s="9">
        <f t="shared" si="4"/>
        <v>2.9694715848598299</v>
      </c>
      <c r="K39" s="15">
        <f>OHP!G7</f>
        <v>95.169264731156233</v>
      </c>
      <c r="L39" s="9">
        <f t="shared" si="5"/>
        <v>0.81548433718276747</v>
      </c>
      <c r="M39" s="15"/>
      <c r="N39" s="9"/>
      <c r="O39" s="15"/>
      <c r="P39" s="9"/>
      <c r="Q39" s="15"/>
      <c r="R39" s="18"/>
    </row>
    <row r="40" spans="2:18" x14ac:dyDescent="0.25">
      <c r="B40" s="277"/>
      <c r="C40" s="277"/>
      <c r="D40" s="298"/>
      <c r="E40" s="287"/>
      <c r="F40" s="19" t="s">
        <v>26</v>
      </c>
      <c r="G40" s="16">
        <f>AB!G8</f>
        <v>2.2344827586206897</v>
      </c>
      <c r="H40" s="16">
        <f>PicoGreen!G8</f>
        <v>153.57575000000003</v>
      </c>
      <c r="I40" s="16">
        <f>DMMB!G8</f>
        <v>404.5550000000004</v>
      </c>
      <c r="J40">
        <f t="shared" si="4"/>
        <v>2.6342375016889079</v>
      </c>
      <c r="K40" s="16">
        <f>OHP!G8</f>
        <v>103.50740515134373</v>
      </c>
      <c r="L40">
        <f t="shared" si="5"/>
        <v>0.67398274240134726</v>
      </c>
      <c r="M40" s="16"/>
      <c r="O40" s="16"/>
      <c r="Q40" s="16"/>
      <c r="R40" s="19"/>
    </row>
    <row r="41" spans="2:18" x14ac:dyDescent="0.25">
      <c r="B41" s="277"/>
      <c r="C41" s="277"/>
      <c r="D41" s="298"/>
      <c r="E41" s="287"/>
      <c r="F41" s="19" t="s">
        <v>27</v>
      </c>
      <c r="G41" s="16">
        <f>AB!G9</f>
        <v>3.0344827586206895</v>
      </c>
      <c r="H41" s="16">
        <f>PicoGreen!G9</f>
        <v>166.04749999999999</v>
      </c>
      <c r="I41" s="16">
        <f>DMMB!G9</f>
        <v>434.63400000000013</v>
      </c>
      <c r="J41">
        <f t="shared" si="4"/>
        <v>2.6175281169544871</v>
      </c>
      <c r="K41" s="16">
        <f>OHP!G9</f>
        <v>110.51524396603126</v>
      </c>
      <c r="L41">
        <f t="shared" si="5"/>
        <v>0.66556403418317811</v>
      </c>
      <c r="M41" s="16"/>
      <c r="O41" s="16"/>
      <c r="Q41" s="16"/>
      <c r="R41" s="19"/>
    </row>
    <row r="42" spans="2:18" x14ac:dyDescent="0.25">
      <c r="B42" s="277"/>
      <c r="C42" s="277"/>
      <c r="D42" s="298"/>
      <c r="E42" s="296"/>
      <c r="F42" s="71" t="s">
        <v>28</v>
      </c>
      <c r="G42" s="72">
        <f>AB!G10</f>
        <v>1.8896551724137929</v>
      </c>
      <c r="H42" s="72">
        <f>PicoGreen!G10</f>
        <v>138.39275000000001</v>
      </c>
      <c r="I42" s="72">
        <f>DMMB!G10</f>
        <v>434.63400000000013</v>
      </c>
      <c r="J42" s="6">
        <f t="shared" si="4"/>
        <v>3.1405835927098789</v>
      </c>
      <c r="K42" s="72">
        <f>OHP!G10</f>
        <v>120.20744137753124</v>
      </c>
      <c r="L42" s="6">
        <f t="shared" si="5"/>
        <v>0.86859637789935695</v>
      </c>
      <c r="M42" s="72"/>
      <c r="N42" s="6"/>
      <c r="O42" s="72"/>
      <c r="P42" s="6"/>
      <c r="Q42" s="72"/>
      <c r="R42" s="71"/>
    </row>
    <row r="43" spans="2:18" x14ac:dyDescent="0.25">
      <c r="B43" s="277"/>
      <c r="C43" s="277"/>
      <c r="D43" s="298"/>
      <c r="E43" s="287" t="s">
        <v>29</v>
      </c>
      <c r="F43" s="19" t="s">
        <v>25</v>
      </c>
      <c r="G43" s="16">
        <f>AB!G19</f>
        <v>2.5799999999999996</v>
      </c>
      <c r="H43" s="16">
        <f>PicoGreen!G19</f>
        <v>153.25864999999999</v>
      </c>
      <c r="I43" s="16">
        <f>DMMB!G19</f>
        <v>421.25780000000015</v>
      </c>
      <c r="J43">
        <f t="shared" si="4"/>
        <v>2.7486722609131697</v>
      </c>
      <c r="K43" s="16">
        <f>OHP!G19</f>
        <v>126.59764016109375</v>
      </c>
      <c r="L43">
        <f t="shared" si="5"/>
        <v>0.82603911858217305</v>
      </c>
      <c r="M43" s="16"/>
      <c r="O43" s="16"/>
      <c r="Q43" s="16"/>
      <c r="R43" s="19"/>
    </row>
    <row r="44" spans="2:18" x14ac:dyDescent="0.25">
      <c r="B44" s="277"/>
      <c r="C44" s="277"/>
      <c r="D44" s="298"/>
      <c r="E44" s="287"/>
      <c r="F44" s="19" t="s">
        <v>26</v>
      </c>
      <c r="G44" s="16">
        <f>AB!G20</f>
        <v>3.02</v>
      </c>
      <c r="H44" s="16">
        <f>PicoGreen!G20</f>
        <v>190.70149999999998</v>
      </c>
      <c r="I44" s="16">
        <f>DMMB!G20</f>
        <v>519.52300000000014</v>
      </c>
      <c r="J44">
        <f t="shared" si="4"/>
        <v>2.7242732752495402</v>
      </c>
      <c r="K44" s="16">
        <f>OHP!G20</f>
        <v>94.551624700031269</v>
      </c>
      <c r="L44">
        <f t="shared" si="5"/>
        <v>0.49580954895494411</v>
      </c>
      <c r="M44" s="16"/>
      <c r="O44" s="16"/>
      <c r="Q44" s="16"/>
      <c r="R44" s="19"/>
    </row>
    <row r="45" spans="2:18" x14ac:dyDescent="0.25">
      <c r="B45" s="277"/>
      <c r="C45" s="277"/>
      <c r="D45" s="298"/>
      <c r="E45" s="287"/>
      <c r="F45" s="19" t="s">
        <v>27</v>
      </c>
      <c r="G45" s="16">
        <f>AB!G21</f>
        <v>2.3499999999999996</v>
      </c>
      <c r="H45" s="16">
        <f>PicoGreen!G21</f>
        <v>141.863</v>
      </c>
      <c r="I45" s="16">
        <f>DMMB!G21</f>
        <v>404.16820000000058</v>
      </c>
      <c r="J45">
        <f t="shared" si="4"/>
        <v>2.8490036161648957</v>
      </c>
      <c r="K45" s="16">
        <f>OHP!G21</f>
        <v>105.55036833121876</v>
      </c>
      <c r="L45">
        <f t="shared" si="5"/>
        <v>0.74403028507234981</v>
      </c>
      <c r="M45" s="16"/>
      <c r="O45" s="16"/>
      <c r="Q45" s="16"/>
      <c r="R45" s="19"/>
    </row>
    <row r="46" spans="2:18" x14ac:dyDescent="0.25">
      <c r="B46" s="277"/>
      <c r="C46" s="277"/>
      <c r="D46" s="298"/>
      <c r="E46" s="296"/>
      <c r="F46" s="71" t="s">
        <v>28</v>
      </c>
      <c r="G46" s="72">
        <f>AB!G22</f>
        <v>2.1999999999999997</v>
      </c>
      <c r="H46" s="72">
        <f>PicoGreen!G22</f>
        <v>142.94829999999999</v>
      </c>
      <c r="I46" s="72">
        <f>DMMB!G22</f>
        <v>402.03200000000015</v>
      </c>
      <c r="J46" s="6">
        <f t="shared" si="4"/>
        <v>2.8124293888070033</v>
      </c>
      <c r="K46" s="72">
        <f>OHP!G22</f>
        <v>121.94158454184375</v>
      </c>
      <c r="L46" s="6">
        <f t="shared" si="5"/>
        <v>0.85304676265365709</v>
      </c>
      <c r="M46" s="72"/>
      <c r="N46" s="6"/>
      <c r="O46" s="72"/>
      <c r="P46" s="6"/>
      <c r="Q46" s="72"/>
      <c r="R46" s="71"/>
    </row>
    <row r="47" spans="2:18" x14ac:dyDescent="0.25">
      <c r="B47" s="277"/>
      <c r="C47" s="277"/>
      <c r="D47" s="298"/>
      <c r="E47" s="287" t="s">
        <v>38</v>
      </c>
      <c r="F47" s="19" t="s">
        <v>25</v>
      </c>
      <c r="G47" s="16">
        <f>AB!N37</f>
        <v>2.0738255033557049</v>
      </c>
      <c r="H47" s="16">
        <f>PicoGreen!AA62</f>
        <v>26.742660000000001</v>
      </c>
      <c r="I47" s="16">
        <f>DMMB!AA70</f>
        <v>246.44999999999968</v>
      </c>
      <c r="J47">
        <f t="shared" si="4"/>
        <v>9.2156128074020938</v>
      </c>
      <c r="K47" s="16">
        <f>OHP!AQ54</f>
        <v>248.09863569652833</v>
      </c>
      <c r="L47">
        <f t="shared" si="5"/>
        <v>9.2772609641871195</v>
      </c>
      <c r="M47" s="16">
        <f>Rx!Q19</f>
        <v>3.4674651018030203E-2</v>
      </c>
      <c r="N47">
        <f t="shared" si="6"/>
        <v>1.2966044147452124E-3</v>
      </c>
      <c r="O47" s="16">
        <f>Rx!U19</f>
        <v>11.983207011892301</v>
      </c>
      <c r="P47">
        <f t="shared" si="7"/>
        <v>0.44809330903852873</v>
      </c>
      <c r="Q47" s="16">
        <f>'Glucose Uptake'!U62</f>
        <v>2.0804365260184028</v>
      </c>
      <c r="R47" s="19">
        <f>'Glutamine Uptake'!U61</f>
        <v>1.7116182572614158E-2</v>
      </c>
    </row>
    <row r="48" spans="2:18" x14ac:dyDescent="0.25">
      <c r="B48" s="277"/>
      <c r="C48" s="277"/>
      <c r="D48" s="298"/>
      <c r="E48" s="287"/>
      <c r="F48" s="19" t="s">
        <v>26</v>
      </c>
      <c r="G48" s="16">
        <f>AB!N38</f>
        <v>2.5369127516778525</v>
      </c>
      <c r="H48" s="16">
        <f>PicoGreen!AA63</f>
        <v>35.432220000000001</v>
      </c>
      <c r="I48" s="16">
        <f>DMMB!AA71</f>
        <v>233.96279999999976</v>
      </c>
      <c r="J48">
        <f t="shared" si="4"/>
        <v>6.6031086959834795</v>
      </c>
      <c r="K48" s="16">
        <f>OHP!AQ55</f>
        <v>192.89120210565338</v>
      </c>
      <c r="L48">
        <f t="shared" si="5"/>
        <v>5.4439490979016663</v>
      </c>
      <c r="M48" s="16">
        <f>Rx!Q20</f>
        <v>4.6478787534806401E-2</v>
      </c>
      <c r="N48">
        <f t="shared" si="6"/>
        <v>1.3117661703050613E-3</v>
      </c>
      <c r="O48" s="16">
        <f>Rx!U20</f>
        <v>15.746797521405799</v>
      </c>
      <c r="P48">
        <f t="shared" si="7"/>
        <v>0.44442029095003921</v>
      </c>
      <c r="Q48" s="16">
        <f>'Glucose Uptake'!U63</f>
        <v>6.372271028889088</v>
      </c>
      <c r="R48" s="19">
        <f>'Glutamine Uptake'!U62</f>
        <v>4.7717842323651449E-2</v>
      </c>
    </row>
    <row r="49" spans="2:18" x14ac:dyDescent="0.25">
      <c r="B49" s="277"/>
      <c r="C49" s="277"/>
      <c r="D49" s="298"/>
      <c r="E49" s="287"/>
      <c r="F49" s="19" t="s">
        <v>27</v>
      </c>
      <c r="G49" s="16">
        <f>AB!N39</f>
        <v>3.026845637583893</v>
      </c>
      <c r="H49" s="16">
        <f>PicoGreen!AA64</f>
        <v>44.121780000000001</v>
      </c>
      <c r="I49" s="16">
        <f>DMMB!AA72</f>
        <v>258.93719999999962</v>
      </c>
      <c r="J49">
        <f t="shared" si="4"/>
        <v>5.868693420800331</v>
      </c>
      <c r="K49" s="16">
        <f>OHP!AQ56</f>
        <v>197.71251549427839</v>
      </c>
      <c r="L49">
        <f t="shared" si="5"/>
        <v>4.4810638984709676</v>
      </c>
      <c r="M49" s="16">
        <f>Rx!Q21</f>
        <v>6.1043245090794798E-2</v>
      </c>
      <c r="N49">
        <f t="shared" si="6"/>
        <v>1.3835172808258143E-3</v>
      </c>
      <c r="O49" s="16">
        <f>Rx!U21</f>
        <v>21.652864879408501</v>
      </c>
      <c r="P49">
        <f t="shared" si="7"/>
        <v>0.49075229692475009</v>
      </c>
      <c r="Q49" s="16">
        <f>'Glucose Uptake'!U64</f>
        <v>7.5751234849175191</v>
      </c>
      <c r="R49" s="19">
        <f>'Glutamine Uptake'!U63</f>
        <v>5.1867219917012486E-2</v>
      </c>
    </row>
    <row r="50" spans="2:18" ht="15.75" thickBot="1" x14ac:dyDescent="0.3">
      <c r="B50" s="277"/>
      <c r="C50" s="277"/>
      <c r="D50" s="299"/>
      <c r="E50" s="295"/>
      <c r="F50" s="20" t="s">
        <v>28</v>
      </c>
      <c r="G50" s="17">
        <f>AB!N40</f>
        <v>2.1610738255033559</v>
      </c>
      <c r="H50" s="17">
        <f>PicoGreen!AA65</f>
        <v>28.717560000000002</v>
      </c>
      <c r="I50" s="17">
        <f>DMMB!AA73</f>
        <v>221.4755999999997</v>
      </c>
      <c r="J50" s="11">
        <f t="shared" si="4"/>
        <v>7.7122011758659053</v>
      </c>
      <c r="K50" s="17">
        <f>OHP!AQ57</f>
        <v>205.82726126809089</v>
      </c>
      <c r="L50" s="11">
        <f t="shared" si="5"/>
        <v>7.1672962907743862</v>
      </c>
      <c r="M50" s="17">
        <f>Rx!Q22</f>
        <v>4.4401018607108503E-2</v>
      </c>
      <c r="N50" s="11">
        <f t="shared" si="6"/>
        <v>1.5461278258705998E-3</v>
      </c>
      <c r="O50" s="17">
        <f>Rx!U22</f>
        <v>15.225434333940701</v>
      </c>
      <c r="P50" s="11">
        <f t="shared" si="7"/>
        <v>0.53017855047367179</v>
      </c>
      <c r="Q50" s="17">
        <f>'Glucose Uptake'!U65</f>
        <v>8.4164084571220208</v>
      </c>
      <c r="R50" s="20">
        <f>'Glutamine Uptake'!U64</f>
        <v>6.1203319502074693E-2</v>
      </c>
    </row>
    <row r="51" spans="2:18" x14ac:dyDescent="0.25">
      <c r="B51" s="277"/>
      <c r="C51" s="277"/>
      <c r="D51" s="297">
        <v>4000</v>
      </c>
      <c r="E51" s="286" t="s">
        <v>23</v>
      </c>
      <c r="F51" s="18" t="s">
        <v>25</v>
      </c>
      <c r="G51" s="15">
        <f>AB!G11</f>
        <v>1.8133333333333335</v>
      </c>
      <c r="H51" s="15">
        <f>PicoGreen!G11</f>
        <v>111.47460000000001</v>
      </c>
      <c r="I51" s="15">
        <f>DMMB!G11</f>
        <v>369.98900000000015</v>
      </c>
      <c r="J51" s="9">
        <f t="shared" si="4"/>
        <v>3.3190430824600412</v>
      </c>
      <c r="K51" s="15">
        <f>OHP!G11</f>
        <v>93.268833866156243</v>
      </c>
      <c r="L51" s="9">
        <f t="shared" si="5"/>
        <v>0.83668238205076528</v>
      </c>
      <c r="M51" s="15"/>
      <c r="N51" s="9"/>
      <c r="O51" s="15"/>
      <c r="P51" s="9"/>
      <c r="Q51" s="15"/>
      <c r="R51" s="18"/>
    </row>
    <row r="52" spans="2:18" x14ac:dyDescent="0.25">
      <c r="B52" s="277"/>
      <c r="C52" s="277"/>
      <c r="D52" s="298"/>
      <c r="E52" s="287"/>
      <c r="F52" s="19" t="s">
        <v>26</v>
      </c>
      <c r="G52" s="16">
        <f>AB!G12</f>
        <v>2.6133333333333333</v>
      </c>
      <c r="H52" s="16">
        <f>PicoGreen!G12</f>
        <v>112.01725000000002</v>
      </c>
      <c r="I52" s="16">
        <f>DMMB!G12</f>
        <v>367.85280000000017</v>
      </c>
      <c r="J52">
        <f t="shared" si="4"/>
        <v>3.2838942216488989</v>
      </c>
      <c r="K52" s="16">
        <f>OHP!G12</f>
        <v>94.147783141218724</v>
      </c>
      <c r="L52">
        <f t="shared" si="5"/>
        <v>0.84047575834274368</v>
      </c>
      <c r="M52" s="16"/>
      <c r="O52" s="16"/>
      <c r="Q52" s="16"/>
      <c r="R52" s="19"/>
    </row>
    <row r="53" spans="2:18" x14ac:dyDescent="0.25">
      <c r="B53" s="277"/>
      <c r="C53" s="277"/>
      <c r="D53" s="298"/>
      <c r="E53" s="287"/>
      <c r="F53" s="19" t="s">
        <v>27</v>
      </c>
      <c r="G53" s="16">
        <f>AB!G13</f>
        <v>2.6933333333333334</v>
      </c>
      <c r="H53" s="16">
        <f>PicoGreen!G13</f>
        <v>111.47460000000001</v>
      </c>
      <c r="I53" s="16">
        <f>DMMB!G13</f>
        <v>459.70940000000024</v>
      </c>
      <c r="J53">
        <f t="shared" si="4"/>
        <v>4.1238936941688973</v>
      </c>
      <c r="K53" s="16">
        <f>OHP!G13</f>
        <v>110.18266856465623</v>
      </c>
      <c r="L53">
        <f t="shared" si="5"/>
        <v>0.98841053087121389</v>
      </c>
      <c r="M53" s="16"/>
      <c r="O53" s="16"/>
      <c r="Q53" s="16"/>
      <c r="R53" s="19"/>
    </row>
    <row r="54" spans="2:18" x14ac:dyDescent="0.25">
      <c r="B54" s="277"/>
      <c r="C54" s="277"/>
      <c r="D54" s="298"/>
      <c r="E54" s="296"/>
      <c r="F54" s="71" t="s">
        <v>28</v>
      </c>
      <c r="G54" s="72">
        <f>AB!G14</f>
        <v>1.5133333333333334</v>
      </c>
      <c r="H54" s="72">
        <f>PicoGreen!G14</f>
        <v>109.304</v>
      </c>
      <c r="I54" s="72">
        <f>DMMB!G14</f>
        <v>425.53020000000021</v>
      </c>
      <c r="J54" s="6">
        <f t="shared" si="4"/>
        <v>3.8930889994876692</v>
      </c>
      <c r="K54" s="72">
        <f>OHP!G14</f>
        <v>114.19732876696877</v>
      </c>
      <c r="L54" s="6">
        <f t="shared" si="5"/>
        <v>1.0447680667401811</v>
      </c>
      <c r="M54" s="72"/>
      <c r="N54" s="6"/>
      <c r="O54" s="72"/>
      <c r="P54" s="6"/>
      <c r="Q54" s="72"/>
      <c r="R54" s="71"/>
    </row>
    <row r="55" spans="2:18" x14ac:dyDescent="0.25">
      <c r="B55" s="277"/>
      <c r="C55" s="277"/>
      <c r="D55" s="298"/>
      <c r="E55" s="287" t="s">
        <v>29</v>
      </c>
      <c r="F55" s="19" t="s">
        <v>25</v>
      </c>
      <c r="G55" s="16">
        <f>AB!G23</f>
        <v>2.4230769230769229</v>
      </c>
      <c r="H55" s="16">
        <f>PicoGreen!G23</f>
        <v>139.69239999999999</v>
      </c>
      <c r="I55" s="16">
        <f>DMMB!G23</f>
        <v>402.0320000000001</v>
      </c>
      <c r="J55">
        <f t="shared" si="4"/>
        <v>2.8779804771054125</v>
      </c>
      <c r="K55" s="16">
        <f>OHP!G23</f>
        <v>97.16471713940625</v>
      </c>
      <c r="L55">
        <f t="shared" si="5"/>
        <v>0.69556194280724115</v>
      </c>
      <c r="M55" s="16"/>
      <c r="O55" s="16"/>
      <c r="Q55" s="16"/>
      <c r="R55" s="19"/>
    </row>
    <row r="56" spans="2:18" x14ac:dyDescent="0.25">
      <c r="B56" s="277"/>
      <c r="C56" s="277"/>
      <c r="D56" s="298"/>
      <c r="E56" s="287"/>
      <c r="F56" s="19" t="s">
        <v>26</v>
      </c>
      <c r="G56" s="16">
        <f>AB!G24</f>
        <v>1.6538461538461537</v>
      </c>
      <c r="H56" s="16">
        <f>PicoGreen!G24</f>
        <v>114.73049999999999</v>
      </c>
      <c r="I56" s="16">
        <f>DMMB!G24</f>
        <v>350.76320000000032</v>
      </c>
      <c r="J56">
        <f t="shared" si="4"/>
        <v>3.0572794505384389</v>
      </c>
      <c r="K56" s="16">
        <f>OHP!G24</f>
        <v>93.150056937093751</v>
      </c>
      <c r="L56">
        <f t="shared" si="5"/>
        <v>0.81190317253994149</v>
      </c>
      <c r="M56" s="16"/>
      <c r="O56" s="16"/>
      <c r="Q56" s="16"/>
      <c r="R56" s="19"/>
    </row>
    <row r="57" spans="2:18" x14ac:dyDescent="0.25">
      <c r="B57" s="277"/>
      <c r="C57" s="277"/>
      <c r="D57" s="298"/>
      <c r="E57" s="287"/>
      <c r="F57" s="19" t="s">
        <v>27</v>
      </c>
      <c r="G57" s="16">
        <f>AB!G25</f>
        <v>1.8782051282051282</v>
      </c>
      <c r="H57" s="16">
        <f>PicoGreen!G25</f>
        <v>85.970049999999986</v>
      </c>
      <c r="I57" s="16">
        <f>DMMB!G25</f>
        <v>329.40120000000036</v>
      </c>
      <c r="J57">
        <f t="shared" si="4"/>
        <v>3.8315808819466826</v>
      </c>
      <c r="K57" s="16">
        <f>OHP!G25</f>
        <v>76.236222238593726</v>
      </c>
      <c r="L57">
        <f t="shared" si="5"/>
        <v>0.88677652552945752</v>
      </c>
      <c r="M57" s="16"/>
      <c r="O57" s="16"/>
      <c r="Q57" s="16"/>
      <c r="R57" s="19"/>
    </row>
    <row r="58" spans="2:18" x14ac:dyDescent="0.25">
      <c r="B58" s="277"/>
      <c r="C58" s="277"/>
      <c r="D58" s="298"/>
      <c r="E58" s="296"/>
      <c r="F58" s="71" t="s">
        <v>28</v>
      </c>
      <c r="G58" s="72">
        <f>AB!G26</f>
        <v>1.5384615384615385</v>
      </c>
      <c r="H58" s="72">
        <f>PicoGreen!G26</f>
        <v>57.752250000000004</v>
      </c>
      <c r="I58" s="72">
        <f>DMMB!G26</f>
        <v>288.8134</v>
      </c>
      <c r="J58" s="6">
        <f t="shared" si="4"/>
        <v>5.0009029951214021</v>
      </c>
      <c r="K58" s="72">
        <f>OHP!G26</f>
        <v>98.637551059781231</v>
      </c>
      <c r="L58" s="6">
        <f t="shared" si="5"/>
        <v>1.7079429989269894</v>
      </c>
      <c r="M58" s="72"/>
      <c r="N58" s="6"/>
      <c r="O58" s="72"/>
      <c r="P58" s="6"/>
      <c r="Q58" s="72"/>
      <c r="R58" s="71"/>
    </row>
    <row r="59" spans="2:18" x14ac:dyDescent="0.25">
      <c r="B59" s="277"/>
      <c r="C59" s="277"/>
      <c r="D59" s="298"/>
      <c r="E59" s="287" t="s">
        <v>38</v>
      </c>
      <c r="F59" s="19" t="s">
        <v>25</v>
      </c>
      <c r="G59" s="16">
        <f>AB!N41</f>
        <v>1.9530201342281881</v>
      </c>
      <c r="H59" s="16">
        <f>PicoGreen!AA66</f>
        <v>31.482420000000001</v>
      </c>
      <c r="I59" s="16">
        <f>DMMB!AA74</f>
        <v>238.12519999999978</v>
      </c>
      <c r="J59">
        <f t="shared" si="4"/>
        <v>7.5637514523978711</v>
      </c>
      <c r="K59" s="16">
        <f>OHP!AQ58</f>
        <v>200.87013623471589</v>
      </c>
      <c r="L59">
        <f t="shared" si="5"/>
        <v>6.3803905873409947</v>
      </c>
      <c r="M59" s="16">
        <f>Rx!Q23</f>
        <v>8.2136464538645794E-3</v>
      </c>
      <c r="N59">
        <f t="shared" si="6"/>
        <v>2.6089628604994723E-4</v>
      </c>
      <c r="O59" s="16">
        <f>Rx!U23</f>
        <v>7.5504562949705498</v>
      </c>
      <c r="P59">
        <f t="shared" si="7"/>
        <v>0.23983087370572367</v>
      </c>
      <c r="Q59" s="16">
        <f>'Glucose Uptake'!U66</f>
        <v>2.3085514444545687</v>
      </c>
      <c r="R59" s="19">
        <f>'Glutamine Uptake'!U65</f>
        <v>1.0788381742738586</v>
      </c>
    </row>
    <row r="60" spans="2:18" x14ac:dyDescent="0.25">
      <c r="B60" s="277"/>
      <c r="C60" s="277"/>
      <c r="D60" s="298"/>
      <c r="E60" s="287"/>
      <c r="F60" s="19" t="s">
        <v>26</v>
      </c>
      <c r="G60" s="16">
        <f>AB!N42</f>
        <v>2.6308724832214763</v>
      </c>
      <c r="H60" s="16">
        <f>PicoGreen!AA67</f>
        <v>47.676600000000001</v>
      </c>
      <c r="I60" s="16">
        <f>DMMB!AA75</f>
        <v>308.88599999999985</v>
      </c>
      <c r="J60">
        <f t="shared" si="4"/>
        <v>6.4787757516265811</v>
      </c>
      <c r="K60" s="16">
        <f>OHP!AQ59</f>
        <v>225.5199497568409</v>
      </c>
      <c r="L60">
        <f t="shared" si="5"/>
        <v>4.7302020227289887</v>
      </c>
      <c r="M60" s="16">
        <f>Rx!Q24</f>
        <v>1.7165812545750801E-2</v>
      </c>
      <c r="N60">
        <f t="shared" si="6"/>
        <v>3.6004691076441694E-4</v>
      </c>
      <c r="O60" s="16">
        <f>Rx!U24</f>
        <v>14.879050840989301</v>
      </c>
      <c r="P60">
        <f t="shared" si="7"/>
        <v>0.31208288428682623</v>
      </c>
      <c r="Q60" s="16">
        <f>'Glucose Uptake'!U67</f>
        <v>3.2864918436161439</v>
      </c>
      <c r="R60" s="19">
        <f>'Glutamine Uptake'!U66</f>
        <v>1.2517289073305662</v>
      </c>
    </row>
    <row r="61" spans="2:18" x14ac:dyDescent="0.25">
      <c r="B61" s="277"/>
      <c r="C61" s="277"/>
      <c r="D61" s="298"/>
      <c r="E61" s="287"/>
      <c r="F61" s="19" t="s">
        <v>27</v>
      </c>
      <c r="G61" s="16">
        <f>AB!N43</f>
        <v>2.9328859060402683</v>
      </c>
      <c r="H61" s="16">
        <f>PicoGreen!AA68</f>
        <v>62.685840000000006</v>
      </c>
      <c r="I61" s="16">
        <f>DMMB!AA76</f>
        <v>319.29200000000009</v>
      </c>
      <c r="J61">
        <f t="shared" si="4"/>
        <v>5.0935267039573855</v>
      </c>
      <c r="K61" s="16">
        <f>OHP!AQ60</f>
        <v>211.12391541334085</v>
      </c>
      <c r="L61">
        <f t="shared" si="5"/>
        <v>3.3679681952629306</v>
      </c>
      <c r="M61" s="16">
        <f>Rx!Q25</f>
        <v>2.1730463444962201E-2</v>
      </c>
      <c r="N61">
        <f t="shared" si="6"/>
        <v>3.4665665236299298E-4</v>
      </c>
      <c r="O61" s="16">
        <f>Rx!U25</f>
        <v>19.810107132207101</v>
      </c>
      <c r="P61">
        <f t="shared" si="7"/>
        <v>0.3160220415361284</v>
      </c>
      <c r="Q61" s="16">
        <f>'Glucose Uptake'!U68</f>
        <v>3.3751043470336271</v>
      </c>
      <c r="R61" s="19">
        <f>'Glutamine Uptake'!U67</f>
        <v>1.3001383125864452</v>
      </c>
    </row>
    <row r="62" spans="2:18" ht="15.75" thickBot="1" x14ac:dyDescent="0.3">
      <c r="B62" s="279"/>
      <c r="C62" s="279"/>
      <c r="D62" s="299"/>
      <c r="E62" s="295"/>
      <c r="F62" s="20" t="s">
        <v>28</v>
      </c>
      <c r="G62" s="17">
        <f>AB!N44</f>
        <v>2.1409395973154361</v>
      </c>
      <c r="H62" s="17">
        <f>PicoGreen!AA69</f>
        <v>36.222180000000002</v>
      </c>
      <c r="I62" s="17">
        <f>DMMB!AA77</f>
        <v>206.90719999999942</v>
      </c>
      <c r="J62" s="11">
        <f t="shared" si="4"/>
        <v>5.7121686215462297</v>
      </c>
      <c r="K62" s="17">
        <f>OHP!AQ61</f>
        <v>199.64783143196584</v>
      </c>
      <c r="L62" s="11">
        <f t="shared" si="5"/>
        <v>5.5117563722549505</v>
      </c>
      <c r="M62" s="17">
        <f>Rx!Q26</f>
        <v>1.04973344858283E-2</v>
      </c>
      <c r="N62" s="11">
        <f t="shared" si="6"/>
        <v>2.8980405060734335E-4</v>
      </c>
      <c r="O62" s="17">
        <f>Rx!U26</f>
        <v>10.3845612170638</v>
      </c>
      <c r="P62" s="11">
        <f t="shared" si="7"/>
        <v>0.28669067452770097</v>
      </c>
      <c r="Q62" s="17">
        <f>'Glucose Uptake'!U69</f>
        <v>3.8548218354141959</v>
      </c>
      <c r="R62" s="20">
        <f>'Glutamine Uptake'!U68</f>
        <v>1.2378976486860296</v>
      </c>
    </row>
    <row r="63" spans="2:18" x14ac:dyDescent="0.25">
      <c r="B63" s="276" t="s">
        <v>10</v>
      </c>
      <c r="C63" s="276" t="s">
        <v>32</v>
      </c>
      <c r="D63" s="297">
        <v>0</v>
      </c>
      <c r="E63" s="286" t="s">
        <v>33</v>
      </c>
      <c r="F63" s="18" t="s">
        <v>25</v>
      </c>
      <c r="G63" s="15">
        <f>AB!G39</f>
        <v>1.6568627450980393</v>
      </c>
      <c r="H63" s="15">
        <f>PicoGreen!G39</f>
        <v>43.812125000000002</v>
      </c>
      <c r="I63" s="15">
        <f>DMMB!G39</f>
        <v>252.94920000000053</v>
      </c>
      <c r="J63" s="9">
        <f>I63/H63</f>
        <v>5.7734976333606394</v>
      </c>
      <c r="K63" s="15">
        <f>OHP!G39</f>
        <v>118.4426594308125</v>
      </c>
      <c r="L63" s="9">
        <f t="shared" si="5"/>
        <v>2.7034219278524492</v>
      </c>
      <c r="M63" s="15"/>
      <c r="N63" s="9"/>
      <c r="O63" s="15"/>
      <c r="P63" s="9"/>
      <c r="Q63" s="15"/>
      <c r="R63" s="18"/>
    </row>
    <row r="64" spans="2:18" x14ac:dyDescent="0.25">
      <c r="B64" s="277"/>
      <c r="C64" s="277"/>
      <c r="D64" s="298"/>
      <c r="E64" s="287"/>
      <c r="F64" s="19" t="s">
        <v>26</v>
      </c>
      <c r="G64" s="16">
        <f>AB!G40</f>
        <v>1.715686274509804</v>
      </c>
      <c r="H64" s="16">
        <f>PicoGreen!G40</f>
        <v>13.067074999999999</v>
      </c>
      <c r="I64" s="16">
        <f>DMMB!G40</f>
        <v>268.89180000000044</v>
      </c>
      <c r="J64">
        <f t="shared" ref="J64:J110" si="8">I64/H64</f>
        <v>20.577811025038155</v>
      </c>
      <c r="K64" s="16">
        <f>OHP!G40</f>
        <v>150.46608604725</v>
      </c>
      <c r="L64">
        <f t="shared" si="5"/>
        <v>11.514901846606834</v>
      </c>
      <c r="M64" s="16"/>
      <c r="O64" s="16"/>
      <c r="Q64" s="16"/>
      <c r="R64" s="19"/>
    </row>
    <row r="65" spans="2:18" x14ac:dyDescent="0.25">
      <c r="B65" s="277"/>
      <c r="C65" s="277"/>
      <c r="D65" s="298"/>
      <c r="E65" s="287"/>
      <c r="F65" s="19" t="s">
        <v>27</v>
      </c>
      <c r="G65" s="16">
        <f>AB!G41</f>
        <v>1.6274509803921569</v>
      </c>
      <c r="H65" s="16">
        <f>PicoGreen!G41</f>
        <v>12.753349999999999</v>
      </c>
      <c r="I65" s="16">
        <f>DMMB!G41</f>
        <v>281.29160000000024</v>
      </c>
      <c r="J65">
        <f t="shared" si="8"/>
        <v>22.056291092144438</v>
      </c>
      <c r="K65" s="16">
        <f>OHP!G41</f>
        <v>149.02103214675003</v>
      </c>
      <c r="L65">
        <f t="shared" si="5"/>
        <v>11.684853951844028</v>
      </c>
      <c r="M65" s="16"/>
      <c r="O65" s="16"/>
      <c r="Q65" s="16"/>
      <c r="R65" s="19"/>
    </row>
    <row r="66" spans="2:18" x14ac:dyDescent="0.25">
      <c r="B66" s="277"/>
      <c r="C66" s="277"/>
      <c r="D66" s="298"/>
      <c r="E66" s="296"/>
      <c r="F66" s="71" t="s">
        <v>28</v>
      </c>
      <c r="G66" s="72">
        <f>AB!G42</f>
        <v>1.4166666666666665</v>
      </c>
      <c r="H66" s="72">
        <f>PicoGreen!G42</f>
        <v>33.145474999999998</v>
      </c>
      <c r="I66" s="72">
        <f>DMMB!G42</f>
        <v>251.17780000000033</v>
      </c>
      <c r="J66" s="6">
        <f t="shared" si="8"/>
        <v>7.5780419499192684</v>
      </c>
      <c r="K66" s="72">
        <f>OHP!G42</f>
        <v>154.41417973968754</v>
      </c>
      <c r="L66" s="6">
        <f t="shared" si="5"/>
        <v>4.6586805511065252</v>
      </c>
      <c r="M66" s="72"/>
      <c r="N66" s="6"/>
      <c r="O66" s="72"/>
      <c r="P66" s="6"/>
      <c r="Q66" s="72"/>
      <c r="R66" s="71"/>
    </row>
    <row r="67" spans="2:18" x14ac:dyDescent="0.25">
      <c r="B67" s="277"/>
      <c r="C67" s="277"/>
      <c r="D67" s="298"/>
      <c r="E67" s="287" t="s">
        <v>39</v>
      </c>
      <c r="F67" s="19" t="s">
        <v>25</v>
      </c>
      <c r="G67" s="16">
        <f>AB!V21</f>
        <v>1.6071428571428572</v>
      </c>
      <c r="H67" s="16">
        <f>PicoGreen!L46</f>
        <v>24.012033611111114</v>
      </c>
      <c r="I67" s="16">
        <f>DMMB!L54</f>
        <v>248.81659999999997</v>
      </c>
      <c r="J67">
        <f t="shared" si="8"/>
        <v>10.362162740138128</v>
      </c>
      <c r="K67" s="16">
        <f>OHP!M46</f>
        <v>130.45406917530681</v>
      </c>
      <c r="L67">
        <f t="shared" ref="L67:L98" si="9">K67/H67</f>
        <v>5.4328621760275091</v>
      </c>
      <c r="M67" s="16">
        <f>Rx!F3</f>
        <v>1.2332225737842E-2</v>
      </c>
      <c r="N67">
        <f t="shared" ref="N67:N94" si="10">M67/H67</f>
        <v>5.1358522720605789E-4</v>
      </c>
      <c r="O67" s="16">
        <f>Rx!J3</f>
        <v>4.3000548986604699</v>
      </c>
      <c r="P67">
        <f t="shared" ref="P67:P94" si="11">O67/H67</f>
        <v>0.17907916373524901</v>
      </c>
      <c r="Q67" s="16">
        <f>'Glucose Uptake'!G46</f>
        <v>0.33258342444784539</v>
      </c>
      <c r="R67" s="19">
        <f>'Glutamine Uptake'!G45</f>
        <v>6.6540373958508717E-2</v>
      </c>
    </row>
    <row r="68" spans="2:18" x14ac:dyDescent="0.25">
      <c r="B68" s="277"/>
      <c r="C68" s="277"/>
      <c r="D68" s="298"/>
      <c r="E68" s="287"/>
      <c r="F68" s="19" t="s">
        <v>26</v>
      </c>
      <c r="G68" s="16">
        <f>AB!V22</f>
        <v>1.7321428571428572</v>
      </c>
      <c r="H68" s="16">
        <f>PicoGreen!L47</f>
        <v>28.275983611111116</v>
      </c>
      <c r="I68" s="16">
        <f>DMMB!L55</f>
        <v>171.27200000000016</v>
      </c>
      <c r="J68">
        <f t="shared" si="8"/>
        <v>6.0571544514793967</v>
      </c>
      <c r="K68" s="16">
        <f>OHP!M47</f>
        <v>185.46007552343175</v>
      </c>
      <c r="L68">
        <f t="shared" si="9"/>
        <v>6.5589256973028789</v>
      </c>
      <c r="M68" s="16">
        <f>Rx!F4</f>
        <v>1.66372336525679E-2</v>
      </c>
      <c r="N68">
        <f t="shared" si="10"/>
        <v>5.8838744149046192E-4</v>
      </c>
      <c r="O68" s="16">
        <f>Rx!J4</f>
        <v>9.5424057782002407</v>
      </c>
      <c r="P68">
        <f t="shared" si="11"/>
        <v>0.33747387569041204</v>
      </c>
      <c r="Q68" s="16">
        <f>'Glucose Uptake'!G47</f>
        <v>0.56999868795101705</v>
      </c>
      <c r="R68" s="19">
        <f>'Glutamine Uptake'!G46</f>
        <v>4.6109467569207113E-2</v>
      </c>
    </row>
    <row r="69" spans="2:18" x14ac:dyDescent="0.25">
      <c r="B69" s="277"/>
      <c r="C69" s="277"/>
      <c r="D69" s="298"/>
      <c r="E69" s="287"/>
      <c r="F69" s="19" t="s">
        <v>27</v>
      </c>
      <c r="G69" s="16">
        <f>AB!V23</f>
        <v>1.3988095238095237</v>
      </c>
      <c r="H69" s="16">
        <f>PicoGreen!L48</f>
        <v>24.012033611111114</v>
      </c>
      <c r="I69" s="16">
        <f>DMMB!L56</f>
        <v>188.03839999999965</v>
      </c>
      <c r="J69">
        <f t="shared" si="8"/>
        <v>7.8310068628668104</v>
      </c>
      <c r="K69" s="16">
        <f>OHP!M48</f>
        <v>168.73402850918183</v>
      </c>
      <c r="L69">
        <f t="shared" si="9"/>
        <v>7.0270611495022788</v>
      </c>
      <c r="M69" s="16">
        <f>Rx!F5</f>
        <v>1.16449639379177E-2</v>
      </c>
      <c r="N69">
        <f t="shared" si="10"/>
        <v>4.8496366973804387E-4</v>
      </c>
      <c r="O69" s="16">
        <f>Rx!J5</f>
        <v>6.50316944550503</v>
      </c>
      <c r="P69">
        <f t="shared" si="11"/>
        <v>0.27082959947614815</v>
      </c>
      <c r="Q69" s="16">
        <f>'Glucose Uptake'!G48</f>
        <v>1.1321752742894899</v>
      </c>
      <c r="R69" s="19">
        <f>'Glutamine Uptake'!G47</f>
        <v>5.8548961287665763E-2</v>
      </c>
    </row>
    <row r="70" spans="2:18" ht="15.75" thickBot="1" x14ac:dyDescent="0.3">
      <c r="B70" s="277"/>
      <c r="C70" s="277"/>
      <c r="D70" s="299"/>
      <c r="E70" s="295"/>
      <c r="F70" s="20" t="s">
        <v>28</v>
      </c>
      <c r="G70" s="17">
        <f>AB!V24</f>
        <v>1.5714285714285714</v>
      </c>
      <c r="H70" s="17">
        <f>PicoGreen!L49</f>
        <v>27.423193611111117</v>
      </c>
      <c r="I70" s="17">
        <f>DMMB!L57</f>
        <v>200.61319999999967</v>
      </c>
      <c r="J70" s="11">
        <f t="shared" si="8"/>
        <v>7.3154572310176436</v>
      </c>
      <c r="K70" s="17">
        <f>OHP!M49</f>
        <v>188.2037803964318</v>
      </c>
      <c r="L70" s="11">
        <f t="shared" si="9"/>
        <v>6.862941751619215</v>
      </c>
      <c r="M70" s="17">
        <f>Rx!F6</f>
        <v>1.47898739343714E-2</v>
      </c>
      <c r="N70" s="11">
        <f t="shared" si="10"/>
        <v>5.393198962931492E-4</v>
      </c>
      <c r="O70" s="17">
        <f>Rx!J6</f>
        <v>9.3964162600358403</v>
      </c>
      <c r="P70" s="11">
        <f t="shared" si="11"/>
        <v>0.3426448572433472</v>
      </c>
      <c r="Q70" s="17">
        <f>'Glucose Uptake'!G49</f>
        <v>-0.22159963039781694</v>
      </c>
      <c r="R70" s="20">
        <f>'Glutamine Uptake'!G48</f>
        <v>5.4830477433269034E-2</v>
      </c>
    </row>
    <row r="71" spans="2:18" x14ac:dyDescent="0.25">
      <c r="B71" s="277"/>
      <c r="C71" s="277"/>
      <c r="D71" s="297">
        <v>200</v>
      </c>
      <c r="E71" s="286" t="s">
        <v>33</v>
      </c>
      <c r="F71" s="18" t="s">
        <v>25</v>
      </c>
      <c r="G71" s="15">
        <f>AB!G43</f>
        <v>1.4256410256410257</v>
      </c>
      <c r="H71" s="15"/>
      <c r="I71" s="15"/>
      <c r="J71" s="9"/>
      <c r="K71" s="15"/>
      <c r="L71" s="9"/>
      <c r="M71" s="15"/>
      <c r="N71" s="9"/>
      <c r="O71" s="15"/>
      <c r="P71" s="9"/>
      <c r="Q71" s="15"/>
      <c r="R71" s="18"/>
    </row>
    <row r="72" spans="2:18" x14ac:dyDescent="0.25">
      <c r="B72" s="277"/>
      <c r="C72" s="277"/>
      <c r="D72" s="298"/>
      <c r="E72" s="287"/>
      <c r="F72" s="19" t="s">
        <v>26</v>
      </c>
      <c r="G72" s="16">
        <f>AB!G44</f>
        <v>1.6358974358974359</v>
      </c>
      <c r="H72" s="16">
        <f>PicoGreen!G44</f>
        <v>59.498375000000003</v>
      </c>
      <c r="I72" s="16">
        <f>DMMB!G44</f>
        <v>329.11940000000016</v>
      </c>
      <c r="J72">
        <f t="shared" si="8"/>
        <v>5.5315695596728505</v>
      </c>
      <c r="K72" s="16">
        <f>OHP!G44</f>
        <v>150.59510871693752</v>
      </c>
      <c r="L72">
        <f t="shared" si="9"/>
        <v>2.5310793566536485</v>
      </c>
      <c r="M72" s="16"/>
      <c r="O72" s="16"/>
      <c r="Q72" s="16"/>
      <c r="R72" s="19"/>
    </row>
    <row r="73" spans="2:18" x14ac:dyDescent="0.25">
      <c r="B73" s="277"/>
      <c r="C73" s="277"/>
      <c r="D73" s="298"/>
      <c r="E73" s="287"/>
      <c r="F73" s="19" t="s">
        <v>27</v>
      </c>
      <c r="G73" s="16">
        <f>AB!G45</f>
        <v>1.3589743589743588</v>
      </c>
      <c r="H73" s="16">
        <f>PicoGreen!G45</f>
        <v>61.067</v>
      </c>
      <c r="I73" s="16">
        <f>DMMB!G45</f>
        <v>316.71960000000036</v>
      </c>
      <c r="J73">
        <f t="shared" si="8"/>
        <v>5.1864280216811105</v>
      </c>
      <c r="K73" s="16">
        <f>OHP!G45</f>
        <v>146.64701502449998</v>
      </c>
      <c r="L73">
        <f t="shared" si="9"/>
        <v>2.4014118103804014</v>
      </c>
      <c r="M73" s="16"/>
      <c r="O73" s="16"/>
      <c r="Q73" s="16"/>
      <c r="R73" s="19"/>
    </row>
    <row r="74" spans="2:18" x14ac:dyDescent="0.25">
      <c r="B74" s="277"/>
      <c r="C74" s="277"/>
      <c r="D74" s="298"/>
      <c r="E74" s="296"/>
      <c r="F74" s="71" t="s">
        <v>28</v>
      </c>
      <c r="G74" s="72">
        <f>AB!G46</f>
        <v>1.5435897435897434</v>
      </c>
      <c r="H74" s="72">
        <f>PicoGreen!G46</f>
        <v>51.655250000000009</v>
      </c>
      <c r="I74" s="72">
        <f>DMMB!G46</f>
        <v>281.29160000000024</v>
      </c>
      <c r="J74" s="6">
        <f t="shared" si="8"/>
        <v>5.4455568407857902</v>
      </c>
      <c r="K74" s="72">
        <f>OHP!G46</f>
        <v>124.32609316856249</v>
      </c>
      <c r="L74" s="6">
        <f t="shared" si="9"/>
        <v>2.406843315414454</v>
      </c>
      <c r="M74" s="72"/>
      <c r="N74" s="6"/>
      <c r="O74" s="72"/>
      <c r="P74" s="6"/>
      <c r="Q74" s="72"/>
      <c r="R74" s="71"/>
    </row>
    <row r="75" spans="2:18" x14ac:dyDescent="0.25">
      <c r="B75" s="277"/>
      <c r="C75" s="277"/>
      <c r="D75" s="298"/>
      <c r="E75" s="287" t="s">
        <v>39</v>
      </c>
      <c r="F75" s="19" t="s">
        <v>25</v>
      </c>
      <c r="G75" s="16">
        <f>AB!V25</f>
        <v>1.6369047619047621</v>
      </c>
      <c r="H75" s="16">
        <f>PicoGreen!L50</f>
        <v>30.407958611111116</v>
      </c>
      <c r="I75" s="16">
        <f>DMMB!L58</f>
        <v>253.00820000000002</v>
      </c>
      <c r="J75">
        <f t="shared" si="8"/>
        <v>8.320459891298011</v>
      </c>
      <c r="K75" s="16">
        <f>OHP!M50</f>
        <v>197.41102078755682</v>
      </c>
      <c r="L75">
        <f t="shared" si="9"/>
        <v>6.4920839742074143</v>
      </c>
      <c r="M75" s="16">
        <f>Rx!F7</f>
        <v>1.21594704722255E-2</v>
      </c>
      <c r="N75">
        <f t="shared" si="10"/>
        <v>3.9987789472267993E-4</v>
      </c>
      <c r="O75" s="16">
        <f>Rx!J7</f>
        <v>10.905725731872501</v>
      </c>
      <c r="P75">
        <f t="shared" si="11"/>
        <v>0.35864708549976554</v>
      </c>
      <c r="Q75" s="16">
        <f>'Glucose Uptake'!G50</f>
        <v>0.45805991690356507</v>
      </c>
      <c r="R75" s="19">
        <f>'Glutamine Uptake'!G49</f>
        <v>-6.6864784546805667E-3</v>
      </c>
    </row>
    <row r="76" spans="2:18" x14ac:dyDescent="0.25">
      <c r="B76" s="277"/>
      <c r="C76" s="277"/>
      <c r="D76" s="298"/>
      <c r="E76" s="287"/>
      <c r="F76" s="19" t="s">
        <v>26</v>
      </c>
      <c r="G76" s="16">
        <f>AB!V26</f>
        <v>1.7916666666666665</v>
      </c>
      <c r="H76" s="16">
        <f>PicoGreen!L51</f>
        <v>24.012033611111114</v>
      </c>
      <c r="I76" s="16">
        <f>DMMB!L59</f>
        <v>320.07379999999984</v>
      </c>
      <c r="J76">
        <f t="shared" si="8"/>
        <v>13.329724803145858</v>
      </c>
      <c r="K76" s="16">
        <f>OHP!M51</f>
        <v>107.23810486530681</v>
      </c>
      <c r="L76">
        <f t="shared" si="9"/>
        <v>4.4660151073453607</v>
      </c>
      <c r="M76" s="16">
        <f>Rx!F8</f>
        <v>1.32123804247269E-2</v>
      </c>
      <c r="N76">
        <f t="shared" si="10"/>
        <v>5.5023996045937241E-4</v>
      </c>
      <c r="O76" s="16">
        <f>Rx!J8</f>
        <v>12.974971738001299</v>
      </c>
      <c r="P76">
        <f t="shared" si="11"/>
        <v>0.54035288922789848</v>
      </c>
      <c r="Q76" s="16">
        <f>'Glucose Uptake'!G51</f>
        <v>0.17578832276404999</v>
      </c>
      <c r="R76" s="19">
        <f>'Glutamine Uptake'!G50</f>
        <v>-1.3001485884101049E-2</v>
      </c>
    </row>
    <row r="77" spans="2:18" x14ac:dyDescent="0.25">
      <c r="B77" s="277"/>
      <c r="C77" s="277"/>
      <c r="D77" s="298"/>
      <c r="E77" s="287"/>
      <c r="F77" s="19" t="s">
        <v>27</v>
      </c>
      <c r="G77" s="16">
        <f>AB!V27</f>
        <v>1.7142857142857142</v>
      </c>
      <c r="H77" s="16">
        <f>PicoGreen!L52</f>
        <v>26.570403611111111</v>
      </c>
      <c r="I77" s="16">
        <f>DMMB!L60</f>
        <v>244.62500000000006</v>
      </c>
      <c r="J77">
        <f t="shared" si="8"/>
        <v>9.2066723404120108</v>
      </c>
      <c r="K77" s="16">
        <f>OHP!M52</f>
        <v>124.91389587405683</v>
      </c>
      <c r="L77">
        <f t="shared" si="9"/>
        <v>4.7012419420614604</v>
      </c>
      <c r="M77" s="16">
        <f>Rx!F9</f>
        <v>1.6137939912126701E-2</v>
      </c>
      <c r="N77">
        <f t="shared" si="10"/>
        <v>6.0736525302077828E-4</v>
      </c>
      <c r="O77" s="16">
        <f>Rx!J9</f>
        <v>14.2893425916798</v>
      </c>
      <c r="P77">
        <f t="shared" si="11"/>
        <v>0.53779170240772467</v>
      </c>
      <c r="Q77" s="16">
        <f>'Glucose Uptake'!G52</f>
        <v>0.74908132738051592</v>
      </c>
      <c r="R77" s="19">
        <f>'Glutamine Uptake'!G51</f>
        <v>7.6928344908802904E-3</v>
      </c>
    </row>
    <row r="78" spans="2:18" ht="15.75" thickBot="1" x14ac:dyDescent="0.3">
      <c r="B78" s="277"/>
      <c r="C78" s="277"/>
      <c r="D78" s="299"/>
      <c r="E78" s="295"/>
      <c r="F78" s="20" t="s">
        <v>28</v>
      </c>
      <c r="G78" s="17">
        <f>AB!V28</f>
        <v>1.5357142857142858</v>
      </c>
      <c r="H78" s="17">
        <f>PicoGreen!L53</f>
        <v>16.763318611111114</v>
      </c>
      <c r="I78" s="17">
        <f>DMMB!L61</f>
        <v>164.9845999999998</v>
      </c>
      <c r="J78" s="11">
        <f t="shared" si="8"/>
        <v>9.8420010874603445</v>
      </c>
      <c r="K78" s="17">
        <f>OHP!M53</f>
        <v>176.56941646380682</v>
      </c>
      <c r="L78" s="11">
        <f t="shared" si="9"/>
        <v>10.533082414049717</v>
      </c>
      <c r="M78" s="17">
        <f>Rx!F10</f>
        <v>9.9880714006311006E-3</v>
      </c>
      <c r="N78" s="11">
        <f t="shared" si="10"/>
        <v>5.9582900214106627E-4</v>
      </c>
      <c r="O78" s="17">
        <f>Rx!J10</f>
        <v>10.497205061134601</v>
      </c>
      <c r="P78" s="11">
        <f t="shared" si="11"/>
        <v>0.62620089164068093</v>
      </c>
      <c r="Q78" s="17">
        <f>'Glucose Uptake'!G53</f>
        <v>-0.35824855759023944</v>
      </c>
      <c r="R78" s="20">
        <f>'Glutamine Uptake'!G52</f>
        <v>-1.5981570704122566E-2</v>
      </c>
    </row>
    <row r="79" spans="2:18" x14ac:dyDescent="0.25">
      <c r="B79" s="277"/>
      <c r="C79" s="277"/>
      <c r="D79" s="297">
        <v>4000</v>
      </c>
      <c r="E79" s="286" t="s">
        <v>33</v>
      </c>
      <c r="F79" s="18" t="s">
        <v>25</v>
      </c>
      <c r="G79" s="15">
        <f>AB!G47</f>
        <v>1.4393063583815029</v>
      </c>
      <c r="H79" s="15">
        <f>PicoGreen!G47</f>
        <v>29.067049999999995</v>
      </c>
      <c r="I79" s="15">
        <f>DMMB!G47</f>
        <v>233.46380000000033</v>
      </c>
      <c r="J79" s="9">
        <f t="shared" si="8"/>
        <v>8.0319055425301293</v>
      </c>
      <c r="K79" s="15">
        <f>OHP!G47</f>
        <v>131.24170826381251</v>
      </c>
      <c r="L79" s="9">
        <f t="shared" si="9"/>
        <v>4.5151368392668862</v>
      </c>
      <c r="M79" s="15"/>
      <c r="N79" s="9"/>
      <c r="O79" s="15"/>
      <c r="P79" s="9"/>
      <c r="Q79" s="15"/>
      <c r="R79" s="18"/>
    </row>
    <row r="80" spans="2:18" x14ac:dyDescent="0.25">
      <c r="B80" s="277"/>
      <c r="C80" s="277"/>
      <c r="D80" s="298"/>
      <c r="E80" s="287"/>
      <c r="F80" s="19" t="s">
        <v>26</v>
      </c>
      <c r="G80" s="16">
        <f>AB!G48</f>
        <v>1.4797687861271676</v>
      </c>
      <c r="H80" s="16">
        <f>PicoGreen!G48</f>
        <v>31.263125000000006</v>
      </c>
      <c r="I80" s="16">
        <f>DMMB!G48</f>
        <v>201.57860000000028</v>
      </c>
      <c r="J80">
        <f t="shared" si="8"/>
        <v>6.4478071210091841</v>
      </c>
      <c r="K80" s="16">
        <f>OHP!G48</f>
        <v>142.69892133206253</v>
      </c>
      <c r="L80">
        <f t="shared" si="9"/>
        <v>4.5644484142919977</v>
      </c>
      <c r="M80" s="16"/>
      <c r="O80" s="16"/>
      <c r="Q80" s="16"/>
      <c r="R80" s="19"/>
    </row>
    <row r="81" spans="2:19" x14ac:dyDescent="0.25">
      <c r="B81" s="277"/>
      <c r="C81" s="277"/>
      <c r="D81" s="298"/>
      <c r="E81" s="287"/>
      <c r="F81" s="19" t="s">
        <v>27</v>
      </c>
      <c r="G81" s="16">
        <f>AB!G49</f>
        <v>2.0115606936416186</v>
      </c>
      <c r="H81" s="16">
        <f>PicoGreen!G49</f>
        <v>75.812075000000007</v>
      </c>
      <c r="I81" s="16">
        <f>DMMB!G49</f>
        <v>350.37620000000032</v>
      </c>
      <c r="J81">
        <f t="shared" si="8"/>
        <v>4.6216410776251706</v>
      </c>
      <c r="K81" s="16">
        <f>OHP!G49</f>
        <v>161.38140390281251</v>
      </c>
      <c r="L81">
        <f t="shared" si="9"/>
        <v>2.1287031637481562</v>
      </c>
      <c r="M81" s="16"/>
      <c r="O81" s="16"/>
      <c r="Q81" s="16"/>
      <c r="R81" s="19"/>
    </row>
    <row r="82" spans="2:19" x14ac:dyDescent="0.25">
      <c r="B82" s="277"/>
      <c r="C82" s="277"/>
      <c r="D82" s="298"/>
      <c r="E82" s="296"/>
      <c r="F82" s="71" t="s">
        <v>28</v>
      </c>
      <c r="G82" s="72">
        <f>AB!G50</f>
        <v>1.5953757225433527</v>
      </c>
      <c r="H82" s="72">
        <f>PicoGreen!G50</f>
        <v>54.165050000000001</v>
      </c>
      <c r="I82" s="72">
        <f>DMMB!G50</f>
        <v>252.94920000000053</v>
      </c>
      <c r="J82" s="6">
        <f t="shared" si="8"/>
        <v>4.6699707652813123</v>
      </c>
      <c r="K82" s="72">
        <f>OHP!G50</f>
        <v>145.66644273487501</v>
      </c>
      <c r="L82" s="6">
        <f t="shared" si="9"/>
        <v>2.6893069005728787</v>
      </c>
      <c r="M82" s="72"/>
      <c r="N82" s="6"/>
      <c r="O82" s="72"/>
      <c r="P82" s="6"/>
      <c r="Q82" s="72"/>
      <c r="R82" s="71"/>
    </row>
    <row r="83" spans="2:19" x14ac:dyDescent="0.25">
      <c r="B83" s="277"/>
      <c r="C83" s="277"/>
      <c r="D83" s="298"/>
      <c r="E83" s="287" t="s">
        <v>39</v>
      </c>
      <c r="F83" s="19" t="s">
        <v>25</v>
      </c>
      <c r="G83" s="16">
        <f>AB!V29</f>
        <v>1.8452380952380951</v>
      </c>
      <c r="H83" s="16">
        <f>PicoGreen!L54</f>
        <v>26.570403611111111</v>
      </c>
      <c r="I83" s="16">
        <f>DMMB!L62</f>
        <v>246.72080000000022</v>
      </c>
      <c r="J83">
        <f t="shared" si="8"/>
        <v>9.2855495765531941</v>
      </c>
      <c r="K83" s="16">
        <f>OHP!M54</f>
        <v>176.14730802180679</v>
      </c>
      <c r="L83">
        <f t="shared" si="9"/>
        <v>6.629455487388463</v>
      </c>
      <c r="M83" s="126">
        <f>Rx!F11</f>
        <v>1.50251390158164E-2</v>
      </c>
      <c r="N83">
        <f t="shared" si="10"/>
        <v>5.6548403387945696E-4</v>
      </c>
      <c r="O83" s="16">
        <f>Rx!J11</f>
        <v>17.804311474772401</v>
      </c>
      <c r="P83">
        <f t="shared" si="11"/>
        <v>0.67008058045934471</v>
      </c>
      <c r="Q83" s="16">
        <f>'Glucose Uptake'!G54</f>
        <v>0.46533391646621425</v>
      </c>
      <c r="R83" s="19">
        <f>'Glutamine Uptake'!G53</f>
        <v>-0.37149202450659802</v>
      </c>
    </row>
    <row r="84" spans="2:19" x14ac:dyDescent="0.25">
      <c r="B84" s="277"/>
      <c r="C84" s="277"/>
      <c r="D84" s="298"/>
      <c r="E84" s="287"/>
      <c r="F84" s="19" t="s">
        <v>26</v>
      </c>
      <c r="G84" s="16">
        <f>AB!V30</f>
        <v>1.9345238095238095</v>
      </c>
      <c r="H84" s="16">
        <f>PicoGreen!L55</f>
        <v>35.524698611111113</v>
      </c>
      <c r="I84" s="16">
        <f>DMMB!L63</f>
        <v>167.08039999999954</v>
      </c>
      <c r="J84">
        <f t="shared" si="8"/>
        <v>4.7032179450423701</v>
      </c>
      <c r="K84" s="16"/>
      <c r="M84" s="126">
        <f>Rx!F12</f>
        <v>1.35282560220483E-2</v>
      </c>
      <c r="N84">
        <f t="shared" si="10"/>
        <v>3.8081268950771754E-4</v>
      </c>
      <c r="O84" s="16">
        <f>Rx!J12</f>
        <v>17.593041327822601</v>
      </c>
      <c r="P84">
        <f t="shared" si="11"/>
        <v>0.49523407701254918</v>
      </c>
      <c r="Q84" s="16">
        <f>'Glucose Uptake'!G55</f>
        <v>1.5028891318609223</v>
      </c>
      <c r="R84" s="19">
        <f>'Glutamine Uptake'!G54</f>
        <v>-0.2945996603319152</v>
      </c>
    </row>
    <row r="85" spans="2:19" x14ac:dyDescent="0.25">
      <c r="B85" s="277"/>
      <c r="C85" s="277"/>
      <c r="D85" s="298"/>
      <c r="E85" s="287"/>
      <c r="F85" s="19" t="s">
        <v>27</v>
      </c>
      <c r="G85" s="16">
        <f>AB!V31</f>
        <v>1.5238095238095237</v>
      </c>
      <c r="H85" s="16">
        <f>PicoGreen!L56</f>
        <v>27.423193611111117</v>
      </c>
      <c r="I85" s="16">
        <f>DMMB!L64</f>
        <v>215.28379999999999</v>
      </c>
      <c r="J85">
        <f t="shared" si="8"/>
        <v>7.8504277456865186</v>
      </c>
      <c r="K85" s="16">
        <f>OHP!M56</f>
        <v>129.7681429570568</v>
      </c>
      <c r="L85">
        <f t="shared" si="9"/>
        <v>4.7320580088993847</v>
      </c>
      <c r="M85" s="126">
        <f>Rx!F13</f>
        <v>1.2448998691118301E-2</v>
      </c>
      <c r="N85">
        <f t="shared" si="10"/>
        <v>4.5395874994203124E-4</v>
      </c>
      <c r="O85" s="16">
        <f>Rx!J13</f>
        <v>14.923354925456501</v>
      </c>
      <c r="P85">
        <f t="shared" si="11"/>
        <v>0.54418734510228495</v>
      </c>
      <c r="Q85" s="16">
        <f>'Glucose Uptake'!G56</f>
        <v>0.19283202065746963</v>
      </c>
      <c r="R85" s="19">
        <f>'Glutamine Uptake'!G55</f>
        <v>-0.22363756606849616</v>
      </c>
    </row>
    <row r="86" spans="2:19" ht="15.75" thickBot="1" x14ac:dyDescent="0.3">
      <c r="B86" s="277"/>
      <c r="C86" s="279"/>
      <c r="D86" s="299"/>
      <c r="E86" s="295"/>
      <c r="F86" s="20" t="s">
        <v>28</v>
      </c>
      <c r="G86" s="17">
        <f>AB!V32</f>
        <v>1.4285714285714286</v>
      </c>
      <c r="H86" s="17">
        <f>PicoGreen!L57</f>
        <v>21.027268611111115</v>
      </c>
      <c r="I86" s="17">
        <f>DMMB!L65</f>
        <v>206.90060000000003</v>
      </c>
      <c r="J86" s="11">
        <f t="shared" si="8"/>
        <v>9.8396327086757598</v>
      </c>
      <c r="K86" s="17">
        <f>OHP!M57</f>
        <v>136.94398647105677</v>
      </c>
      <c r="L86" s="11">
        <f t="shared" si="9"/>
        <v>6.5126854563836964</v>
      </c>
      <c r="M86" s="127">
        <f>Rx!F14</f>
        <v>7.9536572866361101E-3</v>
      </c>
      <c r="N86" s="11">
        <f t="shared" si="10"/>
        <v>3.7825441971256702E-4</v>
      </c>
      <c r="O86" s="17">
        <f>Rx!J14</f>
        <v>14.3087508616024</v>
      </c>
      <c r="P86" s="11">
        <f t="shared" si="11"/>
        <v>0.68048547465843701</v>
      </c>
      <c r="Q86" s="17">
        <f>'Glucose Uptake'!G57</f>
        <v>1.9647828637778408</v>
      </c>
      <c r="R86" s="20">
        <f>'Glutamine Uptake'!G56</f>
        <v>-7.0096208961017314E-2</v>
      </c>
    </row>
    <row r="87" spans="2:19" x14ac:dyDescent="0.25">
      <c r="B87" s="277"/>
      <c r="C87" s="276" t="s">
        <v>24</v>
      </c>
      <c r="D87" s="297">
        <v>0</v>
      </c>
      <c r="E87" s="286" t="s">
        <v>33</v>
      </c>
      <c r="F87" s="18" t="s">
        <v>25</v>
      </c>
      <c r="G87" s="15">
        <f>AB!G51</f>
        <v>1.718232044198895</v>
      </c>
      <c r="H87" s="15">
        <f>PicoGreen!G51</f>
        <v>56.361125000000001</v>
      </c>
      <c r="I87" s="15">
        <f>DMMB!G51</f>
        <v>302.54840000000036</v>
      </c>
      <c r="J87" s="9">
        <f t="shared" si="8"/>
        <v>5.3680333740676813</v>
      </c>
      <c r="K87" s="15">
        <f>OHP!G51</f>
        <v>132.54037932599996</v>
      </c>
      <c r="L87" s="9">
        <f t="shared" si="9"/>
        <v>2.3516276391927939</v>
      </c>
      <c r="M87" s="15"/>
      <c r="N87" s="9"/>
      <c r="O87" s="15"/>
      <c r="P87" s="9"/>
      <c r="Q87" s="15"/>
      <c r="R87" s="18"/>
    </row>
    <row r="88" spans="2:19" x14ac:dyDescent="0.25">
      <c r="B88" s="277"/>
      <c r="C88" s="277"/>
      <c r="D88" s="298"/>
      <c r="E88" s="287"/>
      <c r="F88" s="19" t="s">
        <v>26</v>
      </c>
      <c r="G88" s="16">
        <f>AB!G52</f>
        <v>1.2209944751381216</v>
      </c>
      <c r="H88" s="16">
        <f>PicoGreen!G52</f>
        <v>43.184674999999999</v>
      </c>
      <c r="I88" s="16">
        <f>DMMB!G52</f>
        <v>224.60680000000011</v>
      </c>
      <c r="J88">
        <f t="shared" si="8"/>
        <v>5.2010765393047445</v>
      </c>
      <c r="K88" s="16">
        <f>OHP!G52</f>
        <v>133.72516730699999</v>
      </c>
      <c r="L88">
        <f t="shared" si="9"/>
        <v>3.0965884843871119</v>
      </c>
      <c r="M88" s="16"/>
      <c r="O88" s="16"/>
      <c r="Q88" s="16"/>
      <c r="R88" s="19"/>
    </row>
    <row r="89" spans="2:19" x14ac:dyDescent="0.25">
      <c r="B89" s="277"/>
      <c r="C89" s="277"/>
      <c r="D89" s="298"/>
      <c r="E89" s="287"/>
      <c r="F89" s="19" t="s">
        <v>27</v>
      </c>
      <c r="G89" s="16">
        <f>AB!G53</f>
        <v>1.878453038674033</v>
      </c>
      <c r="H89" s="16">
        <f>PicoGreen!G53</f>
        <v>23.733725</v>
      </c>
      <c r="I89" s="16">
        <f>DMMB!G53</f>
        <v>217.52120000000014</v>
      </c>
      <c r="J89">
        <f t="shared" si="8"/>
        <v>9.1650678517594741</v>
      </c>
      <c r="K89" s="16">
        <f>OHP!G53</f>
        <v>108.73069778475001</v>
      </c>
      <c r="L89">
        <f t="shared" si="9"/>
        <v>4.5812740218718302</v>
      </c>
      <c r="M89" s="16"/>
      <c r="O89" s="16"/>
      <c r="Q89" s="16"/>
      <c r="R89" s="19"/>
    </row>
    <row r="90" spans="2:19" x14ac:dyDescent="0.25">
      <c r="B90" s="277"/>
      <c r="C90" s="277"/>
      <c r="D90" s="298"/>
      <c r="E90" s="296"/>
      <c r="F90" s="71" t="s">
        <v>28</v>
      </c>
      <c r="G90" s="72">
        <f>AB!G54</f>
        <v>1.1712707182320443</v>
      </c>
      <c r="H90" s="72">
        <f>PicoGreen!G54</f>
        <v>54.478774999999999</v>
      </c>
      <c r="I90" s="72">
        <f>DMMB!G54</f>
        <v>281.29160000000024</v>
      </c>
      <c r="J90" s="6">
        <f t="shared" si="8"/>
        <v>5.1633246158710477</v>
      </c>
      <c r="K90" s="72">
        <f>OHP!G54</f>
        <v>129.32778114675</v>
      </c>
      <c r="L90" s="6">
        <f t="shared" si="9"/>
        <v>2.3739113287101263</v>
      </c>
      <c r="M90" s="72"/>
      <c r="N90" s="6"/>
      <c r="O90" s="72"/>
      <c r="P90" s="6"/>
      <c r="Q90" s="72"/>
      <c r="R90" s="71"/>
    </row>
    <row r="91" spans="2:19" x14ac:dyDescent="0.25">
      <c r="B91" s="277"/>
      <c r="C91" s="277"/>
      <c r="D91" s="298"/>
      <c r="E91" s="287" t="s">
        <v>39</v>
      </c>
      <c r="F91" s="19" t="s">
        <v>25</v>
      </c>
      <c r="G91" s="16">
        <f>AB!V33</f>
        <v>1.2916666666666665</v>
      </c>
      <c r="H91" s="16">
        <f>PicoGreen!L58</f>
        <v>17.616108611111116</v>
      </c>
      <c r="I91" s="16">
        <f>DMMB!L66</f>
        <v>217.37960000000015</v>
      </c>
      <c r="J91">
        <f t="shared" si="8"/>
        <v>12.339819468579513</v>
      </c>
      <c r="K91" s="16">
        <f>OHP!M58</f>
        <v>133.77817315605682</v>
      </c>
      <c r="L91">
        <f t="shared" si="9"/>
        <v>7.5940819910521045</v>
      </c>
      <c r="M91" s="126">
        <f>Rx!F15</f>
        <v>1.1855677848506401E-2</v>
      </c>
      <c r="N91">
        <f t="shared" si="10"/>
        <v>6.7300208634207652E-4</v>
      </c>
      <c r="O91" s="16">
        <f>Rx!J15</f>
        <v>7.7220113511628998</v>
      </c>
      <c r="P91">
        <f t="shared" si="11"/>
        <v>0.43834944036916007</v>
      </c>
      <c r="Q91" s="16">
        <f>'Glucose Uptake'!G58</f>
        <v>6.8122387187880662E-2</v>
      </c>
      <c r="R91" s="19">
        <f>'Glutamine Uptake'!G57</f>
        <v>7.7959385834571626E-2</v>
      </c>
    </row>
    <row r="92" spans="2:19" x14ac:dyDescent="0.25">
      <c r="B92" s="277"/>
      <c r="C92" s="277"/>
      <c r="D92" s="298"/>
      <c r="E92" s="287"/>
      <c r="F92" s="19" t="s">
        <v>26</v>
      </c>
      <c r="G92" s="16">
        <f>AB!V34</f>
        <v>1.4583333333333335</v>
      </c>
      <c r="H92" s="16">
        <f>PicoGreen!L59</f>
        <v>19.748083611111113</v>
      </c>
      <c r="I92" s="16">
        <f>DMMB!L67</f>
        <v>129.35600000000008</v>
      </c>
      <c r="J92">
        <f t="shared" si="8"/>
        <v>6.5503064776988733</v>
      </c>
      <c r="K92" s="16">
        <f>OHP!M59</f>
        <v>116.31343636830681</v>
      </c>
      <c r="L92">
        <f t="shared" si="9"/>
        <v>5.8898594242766888</v>
      </c>
      <c r="M92" s="126">
        <f>Rx!F16</f>
        <v>1.48901409814635E-2</v>
      </c>
      <c r="N92">
        <f t="shared" si="10"/>
        <v>7.5400435174811963E-4</v>
      </c>
      <c r="O92" s="16">
        <f>Rx!J16</f>
        <v>8.2925379630185798</v>
      </c>
      <c r="P92">
        <f t="shared" si="11"/>
        <v>0.41991608534373659</v>
      </c>
      <c r="Q92" s="16">
        <f>'Glucose Uptake'!G59</f>
        <v>1.746448810833229</v>
      </c>
      <c r="R92" s="19">
        <f>'Glutamine Uptake'!G58</f>
        <v>6.9415552253590945E-2</v>
      </c>
    </row>
    <row r="93" spans="2:19" x14ac:dyDescent="0.25">
      <c r="B93" s="277"/>
      <c r="C93" s="277"/>
      <c r="D93" s="298"/>
      <c r="E93" s="287"/>
      <c r="F93" s="19" t="s">
        <v>27</v>
      </c>
      <c r="G93" s="16">
        <f>AB!V35</f>
        <v>1.3928571428571428</v>
      </c>
      <c r="H93" s="16">
        <f>PicoGreen!L60</f>
        <v>33.819118611111115</v>
      </c>
      <c r="I93" s="16">
        <f>DMMB!L68</f>
        <v>227.8586</v>
      </c>
      <c r="J93">
        <f t="shared" si="8"/>
        <v>6.7375676646149527</v>
      </c>
      <c r="K93" s="16">
        <f>OHP!M60</f>
        <v>115.78580081580681</v>
      </c>
      <c r="L93">
        <f t="shared" si="9"/>
        <v>3.4236788411678454</v>
      </c>
      <c r="M93" s="126">
        <f>Rx!F17</f>
        <v>1.3772295120610199E-2</v>
      </c>
      <c r="N93">
        <f t="shared" si="10"/>
        <v>4.072340050898126E-4</v>
      </c>
      <c r="O93" s="16">
        <f>Rx!J17</f>
        <v>9.4335911867299398</v>
      </c>
      <c r="P93">
        <f t="shared" si="11"/>
        <v>0.27894255007670654</v>
      </c>
      <c r="Q93" s="16">
        <f>'Glucose Uptake'!G60</f>
        <v>1.3239256505576229</v>
      </c>
      <c r="R93" s="19">
        <f>'Glutamine Uptake'!G59</f>
        <v>7.5161020313776167E-2</v>
      </c>
    </row>
    <row r="94" spans="2:19" ht="15.75" thickBot="1" x14ac:dyDescent="0.3">
      <c r="B94" s="277"/>
      <c r="C94" s="277"/>
      <c r="D94" s="299"/>
      <c r="E94" s="295"/>
      <c r="F94" s="20" t="s">
        <v>28</v>
      </c>
      <c r="G94" s="17">
        <f>AB!V36</f>
        <v>1.4047619047619049</v>
      </c>
      <c r="H94" s="17">
        <f>PicoGreen!L61</f>
        <v>29.128773611111114</v>
      </c>
      <c r="I94" s="17">
        <f>DMMB!L69</f>
        <v>208.99639999999962</v>
      </c>
      <c r="J94" s="11">
        <f t="shared" si="8"/>
        <v>7.1749124350459557</v>
      </c>
      <c r="K94" s="17"/>
      <c r="L94" s="11"/>
      <c r="M94" s="127">
        <f>Rx!F18</f>
        <v>1.3809194886890801E-2</v>
      </c>
      <c r="N94" s="11">
        <f t="shared" si="10"/>
        <v>4.7407402286319772E-4</v>
      </c>
      <c r="O94" s="17">
        <f>Rx!J18</f>
        <v>9.1947660933949997</v>
      </c>
      <c r="P94" s="11">
        <f t="shared" si="11"/>
        <v>0.31565922466051483</v>
      </c>
      <c r="Q94" s="17">
        <f>'Glucose Uptake'!G61</f>
        <v>0.8265996063853045</v>
      </c>
      <c r="R94" s="20">
        <f>'Glutamine Uptake'!G60</f>
        <v>7.144253645937948E-2</v>
      </c>
    </row>
    <row r="95" spans="2:19" x14ac:dyDescent="0.25">
      <c r="B95" s="277"/>
      <c r="C95" s="277"/>
      <c r="D95" s="297">
        <v>200</v>
      </c>
      <c r="E95" s="286" t="s">
        <v>33</v>
      </c>
      <c r="F95" s="18" t="s">
        <v>25</v>
      </c>
      <c r="G95" s="15">
        <f>AB!G55</f>
        <v>2.0773480662983426</v>
      </c>
      <c r="H95" s="15"/>
      <c r="I95" s="15"/>
      <c r="J95" s="9"/>
      <c r="K95" s="15"/>
      <c r="L95" s="9"/>
      <c r="M95" s="15"/>
      <c r="N95" s="9"/>
      <c r="O95" s="15"/>
      <c r="P95" s="9"/>
      <c r="Q95" s="15"/>
      <c r="R95" s="18"/>
      <c r="S95" t="s">
        <v>207</v>
      </c>
    </row>
    <row r="96" spans="2:19" x14ac:dyDescent="0.25">
      <c r="B96" s="277"/>
      <c r="C96" s="277"/>
      <c r="D96" s="298"/>
      <c r="E96" s="287"/>
      <c r="F96" s="19" t="s">
        <v>26</v>
      </c>
      <c r="G96" s="16">
        <f>AB!G56</f>
        <v>1.2320441988950275</v>
      </c>
      <c r="H96" s="16">
        <f>PicoGreen!G56</f>
        <v>28.753324999999993</v>
      </c>
      <c r="I96" s="16">
        <f>DMMB!G56</f>
        <v>217.52120000000048</v>
      </c>
      <c r="J96">
        <f t="shared" si="8"/>
        <v>7.5650798646765383</v>
      </c>
      <c r="K96" s="16">
        <f>OHP!G56</f>
        <v>115.36095360149999</v>
      </c>
      <c r="L96">
        <f t="shared" si="9"/>
        <v>4.0120909008436421</v>
      </c>
      <c r="M96" s="16"/>
      <c r="O96" s="16"/>
      <c r="Q96" s="16"/>
      <c r="R96" s="19"/>
    </row>
    <row r="97" spans="2:18" x14ac:dyDescent="0.25">
      <c r="B97" s="277"/>
      <c r="C97" s="277"/>
      <c r="D97" s="298"/>
      <c r="E97" s="287"/>
      <c r="F97" s="19" t="s">
        <v>27</v>
      </c>
      <c r="G97" s="16">
        <f>AB!G57</f>
        <v>1.270718232044199</v>
      </c>
      <c r="H97" s="16">
        <f>PicoGreen!G57</f>
        <v>29.694500000000001</v>
      </c>
      <c r="I97" s="16">
        <f>DMMB!G57</f>
        <v>228.14960000000008</v>
      </c>
      <c r="J97">
        <f t="shared" si="8"/>
        <v>7.6832275337183678</v>
      </c>
      <c r="K97" s="16">
        <f>OHP!G57</f>
        <v>114.85969714799997</v>
      </c>
      <c r="L97">
        <f t="shared" si="9"/>
        <v>3.8680461751502793</v>
      </c>
      <c r="M97" s="16"/>
      <c r="O97" s="16"/>
      <c r="Q97" s="16"/>
      <c r="R97" s="19"/>
    </row>
    <row r="98" spans="2:18" x14ac:dyDescent="0.25">
      <c r="B98" s="277"/>
      <c r="C98" s="277"/>
      <c r="D98" s="298"/>
      <c r="E98" s="296"/>
      <c r="F98" s="71" t="s">
        <v>28</v>
      </c>
      <c r="G98" s="72">
        <f>AB!G58</f>
        <v>1.3977900552486187</v>
      </c>
      <c r="H98" s="72">
        <f>PicoGreen!G58</f>
        <v>36.282724999999999</v>
      </c>
      <c r="I98" s="72">
        <f>DMMB!G58</f>
        <v>231.6924000000005</v>
      </c>
      <c r="J98" s="6">
        <f t="shared" si="8"/>
        <v>6.3857496921744579</v>
      </c>
      <c r="K98" s="72">
        <f>OHP!G58</f>
        <v>117.411548184</v>
      </c>
      <c r="L98" s="6">
        <f t="shared" si="9"/>
        <v>3.2360179171768384</v>
      </c>
      <c r="M98" s="72"/>
      <c r="N98" s="6"/>
      <c r="O98" s="72"/>
      <c r="P98" s="6"/>
      <c r="Q98" s="72"/>
      <c r="R98" s="71"/>
    </row>
    <row r="99" spans="2:18" x14ac:dyDescent="0.25">
      <c r="B99" s="277"/>
      <c r="C99" s="277"/>
      <c r="D99" s="298"/>
      <c r="E99" s="287" t="s">
        <v>39</v>
      </c>
      <c r="F99" s="19" t="s">
        <v>25</v>
      </c>
      <c r="G99" s="16">
        <f>AB!V37</f>
        <v>1.7678571428571428</v>
      </c>
      <c r="H99" s="16">
        <f>PicoGreen!L62</f>
        <v>24.012033611111114</v>
      </c>
      <c r="I99" s="16">
        <f>DMMB!$L$70</f>
        <v>227.85859999999985</v>
      </c>
      <c r="J99">
        <f t="shared" si="8"/>
        <v>9.48935036866526</v>
      </c>
      <c r="K99" s="16">
        <f>OHP!AB46</f>
        <v>112.87644453731249</v>
      </c>
      <c r="L99">
        <f t="shared" ref="L99:L110" si="12">K99/H99</f>
        <v>4.7008281916230974</v>
      </c>
      <c r="M99" s="16">
        <f>Rx!F19</f>
        <v>1.9960144697149899E-2</v>
      </c>
      <c r="N99">
        <f t="shared" ref="N99:N110" si="13">M99/H99</f>
        <v>8.312559036196634E-4</v>
      </c>
      <c r="O99" s="16">
        <f>Rx!J19</f>
        <v>11.077246721476101</v>
      </c>
      <c r="P99">
        <f t="shared" ref="P99:P110" si="14">O99/H99</f>
        <v>0.46132064034552717</v>
      </c>
      <c r="Q99" s="16">
        <f>'Glucose Uptake'!G62</f>
        <v>0.97697844142482637</v>
      </c>
      <c r="R99" s="19">
        <f>'Glutamine Uptake'!G61</f>
        <v>4.9251884792361783E-2</v>
      </c>
    </row>
    <row r="100" spans="2:18" x14ac:dyDescent="0.25">
      <c r="B100" s="277"/>
      <c r="C100" s="277"/>
      <c r="D100" s="298"/>
      <c r="E100" s="287"/>
      <c r="F100" s="19" t="s">
        <v>26</v>
      </c>
      <c r="G100" s="16"/>
      <c r="H100" s="16"/>
      <c r="I100" s="16"/>
      <c r="K100" s="16"/>
      <c r="M100" s="16"/>
      <c r="O100" s="16"/>
      <c r="Q100" s="16">
        <f>'Glucose Uptake'!G63</f>
        <v>3.2947427086881511</v>
      </c>
      <c r="R100" s="19">
        <f>'Glutamine Uptake'!G62</f>
        <v>4.7766000691321669E-2</v>
      </c>
    </row>
    <row r="101" spans="2:18" x14ac:dyDescent="0.25">
      <c r="B101" s="277"/>
      <c r="C101" s="277"/>
      <c r="D101" s="298"/>
      <c r="E101" s="287"/>
      <c r="F101" s="19" t="s">
        <v>27</v>
      </c>
      <c r="G101" s="16">
        <f>AB!V39</f>
        <v>1.4642857142857142</v>
      </c>
      <c r="H101" s="16">
        <f>PicoGreen!L64</f>
        <v>25.717613611111112</v>
      </c>
      <c r="I101" s="16">
        <f>DMMB!$L$72</f>
        <v>152.40979999999965</v>
      </c>
      <c r="J101">
        <f t="shared" si="8"/>
        <v>5.9262808091242212</v>
      </c>
      <c r="K101" s="16">
        <f>OHP!AB48</f>
        <v>185.60169588824999</v>
      </c>
      <c r="L101">
        <f t="shared" si="12"/>
        <v>7.2169097294494735</v>
      </c>
      <c r="M101" s="16">
        <f>Rx!F21</f>
        <v>1.4543462304504901E-2</v>
      </c>
      <c r="N101">
        <f t="shared" si="13"/>
        <v>5.6550590285801253E-4</v>
      </c>
      <c r="O101" s="16">
        <f>Rx!J21</f>
        <v>9.2411717983773993</v>
      </c>
      <c r="P101">
        <f t="shared" si="14"/>
        <v>0.35933239911438813</v>
      </c>
      <c r="Q101" s="16">
        <f>'Glucose Uptake'!G64</f>
        <v>3.0789127487426242</v>
      </c>
      <c r="R101" s="19">
        <f>'Glutamine Uptake'!G63</f>
        <v>2.9593006493753571E-2</v>
      </c>
    </row>
    <row r="102" spans="2:18" ht="15.75" thickBot="1" x14ac:dyDescent="0.3">
      <c r="B102" s="277"/>
      <c r="C102" s="277"/>
      <c r="D102" s="299"/>
      <c r="E102" s="295"/>
      <c r="F102" s="20" t="s">
        <v>28</v>
      </c>
      <c r="G102" s="17">
        <f>AB!V40</f>
        <v>1.5178571428571428</v>
      </c>
      <c r="H102" s="17">
        <f>PicoGreen!L65</f>
        <v>34.671908611111114</v>
      </c>
      <c r="I102" s="17">
        <f>DMMB!$L$73</f>
        <v>219.47540000000004</v>
      </c>
      <c r="J102" s="11">
        <f t="shared" si="8"/>
        <v>6.3300639852767144</v>
      </c>
      <c r="K102" s="17">
        <f>OHP!AB49</f>
        <v>90.402235687124985</v>
      </c>
      <c r="L102" s="11">
        <f t="shared" si="12"/>
        <v>2.6073625395446007</v>
      </c>
      <c r="M102" s="17">
        <f>Rx!F22</f>
        <v>1.6792915125370799E-2</v>
      </c>
      <c r="N102" s="11">
        <f t="shared" si="13"/>
        <v>4.8433777654770547E-4</v>
      </c>
      <c r="O102" s="17">
        <f>Rx!J22</f>
        <v>10.371999400021</v>
      </c>
      <c r="P102" s="11">
        <f t="shared" si="14"/>
        <v>0.29914705637800232</v>
      </c>
      <c r="Q102" s="17">
        <f>'Glucose Uptake'!G65</f>
        <v>4.2272713754646922</v>
      </c>
      <c r="R102" s="20">
        <f>'Glutamine Uptake'!G64</f>
        <v>5.622671233813184E-2</v>
      </c>
    </row>
    <row r="103" spans="2:18" x14ac:dyDescent="0.25">
      <c r="B103" s="277"/>
      <c r="C103" s="277"/>
      <c r="D103" s="297">
        <v>4000</v>
      </c>
      <c r="E103" s="286" t="s">
        <v>33</v>
      </c>
      <c r="F103" s="18" t="s">
        <v>25</v>
      </c>
      <c r="G103" s="15">
        <f>AB!G59</f>
        <v>2</v>
      </c>
      <c r="H103" s="15">
        <f>PicoGreen!G59</f>
        <v>71.419925000000006</v>
      </c>
      <c r="I103" s="15">
        <f>DMMB!G59</f>
        <v>345.06200000000018</v>
      </c>
      <c r="J103" s="9">
        <f t="shared" si="8"/>
        <v>4.8314528473671761</v>
      </c>
      <c r="K103" s="15">
        <f>OHP!G59</f>
        <v>127.93793370749999</v>
      </c>
      <c r="L103" s="9">
        <f t="shared" si="12"/>
        <v>1.7913479145700584</v>
      </c>
      <c r="M103" s="15"/>
      <c r="N103" s="9"/>
      <c r="O103" s="15"/>
      <c r="P103" s="9"/>
      <c r="Q103" s="15"/>
      <c r="R103" s="18"/>
    </row>
    <row r="104" spans="2:18" x14ac:dyDescent="0.25">
      <c r="B104" s="277"/>
      <c r="C104" s="277"/>
      <c r="D104" s="298"/>
      <c r="E104" s="287"/>
      <c r="F104" s="19" t="s">
        <v>26</v>
      </c>
      <c r="G104" s="16">
        <f>AB!G60</f>
        <v>1.9</v>
      </c>
      <c r="H104" s="16">
        <f>PicoGreen!G60</f>
        <v>50.714075000000001</v>
      </c>
      <c r="I104" s="16">
        <f>DMMB!G60</f>
        <v>322.03380000000027</v>
      </c>
      <c r="J104">
        <f t="shared" si="8"/>
        <v>6.3499886372767378</v>
      </c>
      <c r="K104" s="16">
        <f>OHP!G60</f>
        <v>134.15807060774998</v>
      </c>
      <c r="L104">
        <f t="shared" si="12"/>
        <v>2.6453813977234124</v>
      </c>
      <c r="M104" s="16"/>
      <c r="O104" s="16"/>
      <c r="Q104" s="16"/>
      <c r="R104" s="19"/>
    </row>
    <row r="105" spans="2:18" x14ac:dyDescent="0.25">
      <c r="B105" s="277"/>
      <c r="C105" s="277"/>
      <c r="D105" s="298"/>
      <c r="E105" s="287"/>
      <c r="F105" s="19" t="s">
        <v>27</v>
      </c>
      <c r="G105" s="16">
        <f>AB!G61</f>
        <v>1.7888888888888888</v>
      </c>
      <c r="H105" s="16">
        <f>PicoGreen!G61</f>
        <v>44.753300000000003</v>
      </c>
      <c r="I105" s="16">
        <f>DMMB!G61</f>
        <v>265.34900000000033</v>
      </c>
      <c r="J105">
        <f t="shared" si="8"/>
        <v>5.9291493588182398</v>
      </c>
      <c r="K105" s="16">
        <f>OHP!G61</f>
        <v>95.925873836249977</v>
      </c>
      <c r="L105">
        <f t="shared" si="12"/>
        <v>2.1434368825594978</v>
      </c>
      <c r="M105" s="16"/>
      <c r="O105" s="16"/>
      <c r="Q105" s="16"/>
      <c r="R105" s="19"/>
    </row>
    <row r="106" spans="2:18" x14ac:dyDescent="0.25">
      <c r="B106" s="277"/>
      <c r="C106" s="277"/>
      <c r="D106" s="298"/>
      <c r="E106" s="296"/>
      <c r="F106" s="71" t="s">
        <v>28</v>
      </c>
      <c r="G106" s="72">
        <f>AB!G62</f>
        <v>1.4111111111111112</v>
      </c>
      <c r="H106" s="72">
        <f>PicoGreen!G62</f>
        <v>44.439574999999998</v>
      </c>
      <c r="I106" s="72">
        <f>DMMB!G62</f>
        <v>247.63500000000033</v>
      </c>
      <c r="J106" s="6">
        <f t="shared" si="8"/>
        <v>5.5723980258587158</v>
      </c>
      <c r="K106" s="72">
        <f>OHP!G62</f>
        <v>133.24669523775</v>
      </c>
      <c r="L106" s="6">
        <f t="shared" si="12"/>
        <v>2.9983791527652999</v>
      </c>
      <c r="M106" s="72"/>
      <c r="N106" s="6"/>
      <c r="O106" s="72"/>
      <c r="P106" s="6"/>
      <c r="Q106" s="72"/>
      <c r="R106" s="71"/>
    </row>
    <row r="107" spans="2:18" x14ac:dyDescent="0.25">
      <c r="B107" s="277"/>
      <c r="C107" s="277"/>
      <c r="D107" s="298"/>
      <c r="E107" s="287" t="s">
        <v>39</v>
      </c>
      <c r="F107" s="19" t="s">
        <v>25</v>
      </c>
      <c r="G107" s="16">
        <f>AB!V41</f>
        <v>1.4404761904761905</v>
      </c>
      <c r="H107" s="16">
        <f>PicoGreen!L66</f>
        <v>29.128773611111114</v>
      </c>
      <c r="I107" s="16">
        <f>DMMB!L74</f>
        <v>232.05020000000005</v>
      </c>
      <c r="J107">
        <f t="shared" si="8"/>
        <v>7.9663566718608756</v>
      </c>
      <c r="K107" s="16">
        <f>OHP!AB50</f>
        <v>118.77375623118752</v>
      </c>
      <c r="L107">
        <f t="shared" si="12"/>
        <v>4.0775405726618539</v>
      </c>
      <c r="M107" s="16">
        <f>Rx!F23</f>
        <v>6.7421298930628801E-3</v>
      </c>
      <c r="N107">
        <f t="shared" si="13"/>
        <v>2.3145944910262571E-4</v>
      </c>
      <c r="O107" s="16">
        <f>Rx!J23</f>
        <v>8.4497037424997501</v>
      </c>
      <c r="P107">
        <f t="shared" si="14"/>
        <v>0.2900809987852227</v>
      </c>
      <c r="Q107" s="16">
        <f>'Glucose Uptake'!G66</f>
        <v>-0.23221618470551419</v>
      </c>
      <c r="R107" s="19">
        <f>'Glutamine Uptake'!G65</f>
        <v>0.18427765107546756</v>
      </c>
    </row>
    <row r="108" spans="2:18" x14ac:dyDescent="0.25">
      <c r="B108" s="277"/>
      <c r="C108" s="277"/>
      <c r="D108" s="298"/>
      <c r="E108" s="287"/>
      <c r="F108" s="19" t="s">
        <v>26</v>
      </c>
      <c r="G108" s="16">
        <f>AB!V42</f>
        <v>1.5535714285714286</v>
      </c>
      <c r="H108" s="16">
        <f>PicoGreen!L67</f>
        <v>30.407958611111116</v>
      </c>
      <c r="I108" s="16">
        <f>DMMB!L75</f>
        <v>148.2181999999996</v>
      </c>
      <c r="J108">
        <f t="shared" si="8"/>
        <v>4.8743226040119785</v>
      </c>
      <c r="K108" s="16"/>
      <c r="M108" s="16">
        <f>Rx!F24</f>
        <v>8.6935715081135796E-3</v>
      </c>
      <c r="N108">
        <f t="shared" si="13"/>
        <v>2.8589789993126782E-4</v>
      </c>
      <c r="O108" s="16">
        <f>Rx!J24</f>
        <v>9.7803657491926206</v>
      </c>
      <c r="P108">
        <f t="shared" si="14"/>
        <v>0.32163835377028105</v>
      </c>
      <c r="Q108" s="16">
        <f>'Glucose Uptake'!G67</f>
        <v>4.7075372877999655</v>
      </c>
      <c r="R108" s="19">
        <f>'Glutamine Uptake'!G66</f>
        <v>1.0541804216782018</v>
      </c>
    </row>
    <row r="109" spans="2:18" x14ac:dyDescent="0.25">
      <c r="B109" s="277"/>
      <c r="C109" s="277"/>
      <c r="D109" s="298"/>
      <c r="E109" s="287"/>
      <c r="F109" s="19" t="s">
        <v>27</v>
      </c>
      <c r="G109" s="16">
        <f>AB!V43</f>
        <v>1.3035714285714286</v>
      </c>
      <c r="H109" s="16">
        <f>PicoGreen!L68</f>
        <v>31.260748611111115</v>
      </c>
      <c r="I109" s="16">
        <f>DMMB!L76</f>
        <v>232.0501999999999</v>
      </c>
      <c r="J109">
        <f t="shared" si="8"/>
        <v>7.4230531996128049</v>
      </c>
      <c r="K109" s="16">
        <f>OHP!AB52</f>
        <v>160.74873946406251</v>
      </c>
      <c r="L109">
        <f t="shared" si="12"/>
        <v>5.1421909776954937</v>
      </c>
      <c r="M109" s="16">
        <f>Rx!F25</f>
        <v>7.4368085182138699E-3</v>
      </c>
      <c r="N109">
        <f t="shared" si="13"/>
        <v>2.3789604691586239E-4</v>
      </c>
      <c r="O109" s="16">
        <f>Rx!J25</f>
        <v>7.9673387650735803</v>
      </c>
      <c r="P109">
        <f t="shared" si="14"/>
        <v>0.25486717750072441</v>
      </c>
      <c r="Q109" s="16">
        <f>'Glucose Uptake'!G68</f>
        <v>0.12364837087250891</v>
      </c>
      <c r="R109" s="19">
        <f>'Glutamine Uptake'!G67</f>
        <v>0.53987122337790971</v>
      </c>
    </row>
    <row r="110" spans="2:18" ht="15.75" thickBot="1" x14ac:dyDescent="0.3">
      <c r="B110" s="279"/>
      <c r="C110" s="279"/>
      <c r="D110" s="299"/>
      <c r="E110" s="295"/>
      <c r="F110" s="20" t="s">
        <v>28</v>
      </c>
      <c r="G110" s="17">
        <f>AB!V44</f>
        <v>1.7559523809523809</v>
      </c>
      <c r="H110" s="17">
        <f>PicoGreen!L69</f>
        <v>35.524698611111113</v>
      </c>
      <c r="I110" s="17">
        <f>DMMB!L77</f>
        <v>238.33760000000012</v>
      </c>
      <c r="J110" s="11">
        <f t="shared" si="8"/>
        <v>6.7090674746908316</v>
      </c>
      <c r="K110" s="17">
        <f>OHP!AB53</f>
        <v>130.69227272174999</v>
      </c>
      <c r="L110" s="11">
        <f t="shared" si="12"/>
        <v>3.6789129206256845</v>
      </c>
      <c r="M110" s="17">
        <f>Rx!F26</f>
        <v>1.1870068789924301E-2</v>
      </c>
      <c r="N110" s="11">
        <f t="shared" si="13"/>
        <v>3.3413566487547011E-4</v>
      </c>
      <c r="O110" s="17">
        <f>Rx!J26</f>
        <v>14.2380834716138</v>
      </c>
      <c r="P110" s="11">
        <f t="shared" si="14"/>
        <v>0.40079392727516439</v>
      </c>
      <c r="Q110" s="17">
        <f>'Glucose Uptake'!G69</f>
        <v>1.0882422917122199</v>
      </c>
      <c r="R110" s="20">
        <f>'Glutamine Uptake'!G68</f>
        <v>0.36651807825656268</v>
      </c>
    </row>
    <row r="112" spans="2:18" ht="15.75" thickBot="1" x14ac:dyDescent="0.3"/>
    <row r="113" spans="4:18" x14ac:dyDescent="0.25">
      <c r="D113" s="290" t="s">
        <v>64</v>
      </c>
      <c r="E113" s="293" t="s">
        <v>0</v>
      </c>
      <c r="F113" s="286" t="s">
        <v>65</v>
      </c>
      <c r="G113" s="286" t="s">
        <v>3</v>
      </c>
      <c r="H113" s="286" t="s">
        <v>13</v>
      </c>
      <c r="I113" s="300" t="s">
        <v>14</v>
      </c>
      <c r="J113" s="281"/>
      <c r="K113" s="300" t="s">
        <v>15</v>
      </c>
      <c r="L113" s="281"/>
      <c r="M113" s="300" t="s">
        <v>16</v>
      </c>
      <c r="N113" s="281"/>
      <c r="O113" s="300" t="s">
        <v>17</v>
      </c>
      <c r="P113" s="281"/>
      <c r="Q113" s="286" t="s">
        <v>1</v>
      </c>
      <c r="R113" s="288" t="s">
        <v>18</v>
      </c>
    </row>
    <row r="114" spans="4:18" ht="15.75" thickBot="1" x14ac:dyDescent="0.3">
      <c r="D114" s="291"/>
      <c r="E114" s="294"/>
      <c r="F114" s="287"/>
      <c r="G114" s="287"/>
      <c r="H114" s="287"/>
      <c r="I114" s="75" t="s">
        <v>19</v>
      </c>
      <c r="J114" s="70" t="s">
        <v>20</v>
      </c>
      <c r="K114" s="75" t="s">
        <v>21</v>
      </c>
      <c r="L114" s="70" t="s">
        <v>20</v>
      </c>
      <c r="M114" s="75" t="s">
        <v>19</v>
      </c>
      <c r="N114" s="117" t="s">
        <v>20</v>
      </c>
      <c r="O114" s="75" t="s">
        <v>19</v>
      </c>
      <c r="P114" s="117" t="s">
        <v>20</v>
      </c>
      <c r="Q114" s="287"/>
      <c r="R114" s="289"/>
    </row>
    <row r="115" spans="4:18" x14ac:dyDescent="0.25">
      <c r="D115" s="291"/>
      <c r="E115" s="273" t="s">
        <v>7</v>
      </c>
      <c r="F115" s="181" t="s">
        <v>66</v>
      </c>
      <c r="G115" s="181">
        <f>TTEST(G3:G10,G11:G18,2,2)</f>
        <v>0.4623916731263199</v>
      </c>
      <c r="H115" s="181">
        <f t="shared" ref="H115:R115" si="15">TTEST(H3:H10,H11:H18,2,2)</f>
        <v>0.82277952425429723</v>
      </c>
      <c r="I115" s="181">
        <f t="shared" si="15"/>
        <v>5.8932690697356283E-3</v>
      </c>
      <c r="J115" s="182">
        <f t="shared" si="15"/>
        <v>0.55046173461419001</v>
      </c>
      <c r="K115" s="181">
        <f t="shared" si="15"/>
        <v>6.7560874665245782E-2</v>
      </c>
      <c r="L115" s="182">
        <f t="shared" si="15"/>
        <v>0.57681137449384901</v>
      </c>
      <c r="M115" s="181">
        <f t="shared" ref="M115:O115" si="16">TTEST(M7:M10,M15:M18,2,2)</f>
        <v>0.7747635778884524</v>
      </c>
      <c r="N115" s="182">
        <f t="shared" si="16"/>
        <v>0.28023949640220724</v>
      </c>
      <c r="O115" s="181">
        <f t="shared" si="16"/>
        <v>2.9542609500421129E-2</v>
      </c>
      <c r="P115" s="182">
        <f>TTEST(P7:P10,P15:P18,2,2)</f>
        <v>2.2584248755741113E-2</v>
      </c>
      <c r="Q115" s="181">
        <f t="shared" si="15"/>
        <v>0.53306921604803059</v>
      </c>
      <c r="R115" s="183">
        <f t="shared" si="15"/>
        <v>4.7281409466981318E-2</v>
      </c>
    </row>
    <row r="116" spans="4:18" x14ac:dyDescent="0.25">
      <c r="D116" s="291"/>
      <c r="E116" s="274"/>
      <c r="F116" s="178" t="s">
        <v>67</v>
      </c>
      <c r="G116" s="178">
        <f>TTEST(G3:G10,G19:G26,2,2)</f>
        <v>0.40546044490145972</v>
      </c>
      <c r="H116" s="178">
        <f t="shared" ref="H116:R116" si="17">TTEST(H3:H10,H19:H26,2,2)</f>
        <v>0.83094984607340772</v>
      </c>
      <c r="I116" s="178">
        <f t="shared" si="17"/>
        <v>0.17753555505457766</v>
      </c>
      <c r="J116" s="179">
        <f t="shared" si="17"/>
        <v>0.93656902789818053</v>
      </c>
      <c r="K116" s="178">
        <f t="shared" si="17"/>
        <v>0.11685434876455961</v>
      </c>
      <c r="L116" s="179">
        <f t="shared" si="17"/>
        <v>0.82479395441759906</v>
      </c>
      <c r="M116" s="178">
        <f t="shared" ref="M116:O116" si="18">TTEST(M7:M10,M23:M26,2,2)</f>
        <v>4.4214389205625287E-2</v>
      </c>
      <c r="N116" s="179">
        <f t="shared" si="18"/>
        <v>3.4223631450168268E-2</v>
      </c>
      <c r="O116" s="178">
        <f t="shared" si="18"/>
        <v>0.49020963369920689</v>
      </c>
      <c r="P116" s="179">
        <f>TTEST(P7:P10,P23:P26,2,2)</f>
        <v>0.55092318802346696</v>
      </c>
      <c r="Q116" s="178">
        <f t="shared" si="17"/>
        <v>3.1333096749237364E-2</v>
      </c>
      <c r="R116" s="180">
        <f t="shared" si="17"/>
        <v>0.7996921430740177</v>
      </c>
    </row>
    <row r="117" spans="4:18" x14ac:dyDescent="0.25">
      <c r="D117" s="291"/>
      <c r="E117" s="274"/>
      <c r="F117" s="184" t="s">
        <v>68</v>
      </c>
      <c r="G117" s="184">
        <f>TTEST(G11:G18,G19:G26,2,2)</f>
        <v>0.82541374345394602</v>
      </c>
      <c r="H117" s="184">
        <f t="shared" ref="H117:R117" si="19">TTEST(H11:H18,H19:H26,2,2)</f>
        <v>0.9941559651808074</v>
      </c>
      <c r="I117" s="184">
        <f t="shared" si="19"/>
        <v>0.26662703097946411</v>
      </c>
      <c r="J117" s="185">
        <f t="shared" si="19"/>
        <v>0.48108279235959162</v>
      </c>
      <c r="K117" s="184">
        <f t="shared" si="19"/>
        <v>0.913594239044214</v>
      </c>
      <c r="L117" s="185">
        <f t="shared" si="19"/>
        <v>0.72091101183753503</v>
      </c>
      <c r="M117" s="184">
        <f t="shared" ref="M117:O117" si="20">TTEST(M15:M18,M23:M26,2,2)</f>
        <v>4.4419167428547554E-2</v>
      </c>
      <c r="N117" s="185">
        <f t="shared" si="20"/>
        <v>9.6433973152719142E-3</v>
      </c>
      <c r="O117" s="184">
        <f t="shared" si="20"/>
        <v>2.1942630056350547E-2</v>
      </c>
      <c r="P117" s="185">
        <f>TTEST(P15:P18,P23:P26,2,2)</f>
        <v>1.094384176618101E-2</v>
      </c>
      <c r="Q117" s="184">
        <f t="shared" si="19"/>
        <v>0.29498516632130184</v>
      </c>
      <c r="R117" s="186">
        <f t="shared" si="19"/>
        <v>0.99685774230098434</v>
      </c>
    </row>
    <row r="118" spans="4:18" x14ac:dyDescent="0.25">
      <c r="D118" s="291"/>
      <c r="E118" s="274"/>
      <c r="F118" s="16" t="s">
        <v>69</v>
      </c>
      <c r="G118" s="16">
        <f>TTEST(G27:G38,G39:G50,2,2)</f>
        <v>1.0300391810851937E-2</v>
      </c>
      <c r="H118" s="16">
        <f t="shared" ref="H118:R118" si="21">TTEST(H27:H38,H39:H50,2,2)</f>
        <v>0.44096185439710256</v>
      </c>
      <c r="I118" s="16">
        <f t="shared" si="21"/>
        <v>0.60676346284609228</v>
      </c>
      <c r="J118">
        <f t="shared" si="21"/>
        <v>0.59151655069588127</v>
      </c>
      <c r="K118" s="16">
        <f t="shared" si="21"/>
        <v>0.58212495770582806</v>
      </c>
      <c r="L118">
        <f t="shared" si="21"/>
        <v>0.98738043305345746</v>
      </c>
      <c r="M118" s="16">
        <f t="shared" ref="M118:O118" si="22">TTEST(M35:M38,M47:M50,2,2)</f>
        <v>2.2979147957770129E-2</v>
      </c>
      <c r="N118">
        <f t="shared" si="22"/>
        <v>9.3439565891063989E-2</v>
      </c>
      <c r="O118" s="16">
        <f t="shared" si="22"/>
        <v>0.1593872912312389</v>
      </c>
      <c r="P118">
        <f>TTEST(P35:P38,P47:P50,2,2)</f>
        <v>0.590351073881073</v>
      </c>
      <c r="Q118" s="16">
        <f t="shared" si="21"/>
        <v>2.3524248243953334E-2</v>
      </c>
      <c r="R118" s="19">
        <f t="shared" si="21"/>
        <v>7.9484262296069435E-4</v>
      </c>
    </row>
    <row r="119" spans="4:18" x14ac:dyDescent="0.25">
      <c r="D119" s="291"/>
      <c r="E119" s="274"/>
      <c r="F119" s="16" t="s">
        <v>70</v>
      </c>
      <c r="G119" s="16">
        <f>TTEST(G27:G38,G51:G62,2,2)</f>
        <v>0.37012746523029039</v>
      </c>
      <c r="H119" s="16">
        <f t="shared" ref="H119:R119" si="23">TTEST(H27:H38,H51:H62,2,2)</f>
        <v>0.66460809093166273</v>
      </c>
      <c r="I119" s="16">
        <f t="shared" si="23"/>
        <v>0.96639470213584577</v>
      </c>
      <c r="J119">
        <f t="shared" si="23"/>
        <v>0.67444224170640099</v>
      </c>
      <c r="K119" s="16">
        <f t="shared" si="23"/>
        <v>0.94782459402452224</v>
      </c>
      <c r="L119">
        <f t="shared" si="23"/>
        <v>0.72752452995182071</v>
      </c>
      <c r="M119" s="16">
        <f t="shared" ref="M119:O119" si="24">TTEST(M35:M38,M59:M62,2,2)</f>
        <v>0.11606258084666345</v>
      </c>
      <c r="N119">
        <f t="shared" si="24"/>
        <v>6.4998373583108934E-2</v>
      </c>
      <c r="O119" s="16">
        <f t="shared" si="24"/>
        <v>0.92567216330747137</v>
      </c>
      <c r="P119">
        <f>TTEST(P35:P38,P59:P62,2,2)</f>
        <v>9.2747479890207013E-2</v>
      </c>
      <c r="Q119" s="16">
        <f t="shared" si="23"/>
        <v>6.3460554825620324E-2</v>
      </c>
      <c r="R119" s="19">
        <f t="shared" si="23"/>
        <v>2.2897829068044168E-7</v>
      </c>
    </row>
    <row r="120" spans="4:18" x14ac:dyDescent="0.25">
      <c r="D120" s="291"/>
      <c r="E120" s="274"/>
      <c r="F120" s="72" t="s">
        <v>71</v>
      </c>
      <c r="G120" s="72">
        <f>TTEST(G39:G50,G51:G62,2,2)</f>
        <v>0.13356436455206364</v>
      </c>
      <c r="H120" s="72">
        <f t="shared" ref="H120:R120" si="25">TTEST(H39:H50,H51:H62,2,2)</f>
        <v>0.20466992332398529</v>
      </c>
      <c r="I120" s="72">
        <f t="shared" si="25"/>
        <v>0.54359550619139607</v>
      </c>
      <c r="J120" s="6">
        <f t="shared" si="25"/>
        <v>0.81068942278812772</v>
      </c>
      <c r="K120" s="72">
        <f t="shared" si="25"/>
        <v>0.6884485921053749</v>
      </c>
      <c r="L120" s="6">
        <f t="shared" si="25"/>
        <v>0.73070769394446922</v>
      </c>
      <c r="M120" s="72">
        <f t="shared" ref="M120:O120" si="26">TTEST(M47:M50,M59:M62,2,2)</f>
        <v>2.1157815684897385E-3</v>
      </c>
      <c r="N120" s="6">
        <f t="shared" si="26"/>
        <v>2.3615912750371295E-6</v>
      </c>
      <c r="O120" s="72">
        <f t="shared" si="26"/>
        <v>0.40614198153299969</v>
      </c>
      <c r="P120" s="6">
        <f>TTEST(P47:P50,P59:P62,2,2)</f>
        <v>3.9523877447244084E-4</v>
      </c>
      <c r="Q120" s="72">
        <f t="shared" si="25"/>
        <v>9.1008089362981326E-2</v>
      </c>
      <c r="R120" s="71">
        <f t="shared" si="25"/>
        <v>3.4686689848170245E-7</v>
      </c>
    </row>
    <row r="121" spans="4:18" x14ac:dyDescent="0.25">
      <c r="D121" s="291"/>
      <c r="E121" s="274"/>
      <c r="F121" s="16" t="s">
        <v>72</v>
      </c>
      <c r="G121" s="16">
        <f>TTEST(G3:G10,G27:G38,2,2)</f>
        <v>0.31805086271315575</v>
      </c>
      <c r="H121" s="16">
        <f t="shared" ref="H121:R121" si="27">TTEST(H3:H10,H27:H38,2,2)</f>
        <v>3.7036022238817079E-2</v>
      </c>
      <c r="I121" s="16">
        <f t="shared" si="27"/>
        <v>3.3632760380735184E-2</v>
      </c>
      <c r="J121">
        <f t="shared" si="27"/>
        <v>0.10406156104395108</v>
      </c>
      <c r="K121" s="16">
        <f t="shared" si="27"/>
        <v>0.62830412074690445</v>
      </c>
      <c r="L121">
        <f t="shared" si="27"/>
        <v>0.60305766126014126</v>
      </c>
      <c r="M121" s="16">
        <f t="shared" ref="M121:O121" si="28">TTEST(M7:M10,M35:M38,2,2)</f>
        <v>0.98597755810671783</v>
      </c>
      <c r="N121">
        <f t="shared" si="28"/>
        <v>0.8711470566014069</v>
      </c>
      <c r="O121" s="16">
        <f t="shared" si="28"/>
        <v>0.95585280300891506</v>
      </c>
      <c r="P121">
        <f>TTEST(P7:P10,P35:P38,2,2)</f>
        <v>0.9530430231829683</v>
      </c>
      <c r="Q121" s="16">
        <f t="shared" si="27"/>
        <v>6.8297819986107511E-2</v>
      </c>
      <c r="R121" s="19">
        <f t="shared" si="27"/>
        <v>0.89221599802348095</v>
      </c>
    </row>
    <row r="122" spans="4:18" x14ac:dyDescent="0.25">
      <c r="D122" s="291"/>
      <c r="E122" s="274"/>
      <c r="F122" s="178" t="s">
        <v>73</v>
      </c>
      <c r="G122" s="178">
        <f>TTEST(G11:G18,G39:G50,2,2)</f>
        <v>6.6109650764535248E-3</v>
      </c>
      <c r="H122" s="178">
        <f t="shared" ref="H122:R122" si="29">TTEST(H11:H18,H39:H50,2,2)</f>
        <v>1.3159597944613948E-2</v>
      </c>
      <c r="I122" s="178">
        <f t="shared" si="29"/>
        <v>0.31317997403295267</v>
      </c>
      <c r="J122" s="179">
        <f t="shared" si="29"/>
        <v>1.1274297453592286E-2</v>
      </c>
      <c r="K122" s="178">
        <f t="shared" si="29"/>
        <v>0.91088331202311157</v>
      </c>
      <c r="L122" s="179">
        <f t="shared" si="29"/>
        <v>0.40665994959009333</v>
      </c>
      <c r="M122" s="178">
        <f t="shared" ref="M122:O122" si="30">TTEST(M15:M18,M47:M50,2,2)</f>
        <v>1.4757915716678126E-2</v>
      </c>
      <c r="N122" s="179">
        <f t="shared" si="30"/>
        <v>9.7062731757381407E-3</v>
      </c>
      <c r="O122" s="178">
        <f t="shared" si="30"/>
        <v>0.37636798827184276</v>
      </c>
      <c r="P122" s="179">
        <f>TTEST(P15:P18,P47:P50,2,2)</f>
        <v>2.601481134637669E-2</v>
      </c>
      <c r="Q122" s="178">
        <f t="shared" si="29"/>
        <v>1.2099944180415517E-2</v>
      </c>
      <c r="R122" s="180">
        <f t="shared" si="29"/>
        <v>4.8623398812622128E-2</v>
      </c>
    </row>
    <row r="123" spans="4:18" ht="15.75" thickBot="1" x14ac:dyDescent="0.3">
      <c r="D123" s="291"/>
      <c r="E123" s="275"/>
      <c r="F123" s="17" t="s">
        <v>74</v>
      </c>
      <c r="G123" s="17">
        <f>TTEST(G19:G26,G51:G62,2,2)</f>
        <v>0.38443298130728498</v>
      </c>
      <c r="H123" s="17">
        <f t="shared" ref="H123:R123" si="31">TTEST(H19:H26,H51:H62,2,2)</f>
        <v>2.7593568276318082E-2</v>
      </c>
      <c r="I123" s="17">
        <f t="shared" si="31"/>
        <v>0.14035240957191714</v>
      </c>
      <c r="J123" s="11">
        <f t="shared" si="31"/>
        <v>1.2573991984535311E-2</v>
      </c>
      <c r="K123" s="17">
        <f t="shared" si="31"/>
        <v>0.66270573052707338</v>
      </c>
      <c r="L123" s="11">
        <f t="shared" si="31"/>
        <v>0.2472618891138389</v>
      </c>
      <c r="M123" s="17">
        <f t="shared" ref="M123:O123" si="32">TTEST(M23:M26,M59:M62,2,2)</f>
        <v>0.77055040403942232</v>
      </c>
      <c r="N123" s="11">
        <f t="shared" si="32"/>
        <v>0.44006442812765878</v>
      </c>
      <c r="O123" s="17">
        <f t="shared" si="32"/>
        <v>0.60958866304883363</v>
      </c>
      <c r="P123" s="11">
        <f>TTEST(P23:P26,P59:P62,2,2)</f>
        <v>8.804858377121727E-2</v>
      </c>
      <c r="Q123" s="17">
        <f t="shared" si="31"/>
        <v>1.7856992317130556E-3</v>
      </c>
      <c r="R123" s="20">
        <f t="shared" si="31"/>
        <v>1.5787373283777131E-4</v>
      </c>
    </row>
    <row r="124" spans="4:18" x14ac:dyDescent="0.25">
      <c r="D124" s="291"/>
      <c r="E124" s="273" t="s">
        <v>10</v>
      </c>
      <c r="F124" s="181" t="s">
        <v>66</v>
      </c>
      <c r="G124" s="181">
        <f>TTEST(G63:G70,G71:G78,2,2)</f>
        <v>0.87908992042458856</v>
      </c>
      <c r="H124" s="181">
        <f t="shared" ref="H124:Q124" si="33">TTEST(H63:H70,H71:H78,2,2)</f>
        <v>0.1133408181857779</v>
      </c>
      <c r="I124" s="181">
        <f t="shared" si="33"/>
        <v>0.14199794260100856</v>
      </c>
      <c r="J124" s="182">
        <f t="shared" si="33"/>
        <v>0.31611956336455715</v>
      </c>
      <c r="K124" s="181">
        <f t="shared" si="33"/>
        <v>0.55316594806757546</v>
      </c>
      <c r="L124" s="182">
        <f t="shared" si="33"/>
        <v>0.17567794723607955</v>
      </c>
      <c r="M124" s="181">
        <f t="shared" ref="M124:O124" si="34">TTEST(M67:M70,M75:M78,2,2)</f>
        <v>0.5903834802251301</v>
      </c>
      <c r="N124" s="182">
        <f t="shared" si="34"/>
        <v>0.90183159929920254</v>
      </c>
      <c r="O124" s="181">
        <f t="shared" si="34"/>
        <v>2.1971323421140818E-2</v>
      </c>
      <c r="P124" s="182">
        <f>TTEST(P67:P70,P75:P78,2,2)</f>
        <v>1.3947277587444932E-2</v>
      </c>
      <c r="Q124" s="181">
        <f t="shared" si="33"/>
        <v>0.61008084086616954</v>
      </c>
      <c r="R124" s="183">
        <f>TTEST(R63:R70,R71:R78,2,2)</f>
        <v>8.2667943030528273E-5</v>
      </c>
    </row>
    <row r="125" spans="4:18" x14ac:dyDescent="0.25">
      <c r="D125" s="291"/>
      <c r="E125" s="274"/>
      <c r="F125" s="178" t="s">
        <v>67</v>
      </c>
      <c r="G125" s="178">
        <f>TTEST(G63:G70,G79:G86,2,2)</f>
        <v>0.49305603432412415</v>
      </c>
      <c r="H125" s="178">
        <f t="shared" ref="H125:R125" si="35">TTEST(H63:H70,H79:H86,2,2)</f>
        <v>0.1339499551878561</v>
      </c>
      <c r="I125" s="178">
        <f t="shared" si="35"/>
        <v>0.95381821488347474</v>
      </c>
      <c r="J125" s="179">
        <f t="shared" si="35"/>
        <v>0.12218915551462278</v>
      </c>
      <c r="K125" s="178">
        <f t="shared" si="35"/>
        <v>0.41121404370006842</v>
      </c>
      <c r="L125" s="179">
        <f t="shared" si="35"/>
        <v>8.1895518368033035E-2</v>
      </c>
      <c r="M125" s="178">
        <f t="shared" ref="M125:O125" si="36">TTEST(M67:M70,M83:M86,2,2)</f>
        <v>0.43039104176268511</v>
      </c>
      <c r="N125" s="179">
        <f t="shared" si="36"/>
        <v>0.12715386597171158</v>
      </c>
      <c r="O125" s="178">
        <f t="shared" si="36"/>
        <v>1.3312084074829434E-3</v>
      </c>
      <c r="P125" s="179">
        <f>TTEST(P67:P70,P83:P86,2,2)</f>
        <v>1.88952419934125E-3</v>
      </c>
      <c r="Q125" s="178">
        <f t="shared" si="35"/>
        <v>0.29596017170619032</v>
      </c>
      <c r="R125" s="180">
        <f t="shared" si="35"/>
        <v>3.6524903121245189E-3</v>
      </c>
    </row>
    <row r="126" spans="4:18" x14ac:dyDescent="0.25">
      <c r="D126" s="291"/>
      <c r="E126" s="274"/>
      <c r="F126" s="184" t="s">
        <v>68</v>
      </c>
      <c r="G126" s="184">
        <f>TTEST(G71:G78,G79:G86,2,2)</f>
        <v>0.4446854415882997</v>
      </c>
      <c r="H126" s="184">
        <f t="shared" ref="H126:R126" si="37">TTEST(H71:H78,H79:H86,2,2)</f>
        <v>0.92082069614569007</v>
      </c>
      <c r="I126" s="184">
        <f t="shared" si="37"/>
        <v>0.2071523965366375</v>
      </c>
      <c r="J126" s="185">
        <f t="shared" si="37"/>
        <v>0.38547320478872216</v>
      </c>
      <c r="K126" s="184">
        <f t="shared" si="37"/>
        <v>0.96830699246260321</v>
      </c>
      <c r="L126" s="185">
        <f t="shared" si="37"/>
        <v>0.84886186958540555</v>
      </c>
      <c r="M126" s="184">
        <f t="shared" ref="M126:O126" si="38">TTEST(M75:M78,M83:M86,2,2)</f>
        <v>0.76010956255044371</v>
      </c>
      <c r="N126" s="185">
        <f t="shared" si="38"/>
        <v>0.19895338920262032</v>
      </c>
      <c r="O126" s="184">
        <f t="shared" si="38"/>
        <v>1.9796763498376186E-2</v>
      </c>
      <c r="P126" s="185">
        <f>TTEST(P75:P78,P83:P86,2,2)</f>
        <v>0.30379042631257352</v>
      </c>
      <c r="Q126" s="184">
        <f t="shared" si="37"/>
        <v>0.15866111678406511</v>
      </c>
      <c r="R126" s="186">
        <f t="shared" si="37"/>
        <v>1.1117219834593023E-2</v>
      </c>
    </row>
    <row r="127" spans="4:18" x14ac:dyDescent="0.25">
      <c r="D127" s="291"/>
      <c r="E127" s="274"/>
      <c r="F127" s="16" t="s">
        <v>69</v>
      </c>
      <c r="G127" s="16">
        <f>TTEST(G87:G94,G95:G102,2,2)</f>
        <v>0.52897463396483146</v>
      </c>
      <c r="H127" s="16">
        <f t="shared" ref="H127:R127" si="39">TTEST(H87:H94,H95:H102,2,2)</f>
        <v>0.46246362356305071</v>
      </c>
      <c r="I127" s="16">
        <f t="shared" si="39"/>
        <v>0.58475335272743767</v>
      </c>
      <c r="J127">
        <f t="shared" si="39"/>
        <v>0.9877631687992332</v>
      </c>
      <c r="K127" s="16">
        <f t="shared" si="39"/>
        <v>0.90559363502632428</v>
      </c>
      <c r="L127">
        <f t="shared" si="39"/>
        <v>0.93326623733962777</v>
      </c>
      <c r="M127" s="16">
        <f t="shared" ref="M127:O127" si="40">TTEST(M91:M94,M99:M102,2,2)</f>
        <v>6.7512943142216147E-2</v>
      </c>
      <c r="N127">
        <f t="shared" si="40"/>
        <v>0.71746126688110756</v>
      </c>
      <c r="O127" s="16">
        <f t="shared" si="40"/>
        <v>6.0369123326106826E-2</v>
      </c>
      <c r="P127">
        <f>TTEST(P91:P94,P99:P102,2,2)</f>
        <v>0.87514791280128956</v>
      </c>
      <c r="Q127" s="16">
        <f t="shared" si="39"/>
        <v>4.9405582017099631E-2</v>
      </c>
      <c r="R127" s="19">
        <f t="shared" si="39"/>
        <v>3.5482651058978873E-3</v>
      </c>
    </row>
    <row r="128" spans="4:18" x14ac:dyDescent="0.25">
      <c r="D128" s="291"/>
      <c r="E128" s="274"/>
      <c r="F128" s="16" t="s">
        <v>70</v>
      </c>
      <c r="G128" s="16">
        <f>TTEST(G87:G94,G103:G110,2,2)</f>
        <v>0.12539170173304359</v>
      </c>
      <c r="H128" s="16">
        <f t="shared" ref="H128:R128" si="41">TTEST(H87:H94,H103:H110,2,2)</f>
        <v>0.32709685802175403</v>
      </c>
      <c r="I128" s="16">
        <f t="shared" si="41"/>
        <v>0.34170085042402065</v>
      </c>
      <c r="J128">
        <f t="shared" si="41"/>
        <v>0.31173814365610975</v>
      </c>
      <c r="K128" s="16">
        <f t="shared" si="41"/>
        <v>0.6008751283865329</v>
      </c>
      <c r="L128">
        <f t="shared" si="41"/>
        <v>0.28027556648395879</v>
      </c>
      <c r="M128" s="16">
        <f t="shared" ref="M128:O128" si="42">TTEST(M91:M94,M107:M110,2,2)</f>
        <v>9.3055589665968792E-3</v>
      </c>
      <c r="N128">
        <f t="shared" si="42"/>
        <v>1.1607149618987336E-2</v>
      </c>
      <c r="O128" s="16">
        <f t="shared" si="42"/>
        <v>0.36657301026563244</v>
      </c>
      <c r="P128">
        <f>TTEST(P91:P94,P107:P110,2,2)</f>
        <v>0.38838297073296735</v>
      </c>
      <c r="Q128" s="16">
        <f>TTEST(Q87:Q94,Q103:Q110,2,2)</f>
        <v>0.72911554141693868</v>
      </c>
      <c r="R128" s="19">
        <f t="shared" si="41"/>
        <v>4.8432595131381942E-2</v>
      </c>
    </row>
    <row r="129" spans="4:18" x14ac:dyDescent="0.25">
      <c r="D129" s="291"/>
      <c r="E129" s="274"/>
      <c r="F129" s="72" t="s">
        <v>71</v>
      </c>
      <c r="G129" s="72">
        <f>TTEST(G95:G102,G103:G110,2,2)</f>
        <v>0.44607020010923315</v>
      </c>
      <c r="H129" s="72">
        <f t="shared" ref="H129:R129" si="43">TTEST(H95:H102,H103:H110,2,2)</f>
        <v>6.5588048368856663E-2</v>
      </c>
      <c r="I129" s="72">
        <f t="shared" si="43"/>
        <v>0.15504687526384983</v>
      </c>
      <c r="J129" s="6">
        <f t="shared" si="43"/>
        <v>0.14418306113067822</v>
      </c>
      <c r="K129" s="72">
        <f t="shared" si="43"/>
        <v>0.68588872589262129</v>
      </c>
      <c r="L129" s="6">
        <f t="shared" si="43"/>
        <v>0.19580665525676408</v>
      </c>
      <c r="M129" s="72">
        <f t="shared" ref="M129:O129" si="44">TTEST(M99:M102,M108:M110,2,2)</f>
        <v>1.9348406077329086E-2</v>
      </c>
      <c r="N129" s="6">
        <f t="shared" si="44"/>
        <v>3.4624506378462906E-2</v>
      </c>
      <c r="O129" s="72">
        <f t="shared" si="44"/>
        <v>0.83463167383008896</v>
      </c>
      <c r="P129" s="6">
        <f>TTEST(P99:P102,P108:P110,2,2)</f>
        <v>0.49535737595773188</v>
      </c>
      <c r="Q129" s="72">
        <f>TTEST(Q95:Q102,Q103:Q110,2,2)</f>
        <v>0.30795107952017958</v>
      </c>
      <c r="R129" s="71">
        <f t="shared" si="43"/>
        <v>3.9710770559541524E-2</v>
      </c>
    </row>
    <row r="130" spans="4:18" x14ac:dyDescent="0.25">
      <c r="D130" s="291"/>
      <c r="E130" s="274"/>
      <c r="F130" s="16" t="s">
        <v>72</v>
      </c>
      <c r="G130" s="16">
        <f>TTEST(G63:G70,G87:G94,2,2)</f>
        <v>0.14677220477588548</v>
      </c>
      <c r="H130" s="16">
        <f t="shared" ref="H130:R130" si="45">TTEST(H63:H70,H87:H94,2,2)</f>
        <v>0.18677508344128715</v>
      </c>
      <c r="I130" s="16">
        <f t="shared" si="45"/>
        <v>0.77753478175478619</v>
      </c>
      <c r="J130">
        <f t="shared" si="45"/>
        <v>0.1543299809673222</v>
      </c>
      <c r="K130" s="16">
        <f t="shared" si="45"/>
        <v>7.9603572147563962E-3</v>
      </c>
      <c r="L130">
        <f t="shared" si="45"/>
        <v>5.755176635685099E-2</v>
      </c>
      <c r="M130" s="16">
        <f t="shared" ref="M130:O130" si="46">TTEST(M67:M70,M91:M94,2,2)</f>
        <v>0.84396689359713517</v>
      </c>
      <c r="N130">
        <f t="shared" si="46"/>
        <v>0.60965269537753186</v>
      </c>
      <c r="O130" s="16">
        <f t="shared" si="46"/>
        <v>0.38885534694155582</v>
      </c>
      <c r="P130">
        <f>TTEST(P67:P70,P91:P94,2,2)</f>
        <v>0.18941019634685066</v>
      </c>
      <c r="Q130" s="16">
        <f t="shared" si="45"/>
        <v>0.2835717997192585</v>
      </c>
      <c r="R130" s="19">
        <f t="shared" si="45"/>
        <v>1.065218946060128E-2</v>
      </c>
    </row>
    <row r="131" spans="4:18" x14ac:dyDescent="0.25">
      <c r="D131" s="291"/>
      <c r="E131" s="274"/>
      <c r="F131" s="178" t="s">
        <v>73</v>
      </c>
      <c r="G131" s="178">
        <f>TTEST(G71:G78,G95:G102,2,2)</f>
        <v>0.69288126193712996</v>
      </c>
      <c r="H131" s="178">
        <f t="shared" ref="H131:R131" si="47">TTEST(H71:H78,H95:H102,2,2)</f>
        <v>0.28443055188254729</v>
      </c>
      <c r="I131" s="178">
        <f t="shared" si="47"/>
        <v>4.4087627507575805E-2</v>
      </c>
      <c r="J131" s="179">
        <f t="shared" si="47"/>
        <v>0.51426310580402168</v>
      </c>
      <c r="K131" s="178">
        <f t="shared" si="47"/>
        <v>0.20340711310923623</v>
      </c>
      <c r="L131" s="179">
        <f t="shared" si="47"/>
        <v>0.71055903232970019</v>
      </c>
      <c r="M131" s="178">
        <f t="shared" ref="M131:O131" si="48">TTEST(M75:M78,M99:M102,2,2)</f>
        <v>8.8831365150089811E-2</v>
      </c>
      <c r="N131" s="179">
        <f t="shared" si="48"/>
        <v>0.43386937636149148</v>
      </c>
      <c r="O131" s="178">
        <f t="shared" si="48"/>
        <v>0.15175907027191679</v>
      </c>
      <c r="P131" s="179">
        <f>TTEST(P75:P78,P99:P102,2,2)</f>
        <v>0.12519562875437748</v>
      </c>
      <c r="Q131" s="178">
        <f t="shared" si="47"/>
        <v>1.0875566470452062E-2</v>
      </c>
      <c r="R131" s="180">
        <f t="shared" si="47"/>
        <v>4.9344272997127534E-4</v>
      </c>
    </row>
    <row r="132" spans="4:18" ht="15.75" thickBot="1" x14ac:dyDescent="0.3">
      <c r="D132" s="291"/>
      <c r="E132" s="275"/>
      <c r="F132" s="17" t="s">
        <v>74</v>
      </c>
      <c r="G132" s="17">
        <f>TTEST(G79:G86,G103:G110,2,2)</f>
        <v>0.91632184061807687</v>
      </c>
      <c r="H132" s="17">
        <f t="shared" ref="H132:R132" si="49">TTEST(H79:H86,H103:H110,2,2)</f>
        <v>0.58363321696251991</v>
      </c>
      <c r="I132" s="17">
        <f t="shared" si="49"/>
        <v>0.50709407858917011</v>
      </c>
      <c r="J132" s="11">
        <f t="shared" si="49"/>
        <v>0.40983225637089804</v>
      </c>
      <c r="K132" s="17">
        <f t="shared" si="49"/>
        <v>9.7516412690322379E-2</v>
      </c>
      <c r="L132" s="11">
        <f t="shared" si="49"/>
        <v>0.11572193780983051</v>
      </c>
      <c r="M132" s="17">
        <f t="shared" ref="M132:O132" si="50">TTEST(M83:M86,M107:M110,2,2)</f>
        <v>0.11061755659268414</v>
      </c>
      <c r="N132" s="11">
        <f t="shared" si="50"/>
        <v>1.3736637074199341E-2</v>
      </c>
      <c r="O132" s="17">
        <f t="shared" si="50"/>
        <v>1.161178226709666E-2</v>
      </c>
      <c r="P132" s="11">
        <f>TTEST(P83:P86,P107:P110,2,2)</f>
        <v>2.3368746145303329E-3</v>
      </c>
      <c r="Q132" s="17">
        <f t="shared" si="49"/>
        <v>0.7571218018943634</v>
      </c>
      <c r="R132" s="20">
        <f t="shared" si="49"/>
        <v>7.7985085418430912E-3</v>
      </c>
    </row>
    <row r="133" spans="4:18" x14ac:dyDescent="0.25">
      <c r="D133" s="291"/>
      <c r="E133" s="274" t="s">
        <v>75</v>
      </c>
      <c r="F133" s="16" t="s">
        <v>76</v>
      </c>
      <c r="G133" s="16">
        <f>TTEST(G3:G10,G63:G70,2,2)</f>
        <v>0.25280517123374752</v>
      </c>
      <c r="H133" s="16">
        <f t="shared" ref="H133:R133" si="51">TTEST(H3:H10,H63:H70,2,2)</f>
        <v>4.3969402901485745E-2</v>
      </c>
      <c r="I133" s="16">
        <f t="shared" si="51"/>
        <v>0.23569238002842752</v>
      </c>
      <c r="J133">
        <f t="shared" si="51"/>
        <v>0.21773960708657825</v>
      </c>
      <c r="K133" s="16">
        <f t="shared" si="51"/>
        <v>1.5740892348978283E-2</v>
      </c>
      <c r="L133">
        <f t="shared" si="51"/>
        <v>1.0632701467669575E-2</v>
      </c>
      <c r="M133" s="16">
        <f t="shared" ref="M133:O133" si="52">TTEST(M3:M10,M63:M70,2,2)</f>
        <v>2.8588202964244984E-3</v>
      </c>
      <c r="N133">
        <f t="shared" si="52"/>
        <v>1.8438073290777252E-2</v>
      </c>
      <c r="O133" s="16">
        <f t="shared" si="52"/>
        <v>1.5605083571482121E-2</v>
      </c>
      <c r="P133">
        <f t="shared" si="51"/>
        <v>6.0215929560784212E-2</v>
      </c>
      <c r="Q133" s="16">
        <f t="shared" si="51"/>
        <v>7.5105214859489539E-2</v>
      </c>
      <c r="R133" s="19">
        <f t="shared" si="51"/>
        <v>6.28912511804327E-5</v>
      </c>
    </row>
    <row r="134" spans="4:18" x14ac:dyDescent="0.25">
      <c r="D134" s="291"/>
      <c r="E134" s="274"/>
      <c r="F134" s="178" t="s">
        <v>77</v>
      </c>
      <c r="G134" s="178">
        <f>TTEST(G11:G18,G71:G78,2,2)</f>
        <v>8.3375047410555753E-3</v>
      </c>
      <c r="H134" s="178">
        <f t="shared" ref="H134:R134" si="53">TTEST(H11:H18,H71:H78,2,2)</f>
        <v>0.41202975559594934</v>
      </c>
      <c r="I134" s="178">
        <f t="shared" si="53"/>
        <v>9.4649443252144305E-2</v>
      </c>
      <c r="J134" s="179">
        <f t="shared" si="53"/>
        <v>0.87148488930588763</v>
      </c>
      <c r="K134" s="178">
        <f t="shared" si="53"/>
        <v>0.95241855047882473</v>
      </c>
      <c r="L134" s="179">
        <f t="shared" si="53"/>
        <v>0.52847577521509903</v>
      </c>
      <c r="M134" s="178">
        <f t="shared" ref="M134:O134" si="54">TTEST(M11:M18,M71:M78,2,2)</f>
        <v>5.6384421939877664E-3</v>
      </c>
      <c r="N134" s="179">
        <f t="shared" si="54"/>
        <v>4.7972441326953235E-3</v>
      </c>
      <c r="O134" s="178">
        <f t="shared" si="54"/>
        <v>1.7448583372175148E-2</v>
      </c>
      <c r="P134" s="179">
        <f t="shared" si="53"/>
        <v>8.1889786325039335E-2</v>
      </c>
      <c r="Q134" s="178">
        <f t="shared" si="53"/>
        <v>0.60069572962352358</v>
      </c>
      <c r="R134" s="180">
        <f t="shared" si="53"/>
        <v>0.3522940720365822</v>
      </c>
    </row>
    <row r="135" spans="4:18" x14ac:dyDescent="0.25">
      <c r="D135" s="291"/>
      <c r="E135" s="274"/>
      <c r="F135" s="72" t="s">
        <v>78</v>
      </c>
      <c r="G135" s="72">
        <f>TTEST(G19:G26,G79:G86,2,2)</f>
        <v>6.9047795376158891E-2</v>
      </c>
      <c r="H135" s="72">
        <f t="shared" ref="H135:R135" si="55">TTEST(H19:H26,H79:H86,2,2)</f>
        <v>0.35835826910515522</v>
      </c>
      <c r="I135" s="72">
        <f t="shared" si="55"/>
        <v>6.9077733595698174E-2</v>
      </c>
      <c r="J135" s="6">
        <f t="shared" si="55"/>
        <v>0.85992169941914609</v>
      </c>
      <c r="K135" s="72">
        <f t="shared" si="55"/>
        <v>0.88272718916073312</v>
      </c>
      <c r="L135" s="6">
        <f t="shared" si="55"/>
        <v>0.25449047903743005</v>
      </c>
      <c r="M135" s="72">
        <f t="shared" ref="M135:O135" si="56">TTEST(M19:M26,M79:M86,2,2)</f>
        <v>0.91115760654535816</v>
      </c>
      <c r="N135" s="6">
        <f t="shared" si="56"/>
        <v>0.8376043376808513</v>
      </c>
      <c r="O135" s="72">
        <f t="shared" si="56"/>
        <v>3.779412962999093E-2</v>
      </c>
      <c r="P135" s="6">
        <f t="shared" si="55"/>
        <v>1.7323517597027122E-2</v>
      </c>
      <c r="Q135" s="72">
        <f t="shared" si="55"/>
        <v>0.92017267288537352</v>
      </c>
      <c r="R135" s="71">
        <f t="shared" si="55"/>
        <v>0.15246234686190877</v>
      </c>
    </row>
    <row r="136" spans="4:18" x14ac:dyDescent="0.25">
      <c r="D136" s="291"/>
      <c r="E136" s="274"/>
      <c r="F136" s="16" t="s">
        <v>79</v>
      </c>
      <c r="G136" s="16">
        <f>TTEST(G27:G38,G87:G94,2,2)</f>
        <v>2.1286506867485067E-3</v>
      </c>
      <c r="H136" s="16">
        <f t="shared" ref="H136:R136" si="57">TTEST(H27:H38,H87:H94,2,2)</f>
        <v>6.5536164484354511E-3</v>
      </c>
      <c r="I136" s="16">
        <f t="shared" si="57"/>
        <v>4.5492982922219491E-3</v>
      </c>
      <c r="J136">
        <f t="shared" si="57"/>
        <v>8.3569028233016152E-2</v>
      </c>
      <c r="K136" s="16">
        <f t="shared" si="57"/>
        <v>0.50029492655768792</v>
      </c>
      <c r="L136">
        <f t="shared" si="57"/>
        <v>0.22177576022978279</v>
      </c>
      <c r="M136" s="16">
        <f t="shared" ref="M136:O136" si="58">TTEST(M27:M38,M87:M94,2,2)</f>
        <v>5.7322547997121845E-2</v>
      </c>
      <c r="N136">
        <f t="shared" si="58"/>
        <v>0.29516713309038539</v>
      </c>
      <c r="O136" s="16">
        <f t="shared" si="58"/>
        <v>1.0168289355383216E-4</v>
      </c>
      <c r="P136">
        <f t="shared" si="57"/>
        <v>0.40645843787865932</v>
      </c>
      <c r="Q136" s="16">
        <f t="shared" si="57"/>
        <v>0.83435697397058517</v>
      </c>
      <c r="R136" s="19">
        <f t="shared" si="57"/>
        <v>6.2542077016762619E-6</v>
      </c>
    </row>
    <row r="137" spans="4:18" x14ac:dyDescent="0.25">
      <c r="D137" s="291"/>
      <c r="E137" s="274"/>
      <c r="F137" s="16" t="s">
        <v>80</v>
      </c>
      <c r="G137" s="178">
        <f>TTEST(G39:G50,G95:G102,2,2)</f>
        <v>8.2814271393881811E-5</v>
      </c>
      <c r="H137" s="178">
        <f t="shared" ref="H137:R137" si="59">TTEST(H39:H50,H95:H102,2,2)</f>
        <v>4.7997184941404756E-3</v>
      </c>
      <c r="I137" s="178">
        <f t="shared" si="59"/>
        <v>2.4858477563648815E-3</v>
      </c>
      <c r="J137" s="179">
        <f t="shared" si="59"/>
        <v>1.3512129348252841E-2</v>
      </c>
      <c r="K137" s="178">
        <f t="shared" si="59"/>
        <v>0.39095367969701256</v>
      </c>
      <c r="L137" s="179">
        <f t="shared" si="59"/>
        <v>0.26062560149695108</v>
      </c>
      <c r="M137" s="178">
        <f t="shared" ref="M137:O137" si="60">TTEST(M39:M50,M95:M102,2,2)</f>
        <v>6.4300045590179452E-3</v>
      </c>
      <c r="N137" s="179">
        <f t="shared" si="60"/>
        <v>1.0167636258057043E-3</v>
      </c>
      <c r="O137" s="178">
        <f t="shared" si="60"/>
        <v>5.8457152715011021E-2</v>
      </c>
      <c r="P137" s="179">
        <f t="shared" si="59"/>
        <v>7.2303848950654864E-2</v>
      </c>
      <c r="Q137" s="178">
        <f t="shared" si="59"/>
        <v>8.5728550964220884E-2</v>
      </c>
      <c r="R137" s="180">
        <f t="shared" si="59"/>
        <v>0.91521717914248479</v>
      </c>
    </row>
    <row r="138" spans="4:18" ht="15.75" thickBot="1" x14ac:dyDescent="0.3">
      <c r="D138" s="292"/>
      <c r="E138" s="275"/>
      <c r="F138" s="17" t="s">
        <v>81</v>
      </c>
      <c r="G138" s="17">
        <f>TTEST(G51:G62,G103:G110,2,2)</f>
        <v>1.6201182489730497E-2</v>
      </c>
      <c r="H138" s="17">
        <f t="shared" ref="H138:R138" si="61">TTEST(H51:H62,H103:H110,2,2)</f>
        <v>5.4324891899077419E-3</v>
      </c>
      <c r="I138" s="17">
        <f t="shared" si="61"/>
        <v>1.4238507409822744E-2</v>
      </c>
      <c r="J138" s="11">
        <f t="shared" si="61"/>
        <v>1.3627809316384279E-2</v>
      </c>
      <c r="K138" s="17">
        <f t="shared" si="61"/>
        <v>0.79981637779729597</v>
      </c>
      <c r="L138" s="11">
        <f t="shared" si="61"/>
        <v>0.31866223232748819</v>
      </c>
      <c r="M138" s="17">
        <f t="shared" ref="M138:O138" si="62">TTEST(M51:M62,M103:M110,2,2)</f>
        <v>0.13356489266599531</v>
      </c>
      <c r="N138" s="11">
        <f t="shared" si="62"/>
        <v>0.25629935491148048</v>
      </c>
      <c r="O138" s="17">
        <f t="shared" si="62"/>
        <v>0.35475982968270564</v>
      </c>
      <c r="P138" s="11">
        <f t="shared" si="61"/>
        <v>0.46009483974219023</v>
      </c>
      <c r="Q138" s="17">
        <f t="shared" si="61"/>
        <v>0.17989742739423711</v>
      </c>
      <c r="R138" s="20">
        <f t="shared" si="61"/>
        <v>1.2490816476651064E-2</v>
      </c>
    </row>
  </sheetData>
  <mergeCells count="72">
    <mergeCell ref="B1:B2"/>
    <mergeCell ref="C1:C2"/>
    <mergeCell ref="D1:D2"/>
    <mergeCell ref="F1:F2"/>
    <mergeCell ref="O1:P1"/>
    <mergeCell ref="Q1:Q2"/>
    <mergeCell ref="R1:R2"/>
    <mergeCell ref="E1:E2"/>
    <mergeCell ref="D3:D10"/>
    <mergeCell ref="E3:E6"/>
    <mergeCell ref="E7:E10"/>
    <mergeCell ref="H1:H2"/>
    <mergeCell ref="G1:G2"/>
    <mergeCell ref="I1:J1"/>
    <mergeCell ref="K1:L1"/>
    <mergeCell ref="M1:N1"/>
    <mergeCell ref="C27:C62"/>
    <mergeCell ref="E11:E14"/>
    <mergeCell ref="E15:E18"/>
    <mergeCell ref="E19:E22"/>
    <mergeCell ref="E23:E26"/>
    <mergeCell ref="D19:D26"/>
    <mergeCell ref="D11:D18"/>
    <mergeCell ref="D27:D38"/>
    <mergeCell ref="E35:E38"/>
    <mergeCell ref="E31:E34"/>
    <mergeCell ref="E27:E30"/>
    <mergeCell ref="E39:E42"/>
    <mergeCell ref="C87:C110"/>
    <mergeCell ref="B3:B62"/>
    <mergeCell ref="E67:E70"/>
    <mergeCell ref="E63:E66"/>
    <mergeCell ref="E71:E74"/>
    <mergeCell ref="E75:E78"/>
    <mergeCell ref="E79:E82"/>
    <mergeCell ref="B63:B110"/>
    <mergeCell ref="E43:E46"/>
    <mergeCell ref="E47:E50"/>
    <mergeCell ref="E51:E54"/>
    <mergeCell ref="E55:E58"/>
    <mergeCell ref="E59:E62"/>
    <mergeCell ref="D51:D62"/>
    <mergeCell ref="D39:D50"/>
    <mergeCell ref="C3:C26"/>
    <mergeCell ref="E83:E86"/>
    <mergeCell ref="D79:D86"/>
    <mergeCell ref="D71:D78"/>
    <mergeCell ref="D63:D70"/>
    <mergeCell ref="C63:C86"/>
    <mergeCell ref="R113:R114"/>
    <mergeCell ref="D113:D138"/>
    <mergeCell ref="E113:E114"/>
    <mergeCell ref="E91:E94"/>
    <mergeCell ref="E95:E98"/>
    <mergeCell ref="E99:E102"/>
    <mergeCell ref="E103:E106"/>
    <mergeCell ref="E107:E110"/>
    <mergeCell ref="D87:D94"/>
    <mergeCell ref="D95:D102"/>
    <mergeCell ref="D103:D110"/>
    <mergeCell ref="E87:E90"/>
    <mergeCell ref="I113:J113"/>
    <mergeCell ref="K113:L113"/>
    <mergeCell ref="M113:N113"/>
    <mergeCell ref="O113:P113"/>
    <mergeCell ref="Q113:Q114"/>
    <mergeCell ref="E115:E123"/>
    <mergeCell ref="E124:E132"/>
    <mergeCell ref="E133:E138"/>
    <mergeCell ref="H113:H114"/>
    <mergeCell ref="G113:G114"/>
    <mergeCell ref="F113:F114"/>
  </mergeCells>
  <conditionalFormatting sqref="G115:R138">
    <cfRule type="cellIs" dxfId="33" priority="1" stopIfTrue="1" operator="lessThan">
      <formula>0.05</formula>
    </cfRule>
    <cfRule type="cellIs" dxfId="32" priority="2" operator="lessThan">
      <formula>0.1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9E7C0-56B1-4D64-9BCE-5D13DADA2D7D}">
  <dimension ref="B1:V62"/>
  <sheetViews>
    <sheetView workbookViewId="0">
      <selection activeCell="R21" sqref="R21:R32"/>
    </sheetView>
  </sheetViews>
  <sheetFormatPr defaultRowHeight="15" x14ac:dyDescent="0.25"/>
  <cols>
    <col min="2" max="2" width="12" customWidth="1"/>
    <col min="4" max="4" width="9.85546875" customWidth="1"/>
    <col min="5" max="5" width="10.5703125" customWidth="1"/>
    <col min="11" max="11" width="11" customWidth="1"/>
    <col min="19" max="19" width="10.28515625" customWidth="1"/>
  </cols>
  <sheetData>
    <row r="1" spans="2:22" ht="15.75" thickBot="1" x14ac:dyDescent="0.3">
      <c r="B1" s="316" t="s">
        <v>30</v>
      </c>
      <c r="C1" s="317"/>
      <c r="D1" s="317"/>
      <c r="E1" s="317"/>
      <c r="F1" s="317"/>
      <c r="G1" s="318"/>
      <c r="I1" s="309" t="s">
        <v>34</v>
      </c>
      <c r="J1" s="310"/>
      <c r="K1" s="310"/>
      <c r="L1" s="310"/>
      <c r="M1" s="310"/>
      <c r="N1" s="310"/>
      <c r="O1" s="310"/>
      <c r="P1" s="310"/>
      <c r="Q1" s="310"/>
      <c r="R1" s="310"/>
      <c r="S1" s="310"/>
      <c r="T1" s="310"/>
      <c r="U1" s="310"/>
      <c r="V1" s="311"/>
    </row>
    <row r="2" spans="2:22" ht="15.75" thickBot="1" x14ac:dyDescent="0.3">
      <c r="B2" s="67" t="s">
        <v>11</v>
      </c>
      <c r="C2" s="68" t="s">
        <v>0</v>
      </c>
      <c r="D2" s="68" t="s">
        <v>1</v>
      </c>
      <c r="E2" s="68" t="s">
        <v>2</v>
      </c>
      <c r="F2" s="69" t="s">
        <v>12</v>
      </c>
      <c r="G2" s="66" t="s">
        <v>22</v>
      </c>
      <c r="I2" s="312" t="s">
        <v>10</v>
      </c>
      <c r="J2" s="41"/>
      <c r="K2" s="42">
        <v>1</v>
      </c>
      <c r="L2" s="42">
        <v>2</v>
      </c>
      <c r="M2" s="42">
        <v>3</v>
      </c>
      <c r="N2" s="42">
        <v>4</v>
      </c>
      <c r="O2" s="42">
        <v>5</v>
      </c>
      <c r="P2" s="42">
        <v>6</v>
      </c>
      <c r="Q2" s="42">
        <v>7</v>
      </c>
      <c r="R2" s="42">
        <v>8</v>
      </c>
      <c r="S2" s="42">
        <v>9</v>
      </c>
      <c r="T2" s="42">
        <v>10</v>
      </c>
      <c r="U2" s="42">
        <v>11</v>
      </c>
      <c r="V2" s="43">
        <v>12</v>
      </c>
    </row>
    <row r="3" spans="2:22" x14ac:dyDescent="0.25">
      <c r="B3" s="273" t="s">
        <v>23</v>
      </c>
      <c r="C3" s="286" t="s">
        <v>7</v>
      </c>
      <c r="D3" s="286" t="s">
        <v>24</v>
      </c>
      <c r="E3" s="286">
        <v>0</v>
      </c>
      <c r="F3" s="15" t="s">
        <v>25</v>
      </c>
      <c r="G3" s="18">
        <v>1.2753623188405796</v>
      </c>
      <c r="I3" s="313"/>
      <c r="J3" s="21" t="s">
        <v>25</v>
      </c>
      <c r="K3" s="22">
        <v>90</v>
      </c>
      <c r="L3" s="22">
        <v>89</v>
      </c>
      <c r="M3" s="22">
        <v>91</v>
      </c>
      <c r="N3" s="23">
        <v>104</v>
      </c>
      <c r="O3" s="23">
        <v>105</v>
      </c>
      <c r="P3" s="24">
        <v>101</v>
      </c>
      <c r="Q3" s="24">
        <v>99</v>
      </c>
      <c r="R3" s="24">
        <v>99</v>
      </c>
      <c r="S3" s="24">
        <v>99</v>
      </c>
      <c r="T3" s="25">
        <v>58</v>
      </c>
      <c r="U3" s="25">
        <v>62</v>
      </c>
      <c r="V3" s="44">
        <v>61</v>
      </c>
    </row>
    <row r="4" spans="2:22" x14ac:dyDescent="0.25">
      <c r="B4" s="274"/>
      <c r="C4" s="287"/>
      <c r="D4" s="287"/>
      <c r="E4" s="287"/>
      <c r="F4" s="16" t="s">
        <v>26</v>
      </c>
      <c r="G4" s="19">
        <v>1.7608695652173914</v>
      </c>
      <c r="I4" s="313"/>
      <c r="J4" s="21" t="s">
        <v>26</v>
      </c>
      <c r="K4" s="24">
        <v>99</v>
      </c>
      <c r="L4" s="24">
        <v>95</v>
      </c>
      <c r="M4" s="24">
        <v>97</v>
      </c>
      <c r="N4" s="23">
        <v>108</v>
      </c>
      <c r="O4" s="23">
        <v>109</v>
      </c>
      <c r="P4" s="23">
        <v>108</v>
      </c>
      <c r="Q4" s="26">
        <v>48</v>
      </c>
      <c r="R4" s="26">
        <v>53</v>
      </c>
      <c r="S4" s="26">
        <v>52</v>
      </c>
      <c r="T4" s="25">
        <v>55</v>
      </c>
      <c r="U4" s="26">
        <v>49</v>
      </c>
      <c r="V4" s="45">
        <v>51</v>
      </c>
    </row>
    <row r="5" spans="2:22" x14ac:dyDescent="0.25">
      <c r="B5" s="274"/>
      <c r="C5" s="287"/>
      <c r="D5" s="287"/>
      <c r="E5" s="287"/>
      <c r="F5" s="16" t="s">
        <v>27</v>
      </c>
      <c r="G5" s="19">
        <v>2.4927536231884058</v>
      </c>
      <c r="I5" s="313"/>
      <c r="J5" s="21" t="s">
        <v>27</v>
      </c>
      <c r="K5" s="27">
        <v>78</v>
      </c>
      <c r="L5" s="27">
        <v>78</v>
      </c>
      <c r="M5" s="27">
        <v>79</v>
      </c>
      <c r="N5" s="27">
        <v>85</v>
      </c>
      <c r="O5" s="22">
        <v>86</v>
      </c>
      <c r="P5" s="27">
        <v>85</v>
      </c>
      <c r="Q5" s="27">
        <v>83</v>
      </c>
      <c r="R5" s="27">
        <v>83</v>
      </c>
      <c r="S5" s="27">
        <v>80</v>
      </c>
      <c r="T5" s="28">
        <v>2</v>
      </c>
      <c r="U5" s="28">
        <v>1</v>
      </c>
      <c r="V5" s="46">
        <v>4</v>
      </c>
    </row>
    <row r="6" spans="2:22" x14ac:dyDescent="0.25">
      <c r="B6" s="274"/>
      <c r="C6" s="287"/>
      <c r="D6" s="287"/>
      <c r="E6" s="287"/>
      <c r="F6" s="16" t="s">
        <v>28</v>
      </c>
      <c r="G6" s="19">
        <v>2.6014492753623188</v>
      </c>
      <c r="I6" s="313"/>
      <c r="J6" s="21" t="s">
        <v>28</v>
      </c>
      <c r="K6" s="22">
        <v>93</v>
      </c>
      <c r="L6" s="27">
        <v>83</v>
      </c>
      <c r="M6" s="22">
        <v>88</v>
      </c>
      <c r="N6" s="27">
        <v>79</v>
      </c>
      <c r="O6" s="27">
        <v>79</v>
      </c>
      <c r="P6" s="27">
        <v>82</v>
      </c>
      <c r="Q6" s="27">
        <v>84</v>
      </c>
      <c r="R6" s="27">
        <v>84</v>
      </c>
      <c r="S6" s="22">
        <v>87</v>
      </c>
      <c r="T6" s="28">
        <v>3</v>
      </c>
      <c r="U6" s="28">
        <v>3</v>
      </c>
      <c r="V6" s="46">
        <v>2</v>
      </c>
    </row>
    <row r="7" spans="2:22" x14ac:dyDescent="0.25">
      <c r="B7" s="274"/>
      <c r="C7" s="287"/>
      <c r="D7" s="287"/>
      <c r="E7" s="287">
        <v>200</v>
      </c>
      <c r="F7" s="16" t="s">
        <v>25</v>
      </c>
      <c r="G7" s="19">
        <v>2.1172413793103448</v>
      </c>
      <c r="I7" s="313"/>
      <c r="J7" s="21" t="s">
        <v>35</v>
      </c>
      <c r="K7" s="22">
        <v>92</v>
      </c>
      <c r="L7" s="22">
        <v>93</v>
      </c>
      <c r="M7" s="22">
        <v>90</v>
      </c>
      <c r="N7" s="29">
        <v>74</v>
      </c>
      <c r="O7" s="30">
        <v>70</v>
      </c>
      <c r="P7" s="29">
        <v>73</v>
      </c>
      <c r="Q7" s="27">
        <v>79</v>
      </c>
      <c r="R7" s="27">
        <v>83</v>
      </c>
      <c r="S7" s="27">
        <v>80</v>
      </c>
      <c r="T7" s="28">
        <v>4</v>
      </c>
      <c r="U7" s="28">
        <v>3</v>
      </c>
      <c r="V7" s="46">
        <v>0</v>
      </c>
    </row>
    <row r="8" spans="2:22" x14ac:dyDescent="0.25">
      <c r="B8" s="274"/>
      <c r="C8" s="287"/>
      <c r="D8" s="287"/>
      <c r="E8" s="287"/>
      <c r="F8" s="16" t="s">
        <v>26</v>
      </c>
      <c r="G8" s="19">
        <v>2.2344827586206897</v>
      </c>
      <c r="I8" s="313"/>
      <c r="J8" s="21" t="s">
        <v>36</v>
      </c>
      <c r="K8" s="23">
        <v>103</v>
      </c>
      <c r="L8" s="24">
        <v>100</v>
      </c>
      <c r="M8" s="24">
        <v>98</v>
      </c>
      <c r="N8" s="27">
        <v>82</v>
      </c>
      <c r="O8" s="27">
        <v>82</v>
      </c>
      <c r="P8" s="27">
        <v>81</v>
      </c>
      <c r="Q8" s="22">
        <v>86</v>
      </c>
      <c r="R8" s="22">
        <v>88</v>
      </c>
      <c r="S8" s="22">
        <v>87</v>
      </c>
      <c r="T8" s="28">
        <v>1</v>
      </c>
      <c r="U8" s="28">
        <v>4</v>
      </c>
      <c r="V8" s="46">
        <v>5</v>
      </c>
    </row>
    <row r="9" spans="2:22" x14ac:dyDescent="0.25">
      <c r="B9" s="274"/>
      <c r="C9" s="287"/>
      <c r="D9" s="287"/>
      <c r="E9" s="287"/>
      <c r="F9" s="16" t="s">
        <v>27</v>
      </c>
      <c r="G9" s="19">
        <v>3.0344827586206895</v>
      </c>
      <c r="I9" s="313"/>
      <c r="J9" s="21" t="s">
        <v>37</v>
      </c>
      <c r="K9" s="24">
        <v>97</v>
      </c>
      <c r="L9" s="24">
        <v>95</v>
      </c>
      <c r="M9" s="24">
        <v>96</v>
      </c>
      <c r="N9" s="27">
        <v>80</v>
      </c>
      <c r="O9" s="29">
        <v>76</v>
      </c>
      <c r="P9" s="27">
        <v>78</v>
      </c>
      <c r="Q9" s="30">
        <v>70</v>
      </c>
      <c r="R9" s="29">
        <v>75</v>
      </c>
      <c r="S9" s="29">
        <v>74</v>
      </c>
      <c r="T9" s="28">
        <v>2</v>
      </c>
      <c r="U9" s="28">
        <v>5</v>
      </c>
      <c r="V9" s="46">
        <v>2</v>
      </c>
    </row>
    <row r="10" spans="2:22" ht="15.75" thickBot="1" x14ac:dyDescent="0.3">
      <c r="B10" s="274"/>
      <c r="C10" s="287"/>
      <c r="D10" s="287"/>
      <c r="E10" s="287"/>
      <c r="F10" s="16" t="s">
        <v>28</v>
      </c>
      <c r="G10" s="19">
        <v>1.8896551724137929</v>
      </c>
      <c r="I10" s="314"/>
      <c r="J10" s="47" t="s">
        <v>9</v>
      </c>
      <c r="K10" s="48">
        <v>82</v>
      </c>
      <c r="L10" s="49">
        <v>87</v>
      </c>
      <c r="M10" s="49">
        <v>89</v>
      </c>
      <c r="N10" s="48">
        <v>80</v>
      </c>
      <c r="O10" s="48">
        <v>78</v>
      </c>
      <c r="P10" s="48">
        <v>78</v>
      </c>
      <c r="Q10" s="50">
        <v>97</v>
      </c>
      <c r="R10" s="50">
        <v>97</v>
      </c>
      <c r="S10" s="50">
        <v>101</v>
      </c>
      <c r="T10" s="51">
        <v>3</v>
      </c>
      <c r="U10" s="51">
        <v>3</v>
      </c>
      <c r="V10" s="52">
        <v>0</v>
      </c>
    </row>
    <row r="11" spans="2:22" x14ac:dyDescent="0.25">
      <c r="B11" s="274"/>
      <c r="C11" s="287"/>
      <c r="D11" s="287"/>
      <c r="E11" s="287">
        <v>4000</v>
      </c>
      <c r="F11" s="16" t="s">
        <v>25</v>
      </c>
      <c r="G11" s="19">
        <v>1.8133333333333335</v>
      </c>
      <c r="I11" s="312" t="s">
        <v>7</v>
      </c>
      <c r="J11" s="41"/>
      <c r="K11" s="42">
        <v>1</v>
      </c>
      <c r="L11" s="42">
        <v>2</v>
      </c>
      <c r="M11" s="42">
        <v>3</v>
      </c>
      <c r="N11" s="42">
        <v>4</v>
      </c>
      <c r="O11" s="42">
        <v>5</v>
      </c>
      <c r="P11" s="42">
        <v>6</v>
      </c>
      <c r="Q11" s="42">
        <v>7</v>
      </c>
      <c r="R11" s="42">
        <v>8</v>
      </c>
      <c r="S11" s="42">
        <v>9</v>
      </c>
      <c r="T11" s="42">
        <v>10</v>
      </c>
      <c r="U11" s="42">
        <v>11</v>
      </c>
      <c r="V11" s="43">
        <v>12</v>
      </c>
    </row>
    <row r="12" spans="2:22" x14ac:dyDescent="0.25">
      <c r="B12" s="274"/>
      <c r="C12" s="287"/>
      <c r="D12" s="287"/>
      <c r="E12" s="287"/>
      <c r="F12" s="16" t="s">
        <v>26</v>
      </c>
      <c r="G12" s="19">
        <v>2.6133333333333333</v>
      </c>
      <c r="I12" s="313"/>
      <c r="J12" s="21" t="s">
        <v>25</v>
      </c>
      <c r="K12" s="30">
        <v>96</v>
      </c>
      <c r="L12" s="29">
        <v>102</v>
      </c>
      <c r="M12" s="30">
        <v>95</v>
      </c>
      <c r="N12" s="29">
        <v>107</v>
      </c>
      <c r="O12" s="29">
        <v>106</v>
      </c>
      <c r="P12" s="29">
        <v>101</v>
      </c>
      <c r="Q12" s="29">
        <v>108</v>
      </c>
      <c r="R12" s="30">
        <v>98</v>
      </c>
      <c r="S12" s="29">
        <v>103</v>
      </c>
      <c r="T12" s="31">
        <v>49</v>
      </c>
      <c r="U12" s="31">
        <v>48</v>
      </c>
      <c r="V12" s="53">
        <v>52</v>
      </c>
    </row>
    <row r="13" spans="2:22" x14ac:dyDescent="0.25">
      <c r="B13" s="274"/>
      <c r="C13" s="287"/>
      <c r="D13" s="287"/>
      <c r="E13" s="287"/>
      <c r="F13" s="16" t="s">
        <v>27</v>
      </c>
      <c r="G13" s="19">
        <v>2.6933333333333334</v>
      </c>
      <c r="I13" s="313"/>
      <c r="J13" s="21" t="s">
        <v>26</v>
      </c>
      <c r="K13" s="27">
        <v>114</v>
      </c>
      <c r="L13" s="27">
        <v>117</v>
      </c>
      <c r="M13" s="29">
        <v>110</v>
      </c>
      <c r="N13" s="29">
        <v>104</v>
      </c>
      <c r="O13" s="29">
        <v>104</v>
      </c>
      <c r="P13" s="30">
        <v>98</v>
      </c>
      <c r="Q13" s="22">
        <v>130</v>
      </c>
      <c r="R13" s="22">
        <v>127</v>
      </c>
      <c r="S13" s="27">
        <v>121</v>
      </c>
      <c r="T13" s="32">
        <v>14</v>
      </c>
      <c r="U13" s="32">
        <v>18</v>
      </c>
      <c r="V13" s="54">
        <v>14</v>
      </c>
    </row>
    <row r="14" spans="2:22" ht="15.75" thickBot="1" x14ac:dyDescent="0.3">
      <c r="B14" s="275"/>
      <c r="C14" s="295"/>
      <c r="D14" s="295"/>
      <c r="E14" s="295"/>
      <c r="F14" s="17" t="s">
        <v>28</v>
      </c>
      <c r="G14" s="20">
        <v>1.5133333333333334</v>
      </c>
      <c r="I14" s="313"/>
      <c r="J14" s="21" t="s">
        <v>27</v>
      </c>
      <c r="K14" s="27">
        <v>115</v>
      </c>
      <c r="L14" s="29">
        <v>111</v>
      </c>
      <c r="M14" s="27">
        <v>114</v>
      </c>
      <c r="N14" s="27">
        <v>114</v>
      </c>
      <c r="O14" s="27">
        <v>120</v>
      </c>
      <c r="P14" s="29">
        <v>109</v>
      </c>
      <c r="Q14" s="23">
        <v>157</v>
      </c>
      <c r="R14" s="24">
        <v>142</v>
      </c>
      <c r="S14" s="23">
        <v>152</v>
      </c>
      <c r="T14" s="32">
        <v>18</v>
      </c>
      <c r="U14" s="32">
        <v>15</v>
      </c>
      <c r="V14" s="54">
        <v>14</v>
      </c>
    </row>
    <row r="15" spans="2:22" x14ac:dyDescent="0.25">
      <c r="B15" s="273" t="s">
        <v>29</v>
      </c>
      <c r="C15" s="286" t="s">
        <v>7</v>
      </c>
      <c r="D15" s="286" t="s">
        <v>24</v>
      </c>
      <c r="E15" s="286">
        <v>0</v>
      </c>
      <c r="F15" s="15" t="s">
        <v>25</v>
      </c>
      <c r="G15" s="18">
        <v>2.1570247933884295</v>
      </c>
      <c r="I15" s="313"/>
      <c r="J15" s="21" t="s">
        <v>28</v>
      </c>
      <c r="K15" s="25">
        <v>89</v>
      </c>
      <c r="L15" s="30">
        <v>92</v>
      </c>
      <c r="M15" s="25">
        <v>88</v>
      </c>
      <c r="N15" s="22">
        <v>129</v>
      </c>
      <c r="O15" s="27">
        <v>120</v>
      </c>
      <c r="P15" s="22">
        <v>125</v>
      </c>
      <c r="Q15" s="27">
        <v>114</v>
      </c>
      <c r="R15" s="29">
        <v>105</v>
      </c>
      <c r="S15" s="29">
        <v>103</v>
      </c>
      <c r="T15" s="32">
        <v>14</v>
      </c>
      <c r="U15" s="32">
        <v>18</v>
      </c>
      <c r="V15" s="54">
        <v>21</v>
      </c>
    </row>
    <row r="16" spans="2:22" x14ac:dyDescent="0.25">
      <c r="B16" s="274"/>
      <c r="C16" s="287"/>
      <c r="D16" s="287"/>
      <c r="E16" s="287"/>
      <c r="F16" s="16" t="s">
        <v>26</v>
      </c>
      <c r="G16" s="19">
        <v>1.7107438016528924</v>
      </c>
      <c r="I16" s="313"/>
      <c r="J16" s="21" t="s">
        <v>35</v>
      </c>
      <c r="K16" s="22">
        <v>127</v>
      </c>
      <c r="L16" s="22">
        <v>127</v>
      </c>
      <c r="M16" s="22">
        <v>124</v>
      </c>
      <c r="N16" s="30">
        <v>100</v>
      </c>
      <c r="O16" s="30">
        <v>95</v>
      </c>
      <c r="P16" s="30">
        <v>95</v>
      </c>
      <c r="Q16" s="25">
        <v>97</v>
      </c>
      <c r="R16" s="25">
        <v>95</v>
      </c>
      <c r="S16" s="25">
        <v>99</v>
      </c>
      <c r="T16" s="32">
        <v>13</v>
      </c>
      <c r="U16" s="28">
        <v>8</v>
      </c>
      <c r="V16" s="54">
        <v>12</v>
      </c>
    </row>
    <row r="17" spans="2:22" x14ac:dyDescent="0.25">
      <c r="B17" s="274"/>
      <c r="C17" s="287"/>
      <c r="D17" s="287"/>
      <c r="E17" s="287"/>
      <c r="F17" s="16" t="s">
        <v>27</v>
      </c>
      <c r="G17" s="19"/>
      <c r="I17" s="313"/>
      <c r="J17" s="21" t="s">
        <v>36</v>
      </c>
      <c r="K17" s="29">
        <v>108</v>
      </c>
      <c r="L17" s="30">
        <v>100</v>
      </c>
      <c r="M17" s="29">
        <v>103</v>
      </c>
      <c r="N17" s="29">
        <v>102</v>
      </c>
      <c r="O17" s="29">
        <v>106</v>
      </c>
      <c r="P17" s="29">
        <v>105</v>
      </c>
      <c r="Q17" s="22">
        <v>132</v>
      </c>
      <c r="R17" s="22">
        <v>131</v>
      </c>
      <c r="S17" s="22">
        <v>129</v>
      </c>
      <c r="T17" s="32">
        <v>19</v>
      </c>
      <c r="U17" s="33">
        <v>27</v>
      </c>
      <c r="V17" s="55">
        <v>25</v>
      </c>
    </row>
    <row r="18" spans="2:22" x14ac:dyDescent="0.25">
      <c r="B18" s="274"/>
      <c r="C18" s="287"/>
      <c r="D18" s="287"/>
      <c r="E18" s="287"/>
      <c r="F18" s="16" t="s">
        <v>28</v>
      </c>
      <c r="G18" s="19">
        <v>2</v>
      </c>
      <c r="I18" s="313"/>
      <c r="J18" s="21" t="s">
        <v>37</v>
      </c>
      <c r="K18" s="30">
        <v>95</v>
      </c>
      <c r="L18" s="25">
        <v>89</v>
      </c>
      <c r="M18" s="30">
        <v>93</v>
      </c>
      <c r="N18" s="30">
        <v>99</v>
      </c>
      <c r="O18" s="25">
        <v>88</v>
      </c>
      <c r="P18" s="30">
        <v>95</v>
      </c>
      <c r="Q18" s="23">
        <v>147</v>
      </c>
      <c r="R18" s="24">
        <v>142</v>
      </c>
      <c r="S18" s="23">
        <v>148</v>
      </c>
      <c r="T18" s="28">
        <v>1</v>
      </c>
      <c r="U18" s="28">
        <v>0</v>
      </c>
      <c r="V18" s="46">
        <v>2</v>
      </c>
    </row>
    <row r="19" spans="2:22" ht="15.75" thickBot="1" x14ac:dyDescent="0.3">
      <c r="B19" s="274"/>
      <c r="C19" s="287"/>
      <c r="D19" s="287"/>
      <c r="E19" s="287">
        <v>200</v>
      </c>
      <c r="F19" s="16" t="s">
        <v>25</v>
      </c>
      <c r="G19" s="19">
        <v>2.5799999999999996</v>
      </c>
      <c r="I19" s="314"/>
      <c r="J19" s="47" t="s">
        <v>9</v>
      </c>
      <c r="K19" s="56">
        <v>87</v>
      </c>
      <c r="L19" s="56">
        <v>88</v>
      </c>
      <c r="M19" s="56">
        <v>88</v>
      </c>
      <c r="N19" s="57">
        <v>92</v>
      </c>
      <c r="O19" s="57">
        <v>92</v>
      </c>
      <c r="P19" s="57">
        <v>93</v>
      </c>
      <c r="Q19" s="58">
        <v>108</v>
      </c>
      <c r="R19" s="58">
        <v>106</v>
      </c>
      <c r="S19" s="58">
        <v>105</v>
      </c>
      <c r="T19" s="51">
        <v>2</v>
      </c>
      <c r="U19" s="51">
        <v>2</v>
      </c>
      <c r="V19" s="52">
        <v>1</v>
      </c>
    </row>
    <row r="20" spans="2:22" x14ac:dyDescent="0.25">
      <c r="B20" s="274"/>
      <c r="C20" s="287"/>
      <c r="D20" s="287"/>
      <c r="E20" s="287"/>
      <c r="F20" s="16" t="s">
        <v>26</v>
      </c>
      <c r="G20" s="19">
        <v>3.02</v>
      </c>
      <c r="I20" s="60" t="s">
        <v>0</v>
      </c>
      <c r="J20" s="61" t="s">
        <v>1</v>
      </c>
      <c r="K20" s="61" t="s">
        <v>2</v>
      </c>
      <c r="L20" s="36" t="s">
        <v>12</v>
      </c>
      <c r="M20" s="62" t="s">
        <v>19</v>
      </c>
      <c r="N20" s="63" t="s">
        <v>22</v>
      </c>
      <c r="O20" s="59"/>
      <c r="Q20" s="64" t="s">
        <v>0</v>
      </c>
      <c r="R20" s="62" t="s">
        <v>1</v>
      </c>
      <c r="S20" s="62" t="s">
        <v>2</v>
      </c>
      <c r="T20" s="65" t="s">
        <v>12</v>
      </c>
      <c r="U20" s="62" t="s">
        <v>19</v>
      </c>
      <c r="V20" s="63" t="s">
        <v>22</v>
      </c>
    </row>
    <row r="21" spans="2:22" x14ac:dyDescent="0.25">
      <c r="B21" s="274"/>
      <c r="C21" s="287"/>
      <c r="D21" s="287"/>
      <c r="E21" s="287"/>
      <c r="F21" s="16" t="s">
        <v>27</v>
      </c>
      <c r="G21" s="19">
        <v>2.3499999999999996</v>
      </c>
      <c r="I21" s="294" t="s">
        <v>7</v>
      </c>
      <c r="J21" s="307" t="s">
        <v>8</v>
      </c>
      <c r="K21" s="307">
        <v>0</v>
      </c>
      <c r="L21" s="34" t="s">
        <v>25</v>
      </c>
      <c r="M21" s="35">
        <f t="shared" ref="M21:M28" si="0">AVERAGE(K12:M12)</f>
        <v>97.666666666666671</v>
      </c>
      <c r="N21" s="3">
        <f>M21/AVERAGE($T$12:$V$12)</f>
        <v>1.9664429530201344</v>
      </c>
      <c r="Q21" s="294" t="s">
        <v>10</v>
      </c>
      <c r="R21" s="307" t="s">
        <v>8</v>
      </c>
      <c r="S21" s="307">
        <v>0</v>
      </c>
      <c r="T21" s="34" t="s">
        <v>25</v>
      </c>
      <c r="U21" s="35">
        <f t="shared" ref="U21:U28" si="1">AVERAGE(K3:M3)</f>
        <v>90</v>
      </c>
      <c r="V21" s="3">
        <f>U21/AVERAGE($T$3:$V$4)</f>
        <v>1.6071428571428572</v>
      </c>
    </row>
    <row r="22" spans="2:22" x14ac:dyDescent="0.25">
      <c r="B22" s="274"/>
      <c r="C22" s="287"/>
      <c r="D22" s="287"/>
      <c r="E22" s="287"/>
      <c r="F22" s="16" t="s">
        <v>28</v>
      </c>
      <c r="G22" s="19">
        <v>2.1999999999999997</v>
      </c>
      <c r="I22" s="294"/>
      <c r="J22" s="307"/>
      <c r="K22" s="307"/>
      <c r="L22" s="34" t="s">
        <v>26</v>
      </c>
      <c r="M22" s="35">
        <f t="shared" si="0"/>
        <v>113.66666666666667</v>
      </c>
      <c r="N22" s="3">
        <f t="shared" ref="N22:N44" si="2">M22/AVERAGE($T$12:$V$12)</f>
        <v>2.288590604026846</v>
      </c>
      <c r="Q22" s="294"/>
      <c r="R22" s="307"/>
      <c r="S22" s="307"/>
      <c r="T22" s="34" t="s">
        <v>26</v>
      </c>
      <c r="U22" s="35">
        <f t="shared" si="1"/>
        <v>97</v>
      </c>
      <c r="V22" s="3">
        <f t="shared" ref="V22:V44" si="3">U22/AVERAGE($T$3:$V$4)</f>
        <v>1.7321428571428572</v>
      </c>
    </row>
    <row r="23" spans="2:22" x14ac:dyDescent="0.25">
      <c r="B23" s="274"/>
      <c r="C23" s="287"/>
      <c r="D23" s="287"/>
      <c r="E23" s="287">
        <v>4000</v>
      </c>
      <c r="F23" s="16" t="s">
        <v>25</v>
      </c>
      <c r="G23" s="19">
        <v>2.4230769230769229</v>
      </c>
      <c r="I23" s="294"/>
      <c r="J23" s="307"/>
      <c r="K23" s="307"/>
      <c r="L23" s="34" t="s">
        <v>27</v>
      </c>
      <c r="M23" s="35">
        <f t="shared" si="0"/>
        <v>113.33333333333333</v>
      </c>
      <c r="N23" s="3">
        <f t="shared" si="2"/>
        <v>2.2818791946308723</v>
      </c>
      <c r="Q23" s="294"/>
      <c r="R23" s="307"/>
      <c r="S23" s="307"/>
      <c r="T23" s="34" t="s">
        <v>27</v>
      </c>
      <c r="U23" s="35">
        <f t="shared" si="1"/>
        <v>78.333333333333329</v>
      </c>
      <c r="V23" s="3">
        <f t="shared" si="3"/>
        <v>1.3988095238095237</v>
      </c>
    </row>
    <row r="24" spans="2:22" x14ac:dyDescent="0.25">
      <c r="B24" s="274"/>
      <c r="C24" s="287"/>
      <c r="D24" s="287"/>
      <c r="E24" s="287"/>
      <c r="F24" s="16" t="s">
        <v>26</v>
      </c>
      <c r="G24" s="19">
        <v>1.6538461538461537</v>
      </c>
      <c r="I24" s="294"/>
      <c r="J24" s="307"/>
      <c r="K24" s="308"/>
      <c r="L24" s="36" t="s">
        <v>28</v>
      </c>
      <c r="M24" s="37">
        <f t="shared" si="0"/>
        <v>89.666666666666671</v>
      </c>
      <c r="N24" s="7">
        <f t="shared" si="2"/>
        <v>1.8053691275167787</v>
      </c>
      <c r="Q24" s="294"/>
      <c r="R24" s="307"/>
      <c r="S24" s="308"/>
      <c r="T24" s="36" t="s">
        <v>28</v>
      </c>
      <c r="U24" s="37">
        <f t="shared" si="1"/>
        <v>88</v>
      </c>
      <c r="V24" s="7">
        <f t="shared" si="3"/>
        <v>1.5714285714285714</v>
      </c>
    </row>
    <row r="25" spans="2:22" x14ac:dyDescent="0.25">
      <c r="B25" s="274"/>
      <c r="C25" s="287"/>
      <c r="D25" s="287"/>
      <c r="E25" s="287"/>
      <c r="F25" s="16" t="s">
        <v>27</v>
      </c>
      <c r="G25" s="19">
        <v>1.8782051282051282</v>
      </c>
      <c r="I25" s="294"/>
      <c r="J25" s="307"/>
      <c r="K25" s="307">
        <v>200</v>
      </c>
      <c r="L25" s="34" t="s">
        <v>25</v>
      </c>
      <c r="M25" s="35">
        <f t="shared" si="0"/>
        <v>126</v>
      </c>
      <c r="N25" s="3">
        <f t="shared" si="2"/>
        <v>2.5369127516778525</v>
      </c>
      <c r="Q25" s="294"/>
      <c r="R25" s="307"/>
      <c r="S25" s="307">
        <v>200</v>
      </c>
      <c r="T25" s="34" t="s">
        <v>25</v>
      </c>
      <c r="U25" s="35">
        <f t="shared" si="1"/>
        <v>91.666666666666671</v>
      </c>
      <c r="V25" s="3">
        <f t="shared" si="3"/>
        <v>1.6369047619047621</v>
      </c>
    </row>
    <row r="26" spans="2:22" ht="15.75" thickBot="1" x14ac:dyDescent="0.3">
      <c r="B26" s="275"/>
      <c r="C26" s="295"/>
      <c r="D26" s="295"/>
      <c r="E26" s="295"/>
      <c r="F26" s="17" t="s">
        <v>28</v>
      </c>
      <c r="G26" s="20">
        <v>1.5384615384615385</v>
      </c>
      <c r="I26" s="294"/>
      <c r="J26" s="307"/>
      <c r="K26" s="307"/>
      <c r="L26" s="34" t="s">
        <v>26</v>
      </c>
      <c r="M26" s="35">
        <f t="shared" si="0"/>
        <v>103.66666666666667</v>
      </c>
      <c r="N26" s="3">
        <f t="shared" si="2"/>
        <v>2.087248322147651</v>
      </c>
      <c r="Q26" s="294"/>
      <c r="R26" s="307"/>
      <c r="S26" s="307"/>
      <c r="T26" s="34" t="s">
        <v>26</v>
      </c>
      <c r="U26" s="35">
        <f t="shared" si="1"/>
        <v>100.33333333333333</v>
      </c>
      <c r="V26" s="3">
        <f t="shared" si="3"/>
        <v>1.7916666666666665</v>
      </c>
    </row>
    <row r="27" spans="2:22" x14ac:dyDescent="0.25">
      <c r="B27" s="273" t="s">
        <v>31</v>
      </c>
      <c r="C27" s="286" t="s">
        <v>7</v>
      </c>
      <c r="D27" s="286" t="s">
        <v>32</v>
      </c>
      <c r="E27" s="286">
        <v>0</v>
      </c>
      <c r="F27" s="15" t="s">
        <v>25</v>
      </c>
      <c r="G27" s="18">
        <v>1.6328502415458939</v>
      </c>
      <c r="I27" s="294"/>
      <c r="J27" s="307"/>
      <c r="K27" s="307"/>
      <c r="L27" s="34" t="s">
        <v>27</v>
      </c>
      <c r="M27" s="35">
        <f t="shared" si="0"/>
        <v>92.333333333333329</v>
      </c>
      <c r="N27" s="3">
        <f t="shared" si="2"/>
        <v>1.8590604026845639</v>
      </c>
      <c r="Q27" s="294"/>
      <c r="R27" s="307"/>
      <c r="S27" s="307"/>
      <c r="T27" s="34" t="s">
        <v>27</v>
      </c>
      <c r="U27" s="35">
        <f t="shared" si="1"/>
        <v>96</v>
      </c>
      <c r="V27" s="3">
        <f t="shared" si="3"/>
        <v>1.7142857142857142</v>
      </c>
    </row>
    <row r="28" spans="2:22" x14ac:dyDescent="0.25">
      <c r="B28" s="274"/>
      <c r="C28" s="287"/>
      <c r="D28" s="287"/>
      <c r="E28" s="287"/>
      <c r="F28" s="16" t="s">
        <v>26</v>
      </c>
      <c r="G28" s="19">
        <v>1.0966183574879227</v>
      </c>
      <c r="I28" s="294"/>
      <c r="J28" s="307"/>
      <c r="K28" s="308"/>
      <c r="L28" s="36" t="s">
        <v>28</v>
      </c>
      <c r="M28" s="37">
        <f t="shared" si="0"/>
        <v>87.666666666666671</v>
      </c>
      <c r="N28" s="7">
        <f t="shared" si="2"/>
        <v>1.7651006711409398</v>
      </c>
      <c r="Q28" s="294"/>
      <c r="R28" s="307"/>
      <c r="S28" s="308"/>
      <c r="T28" s="36" t="s">
        <v>28</v>
      </c>
      <c r="U28" s="37">
        <f t="shared" si="1"/>
        <v>86</v>
      </c>
      <c r="V28" s="7">
        <f t="shared" si="3"/>
        <v>1.5357142857142858</v>
      </c>
    </row>
    <row r="29" spans="2:22" x14ac:dyDescent="0.25">
      <c r="B29" s="274"/>
      <c r="C29" s="287"/>
      <c r="D29" s="287"/>
      <c r="E29" s="287"/>
      <c r="F29" s="16" t="s">
        <v>27</v>
      </c>
      <c r="G29" s="19"/>
      <c r="I29" s="294"/>
      <c r="J29" s="307"/>
      <c r="K29" s="307">
        <v>4000</v>
      </c>
      <c r="L29" s="34" t="s">
        <v>25</v>
      </c>
      <c r="M29" s="35">
        <f>AVERAGE(N12:P12)</f>
        <v>104.66666666666667</v>
      </c>
      <c r="N29" s="3">
        <f t="shared" si="2"/>
        <v>2.1073825503355708</v>
      </c>
      <c r="Q29" s="294"/>
      <c r="R29" s="307"/>
      <c r="S29" s="307">
        <v>4000</v>
      </c>
      <c r="T29" s="34" t="s">
        <v>25</v>
      </c>
      <c r="U29" s="35">
        <f>AVERAGE(N3:P3)</f>
        <v>103.33333333333333</v>
      </c>
      <c r="V29" s="3">
        <f t="shared" si="3"/>
        <v>1.8452380952380951</v>
      </c>
    </row>
    <row r="30" spans="2:22" x14ac:dyDescent="0.25">
      <c r="B30" s="274"/>
      <c r="C30" s="287"/>
      <c r="D30" s="287"/>
      <c r="E30" s="287"/>
      <c r="F30" s="16" t="s">
        <v>28</v>
      </c>
      <c r="G30" s="19">
        <v>1.4202898550724639</v>
      </c>
      <c r="I30" s="294"/>
      <c r="J30" s="307"/>
      <c r="K30" s="307"/>
      <c r="L30" s="34" t="s">
        <v>26</v>
      </c>
      <c r="M30" s="35">
        <f t="shared" ref="M30:M36" si="4">AVERAGE(N13:P13)</f>
        <v>102</v>
      </c>
      <c r="N30" s="3">
        <f t="shared" si="2"/>
        <v>2.0536912751677852</v>
      </c>
      <c r="Q30" s="294"/>
      <c r="R30" s="307"/>
      <c r="S30" s="307"/>
      <c r="T30" s="34" t="s">
        <v>26</v>
      </c>
      <c r="U30" s="35">
        <f t="shared" ref="U30:U36" si="5">AVERAGE(N4:P4)</f>
        <v>108.33333333333333</v>
      </c>
      <c r="V30" s="3">
        <f t="shared" si="3"/>
        <v>1.9345238095238095</v>
      </c>
    </row>
    <row r="31" spans="2:22" x14ac:dyDescent="0.25">
      <c r="B31" s="274"/>
      <c r="C31" s="287"/>
      <c r="D31" s="287"/>
      <c r="E31" s="287">
        <v>200</v>
      </c>
      <c r="F31" s="16" t="s">
        <v>25</v>
      </c>
      <c r="G31" s="19">
        <v>1.9230769230769231</v>
      </c>
      <c r="I31" s="294"/>
      <c r="J31" s="307"/>
      <c r="K31" s="307"/>
      <c r="L31" s="34" t="s">
        <v>27</v>
      </c>
      <c r="M31" s="35">
        <f t="shared" si="4"/>
        <v>114.33333333333333</v>
      </c>
      <c r="N31" s="3">
        <f t="shared" si="2"/>
        <v>2.3020134228187921</v>
      </c>
      <c r="Q31" s="294"/>
      <c r="R31" s="307"/>
      <c r="S31" s="307"/>
      <c r="T31" s="34" t="s">
        <v>27</v>
      </c>
      <c r="U31" s="35">
        <f t="shared" si="5"/>
        <v>85.333333333333329</v>
      </c>
      <c r="V31" s="3">
        <f t="shared" si="3"/>
        <v>1.5238095238095237</v>
      </c>
    </row>
    <row r="32" spans="2:22" x14ac:dyDescent="0.25">
      <c r="B32" s="274"/>
      <c r="C32" s="287"/>
      <c r="D32" s="287"/>
      <c r="E32" s="287"/>
      <c r="F32" s="16" t="s">
        <v>26</v>
      </c>
      <c r="G32" s="19">
        <v>1.7333333333333334</v>
      </c>
      <c r="I32" s="294"/>
      <c r="J32" s="308"/>
      <c r="K32" s="308"/>
      <c r="L32" s="36" t="s">
        <v>28</v>
      </c>
      <c r="M32" s="37">
        <f t="shared" si="4"/>
        <v>124.66666666666667</v>
      </c>
      <c r="N32" s="7">
        <f t="shared" si="2"/>
        <v>2.5100671140939599</v>
      </c>
      <c r="Q32" s="294"/>
      <c r="R32" s="308"/>
      <c r="S32" s="308"/>
      <c r="T32" s="36" t="s">
        <v>28</v>
      </c>
      <c r="U32" s="37">
        <f t="shared" si="5"/>
        <v>80</v>
      </c>
      <c r="V32" s="7">
        <f t="shared" si="3"/>
        <v>1.4285714285714286</v>
      </c>
    </row>
    <row r="33" spans="2:22" x14ac:dyDescent="0.25">
      <c r="B33" s="274"/>
      <c r="C33" s="287"/>
      <c r="D33" s="287"/>
      <c r="E33" s="287"/>
      <c r="F33" s="16" t="s">
        <v>27</v>
      </c>
      <c r="G33" s="19">
        <v>1.6</v>
      </c>
      <c r="I33" s="294"/>
      <c r="J33" s="304" t="s">
        <v>9</v>
      </c>
      <c r="K33" s="307">
        <v>0</v>
      </c>
      <c r="L33" s="34" t="s">
        <v>25</v>
      </c>
      <c r="M33" s="35">
        <f t="shared" si="4"/>
        <v>96.666666666666671</v>
      </c>
      <c r="N33" s="3">
        <f t="shared" si="2"/>
        <v>1.9463087248322148</v>
      </c>
      <c r="Q33" s="294"/>
      <c r="R33" s="304" t="s">
        <v>9</v>
      </c>
      <c r="S33" s="307">
        <v>0</v>
      </c>
      <c r="T33" s="34" t="s">
        <v>25</v>
      </c>
      <c r="U33" s="35">
        <f t="shared" si="5"/>
        <v>72.333333333333329</v>
      </c>
      <c r="V33" s="3">
        <f t="shared" si="3"/>
        <v>1.2916666666666665</v>
      </c>
    </row>
    <row r="34" spans="2:22" x14ac:dyDescent="0.25">
      <c r="B34" s="274"/>
      <c r="C34" s="287"/>
      <c r="D34" s="287"/>
      <c r="E34" s="287"/>
      <c r="F34" s="16" t="s">
        <v>28</v>
      </c>
      <c r="G34" s="19">
        <v>1.917948717948718</v>
      </c>
      <c r="I34" s="294"/>
      <c r="J34" s="304"/>
      <c r="K34" s="307"/>
      <c r="L34" s="34" t="s">
        <v>26</v>
      </c>
      <c r="M34" s="35">
        <f t="shared" si="4"/>
        <v>104.33333333333333</v>
      </c>
      <c r="N34" s="3">
        <f t="shared" si="2"/>
        <v>2.1006711409395975</v>
      </c>
      <c r="Q34" s="294"/>
      <c r="R34" s="304"/>
      <c r="S34" s="307"/>
      <c r="T34" s="34" t="s">
        <v>26</v>
      </c>
      <c r="U34" s="35">
        <f t="shared" si="5"/>
        <v>81.666666666666671</v>
      </c>
      <c r="V34" s="3">
        <f t="shared" si="3"/>
        <v>1.4583333333333335</v>
      </c>
    </row>
    <row r="35" spans="2:22" x14ac:dyDescent="0.25">
      <c r="B35" s="274"/>
      <c r="C35" s="287"/>
      <c r="D35" s="287"/>
      <c r="E35" s="287">
        <v>4000</v>
      </c>
      <c r="F35" s="16" t="s">
        <v>25</v>
      </c>
      <c r="G35" s="19">
        <v>1.7668161434977581</v>
      </c>
      <c r="I35" s="294"/>
      <c r="J35" s="304"/>
      <c r="K35" s="307"/>
      <c r="L35" s="34" t="s">
        <v>27</v>
      </c>
      <c r="M35" s="35">
        <f t="shared" si="4"/>
        <v>94</v>
      </c>
      <c r="N35" s="3">
        <f t="shared" si="2"/>
        <v>1.8926174496644297</v>
      </c>
      <c r="Q35" s="294"/>
      <c r="R35" s="304"/>
      <c r="S35" s="307"/>
      <c r="T35" s="34" t="s">
        <v>27</v>
      </c>
      <c r="U35" s="35">
        <f t="shared" si="5"/>
        <v>78</v>
      </c>
      <c r="V35" s="3">
        <f t="shared" si="3"/>
        <v>1.3928571428571428</v>
      </c>
    </row>
    <row r="36" spans="2:22" x14ac:dyDescent="0.25">
      <c r="B36" s="274"/>
      <c r="C36" s="287"/>
      <c r="D36" s="287"/>
      <c r="E36" s="287"/>
      <c r="F36" s="16" t="s">
        <v>26</v>
      </c>
      <c r="G36" s="19">
        <v>1.6591928251121077</v>
      </c>
      <c r="I36" s="294"/>
      <c r="J36" s="304"/>
      <c r="K36" s="308"/>
      <c r="L36" s="36" t="s">
        <v>28</v>
      </c>
      <c r="M36" s="37">
        <f t="shared" si="4"/>
        <v>92.333333333333329</v>
      </c>
      <c r="N36" s="7">
        <f t="shared" si="2"/>
        <v>1.8590604026845639</v>
      </c>
      <c r="Q36" s="294"/>
      <c r="R36" s="304"/>
      <c r="S36" s="308"/>
      <c r="T36" s="36" t="s">
        <v>28</v>
      </c>
      <c r="U36" s="37">
        <f t="shared" si="5"/>
        <v>78.666666666666671</v>
      </c>
      <c r="V36" s="7">
        <f t="shared" si="3"/>
        <v>1.4047619047619049</v>
      </c>
    </row>
    <row r="37" spans="2:22" x14ac:dyDescent="0.25">
      <c r="B37" s="274"/>
      <c r="C37" s="287"/>
      <c r="D37" s="287"/>
      <c r="E37" s="287"/>
      <c r="F37" s="16" t="s">
        <v>27</v>
      </c>
      <c r="G37" s="19">
        <v>1.9955156950672648</v>
      </c>
      <c r="I37" s="294"/>
      <c r="J37" s="304"/>
      <c r="K37" s="307">
        <v>200</v>
      </c>
      <c r="L37" s="34" t="s">
        <v>25</v>
      </c>
      <c r="M37" s="35">
        <f>AVERAGE(Q12:S12)</f>
        <v>103</v>
      </c>
      <c r="N37" s="3">
        <f t="shared" si="2"/>
        <v>2.0738255033557049</v>
      </c>
      <c r="Q37" s="294"/>
      <c r="R37" s="304"/>
      <c r="S37" s="307">
        <v>200</v>
      </c>
      <c r="T37" s="34" t="s">
        <v>25</v>
      </c>
      <c r="U37" s="35">
        <f>AVERAGE(Q3:S3)</f>
        <v>99</v>
      </c>
      <c r="V37" s="3">
        <f t="shared" si="3"/>
        <v>1.7678571428571428</v>
      </c>
    </row>
    <row r="38" spans="2:22" ht="15.75" thickBot="1" x14ac:dyDescent="0.3">
      <c r="B38" s="275"/>
      <c r="C38" s="295"/>
      <c r="D38" s="295"/>
      <c r="E38" s="295"/>
      <c r="F38" s="17" t="s">
        <v>28</v>
      </c>
      <c r="G38" s="20">
        <v>1.3273542600896862</v>
      </c>
      <c r="I38" s="294"/>
      <c r="J38" s="304"/>
      <c r="K38" s="307"/>
      <c r="L38" s="34" t="s">
        <v>26</v>
      </c>
      <c r="M38" s="35">
        <f t="shared" ref="M38:M44" si="6">AVERAGE(Q13:S13)</f>
        <v>126</v>
      </c>
      <c r="N38" s="3">
        <f t="shared" si="2"/>
        <v>2.5369127516778525</v>
      </c>
      <c r="Q38" s="294"/>
      <c r="R38" s="304"/>
      <c r="S38" s="307"/>
      <c r="T38" s="34" t="s">
        <v>26</v>
      </c>
      <c r="U38" s="35">
        <f t="shared" ref="U38:U44" si="7">AVERAGE(Q4:S4)</f>
        <v>51</v>
      </c>
      <c r="V38" s="3">
        <f t="shared" si="3"/>
        <v>0.9107142857142857</v>
      </c>
    </row>
    <row r="39" spans="2:22" x14ac:dyDescent="0.25">
      <c r="B39" s="293" t="s">
        <v>33</v>
      </c>
      <c r="C39" s="301" t="s">
        <v>10</v>
      </c>
      <c r="D39" s="286" t="s">
        <v>32</v>
      </c>
      <c r="E39" s="286">
        <v>0</v>
      </c>
      <c r="F39" s="15" t="s">
        <v>25</v>
      </c>
      <c r="G39" s="18">
        <v>1.6568627450980393</v>
      </c>
      <c r="I39" s="294"/>
      <c r="J39" s="304"/>
      <c r="K39" s="307"/>
      <c r="L39" s="34" t="s">
        <v>27</v>
      </c>
      <c r="M39" s="35">
        <f t="shared" si="6"/>
        <v>150.33333333333334</v>
      </c>
      <c r="N39" s="3">
        <f t="shared" si="2"/>
        <v>3.026845637583893</v>
      </c>
      <c r="Q39" s="294"/>
      <c r="R39" s="304"/>
      <c r="S39" s="307"/>
      <c r="T39" s="34" t="s">
        <v>27</v>
      </c>
      <c r="U39" s="35">
        <f t="shared" si="7"/>
        <v>82</v>
      </c>
      <c r="V39" s="3">
        <f t="shared" si="3"/>
        <v>1.4642857142857142</v>
      </c>
    </row>
    <row r="40" spans="2:22" x14ac:dyDescent="0.25">
      <c r="B40" s="294"/>
      <c r="C40" s="307"/>
      <c r="D40" s="287"/>
      <c r="E40" s="287"/>
      <c r="F40" s="16" t="s">
        <v>26</v>
      </c>
      <c r="G40" s="19">
        <v>1.715686274509804</v>
      </c>
      <c r="I40" s="294"/>
      <c r="J40" s="304"/>
      <c r="K40" s="308"/>
      <c r="L40" s="36" t="s">
        <v>28</v>
      </c>
      <c r="M40" s="37">
        <f t="shared" si="6"/>
        <v>107.33333333333333</v>
      </c>
      <c r="N40" s="7">
        <f t="shared" si="2"/>
        <v>2.1610738255033559</v>
      </c>
      <c r="Q40" s="294"/>
      <c r="R40" s="304"/>
      <c r="S40" s="308"/>
      <c r="T40" s="36" t="s">
        <v>28</v>
      </c>
      <c r="U40" s="37">
        <f t="shared" si="7"/>
        <v>85</v>
      </c>
      <c r="V40" s="7">
        <f t="shared" si="3"/>
        <v>1.5178571428571428</v>
      </c>
    </row>
    <row r="41" spans="2:22" x14ac:dyDescent="0.25">
      <c r="B41" s="294"/>
      <c r="C41" s="307"/>
      <c r="D41" s="287"/>
      <c r="E41" s="287"/>
      <c r="F41" s="16" t="s">
        <v>27</v>
      </c>
      <c r="G41" s="19">
        <v>1.6274509803921569</v>
      </c>
      <c r="I41" s="294"/>
      <c r="J41" s="304"/>
      <c r="K41" s="304">
        <v>4000</v>
      </c>
      <c r="L41" s="34" t="s">
        <v>25</v>
      </c>
      <c r="M41" s="35">
        <f t="shared" si="6"/>
        <v>97</v>
      </c>
      <c r="N41" s="3">
        <f t="shared" si="2"/>
        <v>1.9530201342281881</v>
      </c>
      <c r="Q41" s="294"/>
      <c r="R41" s="304"/>
      <c r="S41" s="304">
        <v>4000</v>
      </c>
      <c r="T41" s="34" t="s">
        <v>25</v>
      </c>
      <c r="U41" s="35">
        <f t="shared" si="7"/>
        <v>80.666666666666671</v>
      </c>
      <c r="V41" s="3">
        <f t="shared" si="3"/>
        <v>1.4404761904761905</v>
      </c>
    </row>
    <row r="42" spans="2:22" x14ac:dyDescent="0.25">
      <c r="B42" s="294"/>
      <c r="C42" s="307"/>
      <c r="D42" s="287"/>
      <c r="E42" s="287"/>
      <c r="F42" s="16" t="s">
        <v>28</v>
      </c>
      <c r="G42" s="19">
        <v>1.4166666666666665</v>
      </c>
      <c r="I42" s="294"/>
      <c r="J42" s="304"/>
      <c r="K42" s="304"/>
      <c r="L42" s="34" t="s">
        <v>26</v>
      </c>
      <c r="M42" s="35">
        <f t="shared" si="6"/>
        <v>130.66666666666666</v>
      </c>
      <c r="N42" s="3">
        <f t="shared" si="2"/>
        <v>2.6308724832214763</v>
      </c>
      <c r="Q42" s="294"/>
      <c r="R42" s="304"/>
      <c r="S42" s="304"/>
      <c r="T42" s="34" t="s">
        <v>26</v>
      </c>
      <c r="U42" s="35">
        <f t="shared" si="7"/>
        <v>87</v>
      </c>
      <c r="V42" s="3">
        <f t="shared" si="3"/>
        <v>1.5535714285714286</v>
      </c>
    </row>
    <row r="43" spans="2:22" x14ac:dyDescent="0.25">
      <c r="B43" s="294"/>
      <c r="C43" s="307"/>
      <c r="D43" s="287"/>
      <c r="E43" s="287">
        <v>200</v>
      </c>
      <c r="F43" s="16" t="s">
        <v>25</v>
      </c>
      <c r="G43" s="19">
        <v>1.4256410256410257</v>
      </c>
      <c r="I43" s="294"/>
      <c r="J43" s="304"/>
      <c r="K43" s="304"/>
      <c r="L43" s="34" t="s">
        <v>27</v>
      </c>
      <c r="M43" s="35">
        <f t="shared" si="6"/>
        <v>145.66666666666666</v>
      </c>
      <c r="N43" s="3">
        <f t="shared" si="2"/>
        <v>2.9328859060402683</v>
      </c>
      <c r="Q43" s="294"/>
      <c r="R43" s="304"/>
      <c r="S43" s="304"/>
      <c r="T43" s="34" t="s">
        <v>27</v>
      </c>
      <c r="U43" s="35">
        <f t="shared" si="7"/>
        <v>73</v>
      </c>
      <c r="V43" s="3">
        <f t="shared" si="3"/>
        <v>1.3035714285714286</v>
      </c>
    </row>
    <row r="44" spans="2:22" ht="15.75" thickBot="1" x14ac:dyDescent="0.3">
      <c r="B44" s="294"/>
      <c r="C44" s="307"/>
      <c r="D44" s="287"/>
      <c r="E44" s="287"/>
      <c r="F44" s="16" t="s">
        <v>26</v>
      </c>
      <c r="G44" s="19">
        <v>1.6358974358974359</v>
      </c>
      <c r="I44" s="315"/>
      <c r="J44" s="306"/>
      <c r="K44" s="306"/>
      <c r="L44" s="38" t="s">
        <v>28</v>
      </c>
      <c r="M44" s="39">
        <f t="shared" si="6"/>
        <v>106.33333333333333</v>
      </c>
      <c r="N44" s="12">
        <f t="shared" si="2"/>
        <v>2.1409395973154361</v>
      </c>
      <c r="Q44" s="315"/>
      <c r="R44" s="306"/>
      <c r="S44" s="306"/>
      <c r="T44" s="38" t="s">
        <v>28</v>
      </c>
      <c r="U44" s="39">
        <f t="shared" si="7"/>
        <v>98.333333333333329</v>
      </c>
      <c r="V44" s="12">
        <f t="shared" si="3"/>
        <v>1.7559523809523809</v>
      </c>
    </row>
    <row r="45" spans="2:22" x14ac:dyDescent="0.25">
      <c r="B45" s="294"/>
      <c r="C45" s="307"/>
      <c r="D45" s="287"/>
      <c r="E45" s="287"/>
      <c r="F45" s="16" t="s">
        <v>27</v>
      </c>
      <c r="G45" s="19">
        <v>1.3589743589743588</v>
      </c>
    </row>
    <row r="46" spans="2:22" x14ac:dyDescent="0.25">
      <c r="B46" s="294"/>
      <c r="C46" s="307"/>
      <c r="D46" s="287"/>
      <c r="E46" s="287"/>
      <c r="F46" s="16" t="s">
        <v>28</v>
      </c>
      <c r="G46" s="19">
        <v>1.5435897435897434</v>
      </c>
    </row>
    <row r="47" spans="2:22" x14ac:dyDescent="0.25">
      <c r="B47" s="294"/>
      <c r="C47" s="307"/>
      <c r="D47" s="287"/>
      <c r="E47" s="287">
        <v>4000</v>
      </c>
      <c r="F47" s="16" t="s">
        <v>25</v>
      </c>
      <c r="G47" s="19">
        <v>1.4393063583815029</v>
      </c>
    </row>
    <row r="48" spans="2:22" x14ac:dyDescent="0.25">
      <c r="B48" s="294"/>
      <c r="C48" s="307"/>
      <c r="D48" s="287"/>
      <c r="E48" s="287"/>
      <c r="F48" s="16" t="s">
        <v>26</v>
      </c>
      <c r="G48" s="19">
        <v>1.4797687861271676</v>
      </c>
    </row>
    <row r="49" spans="2:7" x14ac:dyDescent="0.25">
      <c r="B49" s="294"/>
      <c r="C49" s="307"/>
      <c r="D49" s="287"/>
      <c r="E49" s="287"/>
      <c r="F49" s="16" t="s">
        <v>27</v>
      </c>
      <c r="G49" s="19">
        <v>2.0115606936416186</v>
      </c>
    </row>
    <row r="50" spans="2:7" ht="15.75" thickBot="1" x14ac:dyDescent="0.3">
      <c r="B50" s="294"/>
      <c r="C50" s="307"/>
      <c r="D50" s="295"/>
      <c r="E50" s="295"/>
      <c r="F50" s="17" t="s">
        <v>28</v>
      </c>
      <c r="G50" s="20">
        <v>1.5953757225433527</v>
      </c>
    </row>
    <row r="51" spans="2:7" x14ac:dyDescent="0.25">
      <c r="B51" s="294"/>
      <c r="C51" s="307"/>
      <c r="D51" s="286" t="s">
        <v>24</v>
      </c>
      <c r="E51" s="286">
        <v>0</v>
      </c>
      <c r="F51" s="15" t="s">
        <v>25</v>
      </c>
      <c r="G51" s="18">
        <v>1.718232044198895</v>
      </c>
    </row>
    <row r="52" spans="2:7" x14ac:dyDescent="0.25">
      <c r="B52" s="294"/>
      <c r="C52" s="307"/>
      <c r="D52" s="287"/>
      <c r="E52" s="287"/>
      <c r="F52" s="16" t="s">
        <v>26</v>
      </c>
      <c r="G52" s="19">
        <v>1.2209944751381216</v>
      </c>
    </row>
    <row r="53" spans="2:7" x14ac:dyDescent="0.25">
      <c r="B53" s="294"/>
      <c r="C53" s="307"/>
      <c r="D53" s="287"/>
      <c r="E53" s="287"/>
      <c r="F53" s="16" t="s">
        <v>27</v>
      </c>
      <c r="G53" s="19">
        <v>1.878453038674033</v>
      </c>
    </row>
    <row r="54" spans="2:7" x14ac:dyDescent="0.25">
      <c r="B54" s="294"/>
      <c r="C54" s="307"/>
      <c r="D54" s="287"/>
      <c r="E54" s="287"/>
      <c r="F54" s="16" t="s">
        <v>28</v>
      </c>
      <c r="G54" s="19">
        <v>1.1712707182320443</v>
      </c>
    </row>
    <row r="55" spans="2:7" x14ac:dyDescent="0.25">
      <c r="B55" s="294"/>
      <c r="C55" s="307"/>
      <c r="D55" s="287"/>
      <c r="E55" s="287">
        <v>200</v>
      </c>
      <c r="F55" s="16" t="s">
        <v>25</v>
      </c>
      <c r="G55" s="19">
        <v>2.0773480662983426</v>
      </c>
    </row>
    <row r="56" spans="2:7" x14ac:dyDescent="0.25">
      <c r="B56" s="294"/>
      <c r="C56" s="307"/>
      <c r="D56" s="287"/>
      <c r="E56" s="287"/>
      <c r="F56" s="16" t="s">
        <v>26</v>
      </c>
      <c r="G56" s="19">
        <v>1.2320441988950275</v>
      </c>
    </row>
    <row r="57" spans="2:7" x14ac:dyDescent="0.25">
      <c r="B57" s="294"/>
      <c r="C57" s="307"/>
      <c r="D57" s="287"/>
      <c r="E57" s="287"/>
      <c r="F57" s="16" t="s">
        <v>27</v>
      </c>
      <c r="G57" s="19">
        <v>1.270718232044199</v>
      </c>
    </row>
    <row r="58" spans="2:7" x14ac:dyDescent="0.25">
      <c r="B58" s="294"/>
      <c r="C58" s="307"/>
      <c r="D58" s="287"/>
      <c r="E58" s="287"/>
      <c r="F58" s="16" t="s">
        <v>28</v>
      </c>
      <c r="G58" s="19">
        <v>1.3977900552486187</v>
      </c>
    </row>
    <row r="59" spans="2:7" x14ac:dyDescent="0.25">
      <c r="B59" s="294"/>
      <c r="C59" s="307"/>
      <c r="D59" s="287"/>
      <c r="E59" s="287">
        <v>4000</v>
      </c>
      <c r="F59" s="16" t="s">
        <v>25</v>
      </c>
      <c r="G59" s="19">
        <v>2</v>
      </c>
    </row>
    <row r="60" spans="2:7" x14ac:dyDescent="0.25">
      <c r="B60" s="294"/>
      <c r="C60" s="307"/>
      <c r="D60" s="287"/>
      <c r="E60" s="287"/>
      <c r="F60" s="16" t="s">
        <v>26</v>
      </c>
      <c r="G60" s="19">
        <v>1.9</v>
      </c>
    </row>
    <row r="61" spans="2:7" x14ac:dyDescent="0.25">
      <c r="B61" s="294"/>
      <c r="C61" s="307"/>
      <c r="D61" s="287"/>
      <c r="E61" s="287"/>
      <c r="F61" s="16" t="s">
        <v>27</v>
      </c>
      <c r="G61" s="19">
        <v>1.7888888888888888</v>
      </c>
    </row>
    <row r="62" spans="2:7" ht="15.75" thickBot="1" x14ac:dyDescent="0.3">
      <c r="B62" s="315"/>
      <c r="C62" s="302"/>
      <c r="D62" s="295"/>
      <c r="E62" s="295"/>
      <c r="F62" s="17" t="s">
        <v>28</v>
      </c>
      <c r="G62" s="20">
        <v>1.4111111111111112</v>
      </c>
    </row>
  </sheetData>
  <mergeCells count="50">
    <mergeCell ref="B15:B26"/>
    <mergeCell ref="B3:B14"/>
    <mergeCell ref="B1:G1"/>
    <mergeCell ref="B27:B38"/>
    <mergeCell ref="C27:C38"/>
    <mergeCell ref="D27:D38"/>
    <mergeCell ref="E27:E30"/>
    <mergeCell ref="E31:E34"/>
    <mergeCell ref="E35:E38"/>
    <mergeCell ref="E11:E14"/>
    <mergeCell ref="E7:E10"/>
    <mergeCell ref="E3:E6"/>
    <mergeCell ref="D3:D14"/>
    <mergeCell ref="C3:C14"/>
    <mergeCell ref="C15:C26"/>
    <mergeCell ref="D15:D26"/>
    <mergeCell ref="E15:E18"/>
    <mergeCell ref="E19:E22"/>
    <mergeCell ref="D51:D62"/>
    <mergeCell ref="E51:E54"/>
    <mergeCell ref="E55:E58"/>
    <mergeCell ref="E59:E62"/>
    <mergeCell ref="E23:E26"/>
    <mergeCell ref="B39:B62"/>
    <mergeCell ref="C39:C62"/>
    <mergeCell ref="D39:D50"/>
    <mergeCell ref="E39:E42"/>
    <mergeCell ref="E43:E46"/>
    <mergeCell ref="E47:E50"/>
    <mergeCell ref="I1:V1"/>
    <mergeCell ref="I2:I10"/>
    <mergeCell ref="I11:I19"/>
    <mergeCell ref="I21:I44"/>
    <mergeCell ref="J21:J32"/>
    <mergeCell ref="K21:K24"/>
    <mergeCell ref="Q21:Q44"/>
    <mergeCell ref="R21:R32"/>
    <mergeCell ref="S21:S24"/>
    <mergeCell ref="K25:K28"/>
    <mergeCell ref="S41:S44"/>
    <mergeCell ref="S25:S28"/>
    <mergeCell ref="K29:K32"/>
    <mergeCell ref="S29:S32"/>
    <mergeCell ref="J33:J44"/>
    <mergeCell ref="K33:K36"/>
    <mergeCell ref="R33:R44"/>
    <mergeCell ref="S33:S36"/>
    <mergeCell ref="K37:K40"/>
    <mergeCell ref="S37:S40"/>
    <mergeCell ref="K41:K4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1D159-1890-40E2-9AFF-C4D182BA71C8}">
  <dimension ref="B1:AK69"/>
  <sheetViews>
    <sheetView workbookViewId="0">
      <selection activeCell="S18" sqref="S18"/>
    </sheetView>
  </sheetViews>
  <sheetFormatPr defaultRowHeight="15" x14ac:dyDescent="0.25"/>
  <cols>
    <col min="2" max="2" width="11.5703125" customWidth="1"/>
    <col min="11" max="11" width="12.140625" bestFit="1" customWidth="1"/>
  </cols>
  <sheetData>
    <row r="1" spans="2:37" ht="15.75" thickBot="1" x14ac:dyDescent="0.3">
      <c r="B1" s="316" t="s">
        <v>30</v>
      </c>
      <c r="C1" s="317"/>
      <c r="D1" s="317"/>
      <c r="E1" s="317"/>
      <c r="F1" s="317"/>
      <c r="G1" s="318"/>
      <c r="I1" s="316" t="s">
        <v>10</v>
      </c>
      <c r="J1" s="317"/>
      <c r="K1" s="317"/>
      <c r="L1" s="317"/>
      <c r="M1" s="317"/>
      <c r="N1" s="317"/>
      <c r="O1" s="317"/>
      <c r="P1" s="317"/>
      <c r="Q1" s="317"/>
      <c r="R1" s="317"/>
      <c r="S1" s="317"/>
      <c r="T1" s="317"/>
      <c r="U1" s="317"/>
      <c r="V1" s="318"/>
      <c r="X1" s="316" t="s">
        <v>7</v>
      </c>
      <c r="Y1" s="317"/>
      <c r="Z1" s="317"/>
      <c r="AA1" s="317"/>
      <c r="AB1" s="317"/>
      <c r="AC1" s="317"/>
      <c r="AD1" s="317"/>
      <c r="AE1" s="317"/>
      <c r="AF1" s="317"/>
      <c r="AG1" s="317"/>
      <c r="AH1" s="317"/>
      <c r="AI1" s="317"/>
      <c r="AJ1" s="317"/>
      <c r="AK1" s="318"/>
    </row>
    <row r="2" spans="2:37" ht="15.75" thickBot="1" x14ac:dyDescent="0.3">
      <c r="B2" s="67" t="s">
        <v>11</v>
      </c>
      <c r="C2" s="68" t="s">
        <v>0</v>
      </c>
      <c r="D2" s="68" t="s">
        <v>1</v>
      </c>
      <c r="E2" s="68" t="s">
        <v>2</v>
      </c>
      <c r="F2" s="69" t="s">
        <v>12</v>
      </c>
      <c r="G2" s="66" t="s">
        <v>22</v>
      </c>
      <c r="I2" s="277" t="s">
        <v>40</v>
      </c>
      <c r="J2" s="78"/>
      <c r="K2" s="42">
        <v>1</v>
      </c>
      <c r="L2" s="42">
        <v>2</v>
      </c>
      <c r="M2" s="42">
        <v>3</v>
      </c>
      <c r="N2" s="42">
        <v>4</v>
      </c>
      <c r="O2" s="42">
        <v>5</v>
      </c>
      <c r="P2" s="42">
        <v>6</v>
      </c>
      <c r="Q2" s="42">
        <v>7</v>
      </c>
      <c r="R2" s="42">
        <v>8</v>
      </c>
      <c r="S2" s="42">
        <v>9</v>
      </c>
      <c r="T2" s="42">
        <v>10</v>
      </c>
      <c r="U2" s="42">
        <v>11</v>
      </c>
      <c r="V2" s="43">
        <v>12</v>
      </c>
      <c r="X2" s="277" t="s">
        <v>40</v>
      </c>
      <c r="Y2" s="78"/>
      <c r="Z2" s="42">
        <v>1</v>
      </c>
      <c r="AA2" s="42">
        <v>2</v>
      </c>
      <c r="AB2" s="42">
        <v>3</v>
      </c>
      <c r="AC2" s="42">
        <v>4</v>
      </c>
      <c r="AD2" s="42">
        <v>5</v>
      </c>
      <c r="AE2" s="42">
        <v>6</v>
      </c>
      <c r="AF2" s="42">
        <v>7</v>
      </c>
      <c r="AG2" s="42">
        <v>8</v>
      </c>
      <c r="AH2" s="42">
        <v>9</v>
      </c>
      <c r="AI2" s="42">
        <v>10</v>
      </c>
      <c r="AJ2" s="42">
        <v>11</v>
      </c>
      <c r="AK2" s="43">
        <v>12</v>
      </c>
    </row>
    <row r="3" spans="2:37" x14ac:dyDescent="0.25">
      <c r="B3" s="273" t="s">
        <v>23</v>
      </c>
      <c r="C3" s="286" t="s">
        <v>7</v>
      </c>
      <c r="D3" s="286" t="s">
        <v>24</v>
      </c>
      <c r="E3" s="286">
        <v>0</v>
      </c>
      <c r="F3" s="15" t="s">
        <v>25</v>
      </c>
      <c r="G3" s="18">
        <v>97.181750000000008</v>
      </c>
      <c r="I3" s="277"/>
      <c r="J3" s="79" t="s">
        <v>25</v>
      </c>
      <c r="K3" s="28">
        <v>2</v>
      </c>
      <c r="L3" s="28">
        <v>1</v>
      </c>
      <c r="M3" s="32">
        <v>29</v>
      </c>
      <c r="N3" s="32">
        <v>32</v>
      </c>
      <c r="O3" s="32">
        <v>33</v>
      </c>
      <c r="P3" s="32">
        <v>34</v>
      </c>
      <c r="Q3" s="32">
        <v>31</v>
      </c>
      <c r="R3" s="32">
        <v>30</v>
      </c>
      <c r="S3" s="28">
        <v>1</v>
      </c>
      <c r="T3" s="28">
        <v>4</v>
      </c>
      <c r="U3" s="28">
        <v>2</v>
      </c>
      <c r="V3" s="46">
        <v>1</v>
      </c>
      <c r="X3" s="277"/>
      <c r="Y3" s="79" t="s">
        <v>25</v>
      </c>
      <c r="Z3" s="28">
        <v>1</v>
      </c>
      <c r="AA3" s="28">
        <v>0</v>
      </c>
      <c r="AB3" s="33">
        <v>42</v>
      </c>
      <c r="AC3" s="33">
        <v>44</v>
      </c>
      <c r="AD3" s="32">
        <v>28</v>
      </c>
      <c r="AE3" s="32">
        <v>29</v>
      </c>
      <c r="AF3" s="33">
        <v>36</v>
      </c>
      <c r="AG3" s="33">
        <v>36</v>
      </c>
      <c r="AH3" s="28">
        <v>2</v>
      </c>
      <c r="AI3" s="28">
        <v>1</v>
      </c>
      <c r="AJ3" s="28">
        <v>2</v>
      </c>
      <c r="AK3" s="46">
        <v>2</v>
      </c>
    </row>
    <row r="4" spans="2:37" x14ac:dyDescent="0.25">
      <c r="B4" s="274"/>
      <c r="C4" s="287"/>
      <c r="D4" s="287"/>
      <c r="E4" s="287"/>
      <c r="F4" s="16" t="s">
        <v>26</v>
      </c>
      <c r="G4" s="19">
        <v>115.61824999999999</v>
      </c>
      <c r="I4" s="277"/>
      <c r="J4" s="79" t="s">
        <v>26</v>
      </c>
      <c r="K4" s="32">
        <v>26</v>
      </c>
      <c r="L4" s="32">
        <v>27</v>
      </c>
      <c r="M4" s="33">
        <v>37</v>
      </c>
      <c r="N4" s="32">
        <v>34</v>
      </c>
      <c r="O4" s="33">
        <v>44</v>
      </c>
      <c r="P4" s="33">
        <v>44</v>
      </c>
      <c r="Q4" s="32">
        <v>34</v>
      </c>
      <c r="R4" s="32">
        <v>31</v>
      </c>
      <c r="S4" s="28">
        <v>3</v>
      </c>
      <c r="T4" s="28">
        <v>2</v>
      </c>
      <c r="U4" s="28">
        <v>1</v>
      </c>
      <c r="V4" s="46">
        <v>2</v>
      </c>
      <c r="X4" s="277"/>
      <c r="Y4" s="79" t="s">
        <v>26</v>
      </c>
      <c r="Z4" s="32">
        <v>27</v>
      </c>
      <c r="AA4" s="32">
        <v>29</v>
      </c>
      <c r="AB4" s="33">
        <v>41</v>
      </c>
      <c r="AC4" s="33">
        <v>42</v>
      </c>
      <c r="AD4" s="33">
        <v>45</v>
      </c>
      <c r="AE4" s="33">
        <v>44</v>
      </c>
      <c r="AF4" s="33">
        <v>49</v>
      </c>
      <c r="AG4" s="33">
        <v>45</v>
      </c>
      <c r="AH4" s="28">
        <v>4</v>
      </c>
      <c r="AI4" s="28">
        <v>1</v>
      </c>
      <c r="AJ4" s="28">
        <v>0</v>
      </c>
      <c r="AK4" s="46">
        <v>2</v>
      </c>
    </row>
    <row r="5" spans="2:37" x14ac:dyDescent="0.25">
      <c r="B5" s="274"/>
      <c r="C5" s="287"/>
      <c r="D5" s="287"/>
      <c r="E5" s="287"/>
      <c r="F5" s="16" t="s">
        <v>27</v>
      </c>
      <c r="G5" s="19">
        <v>149.78000000000003</v>
      </c>
      <c r="I5" s="277"/>
      <c r="J5" s="79" t="s">
        <v>27</v>
      </c>
      <c r="K5" s="33">
        <v>48</v>
      </c>
      <c r="L5" s="33">
        <v>50</v>
      </c>
      <c r="M5" s="32">
        <v>30</v>
      </c>
      <c r="N5" s="32">
        <v>31</v>
      </c>
      <c r="O5" s="32">
        <v>35</v>
      </c>
      <c r="P5" s="32">
        <v>34</v>
      </c>
      <c r="Q5" s="33">
        <v>44</v>
      </c>
      <c r="R5" s="33">
        <v>42</v>
      </c>
      <c r="S5" s="28">
        <v>2</v>
      </c>
      <c r="T5" s="28">
        <v>3</v>
      </c>
      <c r="U5" s="28">
        <v>3</v>
      </c>
      <c r="V5" s="46">
        <v>2</v>
      </c>
      <c r="X5" s="277"/>
      <c r="Y5" s="79" t="s">
        <v>27</v>
      </c>
      <c r="Z5" s="128">
        <v>55</v>
      </c>
      <c r="AA5" s="128">
        <v>53</v>
      </c>
      <c r="AB5" s="33">
        <v>44</v>
      </c>
      <c r="AC5" s="33">
        <v>42</v>
      </c>
      <c r="AD5" s="33">
        <v>45</v>
      </c>
      <c r="AE5" s="33">
        <v>44</v>
      </c>
      <c r="AF5" s="128">
        <v>59</v>
      </c>
      <c r="AG5" s="128">
        <v>57</v>
      </c>
      <c r="AH5" s="28">
        <v>2</v>
      </c>
      <c r="AI5" s="28">
        <v>1</v>
      </c>
      <c r="AJ5" s="28">
        <v>0</v>
      </c>
      <c r="AK5" s="46">
        <v>1</v>
      </c>
    </row>
    <row r="6" spans="2:37" x14ac:dyDescent="0.25">
      <c r="B6" s="274"/>
      <c r="C6" s="287"/>
      <c r="D6" s="287"/>
      <c r="E6" s="287"/>
      <c r="F6" s="16" t="s">
        <v>28</v>
      </c>
      <c r="G6" s="19">
        <v>150.86449999999999</v>
      </c>
      <c r="I6" s="277"/>
      <c r="J6" s="79" t="s">
        <v>28</v>
      </c>
      <c r="K6" s="80">
        <v>98</v>
      </c>
      <c r="L6" s="80">
        <v>96</v>
      </c>
      <c r="M6" s="33">
        <v>36</v>
      </c>
      <c r="N6" s="32">
        <v>33</v>
      </c>
      <c r="O6" s="32">
        <v>27</v>
      </c>
      <c r="P6" s="32">
        <v>27</v>
      </c>
      <c r="Q6" s="33">
        <v>38</v>
      </c>
      <c r="R6" s="32">
        <v>35</v>
      </c>
      <c r="S6" s="28">
        <v>1</v>
      </c>
      <c r="T6" s="28">
        <v>2</v>
      </c>
      <c r="U6" s="28">
        <v>3</v>
      </c>
      <c r="V6" s="46">
        <v>3</v>
      </c>
      <c r="X6" s="277"/>
      <c r="Y6" s="79" t="s">
        <v>28</v>
      </c>
      <c r="Z6" s="26">
        <v>106</v>
      </c>
      <c r="AA6" s="80">
        <v>102</v>
      </c>
      <c r="AB6" s="33">
        <v>37</v>
      </c>
      <c r="AC6" s="32">
        <v>32</v>
      </c>
      <c r="AD6" s="33">
        <v>45</v>
      </c>
      <c r="AE6" s="33">
        <v>43</v>
      </c>
      <c r="AF6" s="33">
        <v>38</v>
      </c>
      <c r="AG6" s="33">
        <v>39</v>
      </c>
      <c r="AH6" s="28">
        <v>3</v>
      </c>
      <c r="AI6" s="28">
        <v>2</v>
      </c>
      <c r="AJ6" s="28">
        <v>1</v>
      </c>
      <c r="AK6" s="46">
        <v>1</v>
      </c>
    </row>
    <row r="7" spans="2:37" x14ac:dyDescent="0.25">
      <c r="B7" s="274"/>
      <c r="C7" s="287"/>
      <c r="D7" s="287"/>
      <c r="E7" s="287">
        <v>200</v>
      </c>
      <c r="F7" s="16" t="s">
        <v>25</v>
      </c>
      <c r="G7" s="19">
        <v>116.70275000000002</v>
      </c>
      <c r="I7" s="277"/>
      <c r="J7" s="79" t="s">
        <v>35</v>
      </c>
      <c r="K7" s="27">
        <v>190</v>
      </c>
      <c r="L7" s="27">
        <v>189</v>
      </c>
      <c r="M7" s="33">
        <v>38</v>
      </c>
      <c r="N7" s="33">
        <v>38</v>
      </c>
      <c r="O7" s="32">
        <v>22</v>
      </c>
      <c r="P7" s="32">
        <v>24</v>
      </c>
      <c r="Q7" s="33">
        <v>37</v>
      </c>
      <c r="R7" s="33">
        <v>39</v>
      </c>
      <c r="S7" s="28">
        <v>0</v>
      </c>
      <c r="T7" s="28">
        <v>3</v>
      </c>
      <c r="U7" s="28">
        <v>3</v>
      </c>
      <c r="V7" s="46">
        <v>2</v>
      </c>
      <c r="X7" s="277"/>
      <c r="Y7" s="79" t="s">
        <v>35</v>
      </c>
      <c r="Z7" s="22">
        <v>205</v>
      </c>
      <c r="AA7" s="22">
        <v>203</v>
      </c>
      <c r="AB7" s="32">
        <v>33</v>
      </c>
      <c r="AC7" s="32">
        <v>32</v>
      </c>
      <c r="AD7" s="33">
        <v>52</v>
      </c>
      <c r="AE7" s="33">
        <v>51</v>
      </c>
      <c r="AF7" s="33">
        <v>42</v>
      </c>
      <c r="AG7" s="33">
        <v>42</v>
      </c>
      <c r="AH7" s="28">
        <v>1</v>
      </c>
      <c r="AI7" s="28">
        <v>2</v>
      </c>
      <c r="AJ7" s="28">
        <v>2</v>
      </c>
      <c r="AK7" s="46">
        <v>1</v>
      </c>
    </row>
    <row r="8" spans="2:37" x14ac:dyDescent="0.25">
      <c r="B8" s="274"/>
      <c r="C8" s="287"/>
      <c r="D8" s="287"/>
      <c r="E8" s="287"/>
      <c r="F8" s="16" t="s">
        <v>26</v>
      </c>
      <c r="G8" s="19">
        <v>153.57575000000003</v>
      </c>
      <c r="I8" s="277"/>
      <c r="J8" s="79" t="s">
        <v>36</v>
      </c>
      <c r="K8" s="23">
        <v>245</v>
      </c>
      <c r="L8" s="23">
        <v>246</v>
      </c>
      <c r="M8" s="32">
        <v>31</v>
      </c>
      <c r="N8" s="32">
        <v>30</v>
      </c>
      <c r="O8" s="32">
        <v>26</v>
      </c>
      <c r="P8" s="32">
        <v>25</v>
      </c>
      <c r="Q8" s="33">
        <v>39</v>
      </c>
      <c r="R8" s="33">
        <v>39</v>
      </c>
      <c r="S8" s="28">
        <v>3</v>
      </c>
      <c r="T8" s="28">
        <v>1</v>
      </c>
      <c r="U8" s="28">
        <v>0</v>
      </c>
      <c r="V8" s="46">
        <v>1</v>
      </c>
      <c r="X8" s="277"/>
      <c r="Y8" s="79" t="s">
        <v>36</v>
      </c>
      <c r="Z8" s="23">
        <v>242</v>
      </c>
      <c r="AA8" s="23">
        <v>245</v>
      </c>
      <c r="AB8" s="32">
        <v>35</v>
      </c>
      <c r="AC8" s="32">
        <v>33</v>
      </c>
      <c r="AD8" s="33">
        <v>48</v>
      </c>
      <c r="AE8" s="33">
        <v>46</v>
      </c>
      <c r="AF8" s="128">
        <v>62</v>
      </c>
      <c r="AG8" s="128">
        <v>63</v>
      </c>
      <c r="AH8" s="28">
        <v>1</v>
      </c>
      <c r="AI8" s="28">
        <v>3</v>
      </c>
      <c r="AJ8" s="28">
        <v>1</v>
      </c>
      <c r="AK8" s="46">
        <v>3</v>
      </c>
    </row>
    <row r="9" spans="2:37" x14ac:dyDescent="0.25">
      <c r="B9" s="274"/>
      <c r="C9" s="287"/>
      <c r="D9" s="287"/>
      <c r="E9" s="287"/>
      <c r="F9" s="16" t="s">
        <v>27</v>
      </c>
      <c r="G9" s="19">
        <v>166.04749999999999</v>
      </c>
      <c r="I9" s="277"/>
      <c r="J9" s="79" t="s">
        <v>37</v>
      </c>
      <c r="K9" s="28">
        <v>3</v>
      </c>
      <c r="L9" s="28">
        <v>3</v>
      </c>
      <c r="M9" s="32">
        <v>34</v>
      </c>
      <c r="N9" s="32">
        <v>33</v>
      </c>
      <c r="O9" s="33">
        <v>44</v>
      </c>
      <c r="P9" s="33">
        <v>40</v>
      </c>
      <c r="Q9" s="33">
        <v>43</v>
      </c>
      <c r="R9" s="33">
        <v>45</v>
      </c>
      <c r="S9" s="28">
        <v>2</v>
      </c>
      <c r="T9" s="28">
        <v>2</v>
      </c>
      <c r="U9" s="28">
        <v>2</v>
      </c>
      <c r="V9" s="46">
        <v>1</v>
      </c>
      <c r="X9" s="277"/>
      <c r="Y9" s="79" t="s">
        <v>37</v>
      </c>
      <c r="Z9" s="28">
        <v>1</v>
      </c>
      <c r="AA9" s="28">
        <v>4</v>
      </c>
      <c r="AB9" s="32">
        <v>35</v>
      </c>
      <c r="AC9" s="32">
        <v>30</v>
      </c>
      <c r="AD9" s="32">
        <v>25</v>
      </c>
      <c r="AE9" s="32">
        <v>28</v>
      </c>
      <c r="AF9" s="31">
        <v>82</v>
      </c>
      <c r="AG9" s="31">
        <v>81</v>
      </c>
      <c r="AH9" s="28">
        <v>3</v>
      </c>
      <c r="AI9" s="28">
        <v>2</v>
      </c>
      <c r="AJ9" s="28">
        <v>3</v>
      </c>
      <c r="AK9" s="46">
        <v>1</v>
      </c>
    </row>
    <row r="10" spans="2:37" ht="15.75" thickBot="1" x14ac:dyDescent="0.3">
      <c r="B10" s="274"/>
      <c r="C10" s="287"/>
      <c r="D10" s="287"/>
      <c r="E10" s="287"/>
      <c r="F10" s="16" t="s">
        <v>28</v>
      </c>
      <c r="G10" s="19">
        <v>138.39275000000001</v>
      </c>
      <c r="I10" s="277"/>
      <c r="J10" s="81" t="s">
        <v>9</v>
      </c>
      <c r="K10" s="51">
        <v>2</v>
      </c>
      <c r="L10" s="51">
        <v>1</v>
      </c>
      <c r="M10" s="82">
        <v>22</v>
      </c>
      <c r="N10" s="82">
        <v>22</v>
      </c>
      <c r="O10" s="83">
        <v>38</v>
      </c>
      <c r="P10" s="82">
        <v>35</v>
      </c>
      <c r="Q10" s="51">
        <v>3</v>
      </c>
      <c r="R10" s="51">
        <v>1</v>
      </c>
      <c r="S10" s="51">
        <v>2</v>
      </c>
      <c r="T10" s="51">
        <v>2</v>
      </c>
      <c r="U10" s="51">
        <v>2</v>
      </c>
      <c r="V10" s="52">
        <v>1</v>
      </c>
      <c r="X10" s="277"/>
      <c r="Y10" s="81" t="s">
        <v>9</v>
      </c>
      <c r="Z10" s="51">
        <v>2</v>
      </c>
      <c r="AA10" s="51">
        <v>2</v>
      </c>
      <c r="AB10" s="83">
        <v>44</v>
      </c>
      <c r="AC10" s="83">
        <v>42</v>
      </c>
      <c r="AD10" s="83">
        <v>44</v>
      </c>
      <c r="AE10" s="83">
        <v>44</v>
      </c>
      <c r="AF10" s="83">
        <v>48</v>
      </c>
      <c r="AG10" s="83">
        <v>48</v>
      </c>
      <c r="AH10" s="51">
        <v>0</v>
      </c>
      <c r="AI10" s="51">
        <v>2</v>
      </c>
      <c r="AJ10" s="51">
        <v>2</v>
      </c>
      <c r="AK10" s="52">
        <v>2</v>
      </c>
    </row>
    <row r="11" spans="2:37" ht="15.75" thickBot="1" x14ac:dyDescent="0.3">
      <c r="B11" s="274"/>
      <c r="C11" s="287"/>
      <c r="D11" s="287"/>
      <c r="E11" s="287">
        <v>4000</v>
      </c>
      <c r="F11" s="16" t="s">
        <v>25</v>
      </c>
      <c r="G11" s="19">
        <v>111.47460000000001</v>
      </c>
      <c r="I11" s="316" t="s">
        <v>41</v>
      </c>
      <c r="J11" s="317"/>
      <c r="K11" s="317"/>
      <c r="L11" s="317"/>
      <c r="M11" s="317"/>
      <c r="N11" s="317"/>
      <c r="O11" s="317"/>
      <c r="P11" s="317">
        <f>AVERAGE(K9:L10,S3:V10)</f>
        <v>1.9722222222222223</v>
      </c>
      <c r="Q11" s="317"/>
      <c r="R11" s="317"/>
      <c r="S11" s="317"/>
      <c r="T11" s="317"/>
      <c r="U11" s="317"/>
      <c r="V11" s="318"/>
      <c r="X11" s="316" t="s">
        <v>41</v>
      </c>
      <c r="Y11" s="317"/>
      <c r="Z11" s="317"/>
      <c r="AA11" s="317"/>
      <c r="AB11" s="317"/>
      <c r="AC11" s="317"/>
      <c r="AD11" s="317"/>
      <c r="AE11" s="317">
        <f>AVERAGE(Z9:AA10,AH3:AK10)</f>
        <v>1.75</v>
      </c>
      <c r="AF11" s="317"/>
      <c r="AG11" s="317"/>
      <c r="AH11" s="317"/>
      <c r="AI11" s="317"/>
      <c r="AJ11" s="317"/>
      <c r="AK11" s="318"/>
    </row>
    <row r="12" spans="2:37" x14ac:dyDescent="0.25">
      <c r="B12" s="274"/>
      <c r="C12" s="287"/>
      <c r="D12" s="287"/>
      <c r="E12" s="287"/>
      <c r="F12" s="16" t="s">
        <v>26</v>
      </c>
      <c r="G12" s="19">
        <v>112.01725000000002</v>
      </c>
      <c r="I12" s="291" t="s">
        <v>42</v>
      </c>
      <c r="J12" s="78"/>
      <c r="K12" s="42">
        <v>1</v>
      </c>
      <c r="L12" s="42">
        <v>2</v>
      </c>
      <c r="M12" s="42">
        <v>3</v>
      </c>
      <c r="N12" s="42">
        <v>4</v>
      </c>
      <c r="O12" s="42">
        <v>5</v>
      </c>
      <c r="P12" s="42">
        <v>6</v>
      </c>
      <c r="Q12" s="42">
        <v>7</v>
      </c>
      <c r="R12" s="42">
        <v>8</v>
      </c>
      <c r="S12" s="42">
        <v>9</v>
      </c>
      <c r="T12" s="42">
        <v>10</v>
      </c>
      <c r="U12" s="42">
        <v>11</v>
      </c>
      <c r="V12" s="43">
        <v>12</v>
      </c>
      <c r="X12" s="291" t="s">
        <v>42</v>
      </c>
      <c r="Y12" s="78"/>
      <c r="Z12" s="42">
        <v>1</v>
      </c>
      <c r="AA12" s="42">
        <v>2</v>
      </c>
      <c r="AB12" s="42">
        <v>3</v>
      </c>
      <c r="AC12" s="42">
        <v>4</v>
      </c>
      <c r="AD12" s="42">
        <v>5</v>
      </c>
      <c r="AE12" s="42">
        <v>6</v>
      </c>
      <c r="AF12" s="42">
        <v>7</v>
      </c>
      <c r="AG12" s="42">
        <v>8</v>
      </c>
      <c r="AH12" s="42">
        <v>9</v>
      </c>
      <c r="AI12" s="42">
        <v>10</v>
      </c>
      <c r="AJ12" s="42">
        <v>11</v>
      </c>
      <c r="AK12" s="43">
        <v>12</v>
      </c>
    </row>
    <row r="13" spans="2:37" x14ac:dyDescent="0.25">
      <c r="B13" s="274"/>
      <c r="C13" s="287"/>
      <c r="D13" s="287"/>
      <c r="E13" s="287"/>
      <c r="F13" s="16" t="s">
        <v>27</v>
      </c>
      <c r="G13" s="19">
        <v>111.47460000000001</v>
      </c>
      <c r="I13" s="291"/>
      <c r="J13" s="79" t="s">
        <v>25</v>
      </c>
      <c r="K13" s="28">
        <f>K3-$P$11</f>
        <v>2.7777777777777679E-2</v>
      </c>
      <c r="L13" s="28">
        <f t="shared" ref="L13:V13" si="0">L3-$P$11</f>
        <v>-0.97222222222222232</v>
      </c>
      <c r="M13" s="28">
        <f t="shared" si="0"/>
        <v>27.027777777777779</v>
      </c>
      <c r="N13" s="28">
        <f t="shared" si="0"/>
        <v>30.027777777777779</v>
      </c>
      <c r="O13" s="28">
        <f t="shared" si="0"/>
        <v>31.027777777777779</v>
      </c>
      <c r="P13" s="28">
        <f t="shared" si="0"/>
        <v>32.027777777777779</v>
      </c>
      <c r="Q13" s="28">
        <f t="shared" si="0"/>
        <v>29.027777777777779</v>
      </c>
      <c r="R13" s="28">
        <f t="shared" si="0"/>
        <v>28.027777777777779</v>
      </c>
      <c r="S13" s="28">
        <f t="shared" si="0"/>
        <v>-0.97222222222222232</v>
      </c>
      <c r="T13" s="28">
        <f t="shared" si="0"/>
        <v>2.0277777777777777</v>
      </c>
      <c r="U13" s="28">
        <f t="shared" si="0"/>
        <v>2.7777777777777679E-2</v>
      </c>
      <c r="V13" s="46">
        <f t="shared" si="0"/>
        <v>-0.97222222222222232</v>
      </c>
      <c r="X13" s="291"/>
      <c r="Y13" s="79" t="s">
        <v>25</v>
      </c>
      <c r="Z13" s="28">
        <f>Z3-$AE$11</f>
        <v>-0.75</v>
      </c>
      <c r="AA13" s="28">
        <f t="shared" ref="AA13:AK13" si="1">AA3-$AE$11</f>
        <v>-1.75</v>
      </c>
      <c r="AB13" s="28">
        <f t="shared" si="1"/>
        <v>40.25</v>
      </c>
      <c r="AC13" s="28">
        <f t="shared" si="1"/>
        <v>42.25</v>
      </c>
      <c r="AD13" s="28">
        <f t="shared" si="1"/>
        <v>26.25</v>
      </c>
      <c r="AE13" s="28">
        <f t="shared" si="1"/>
        <v>27.25</v>
      </c>
      <c r="AF13" s="28">
        <f t="shared" si="1"/>
        <v>34.25</v>
      </c>
      <c r="AG13" s="28">
        <f t="shared" si="1"/>
        <v>34.25</v>
      </c>
      <c r="AH13" s="28">
        <f t="shared" si="1"/>
        <v>0.25</v>
      </c>
      <c r="AI13" s="28">
        <f t="shared" si="1"/>
        <v>-0.75</v>
      </c>
      <c r="AJ13" s="28">
        <f t="shared" si="1"/>
        <v>0.25</v>
      </c>
      <c r="AK13" s="46">
        <f t="shared" si="1"/>
        <v>0.25</v>
      </c>
    </row>
    <row r="14" spans="2:37" ht="15.75" thickBot="1" x14ac:dyDescent="0.3">
      <c r="B14" s="275"/>
      <c r="C14" s="295"/>
      <c r="D14" s="295"/>
      <c r="E14" s="295"/>
      <c r="F14" s="17" t="s">
        <v>28</v>
      </c>
      <c r="G14" s="20">
        <v>109.304</v>
      </c>
      <c r="I14" s="291"/>
      <c r="J14" s="79" t="s">
        <v>26</v>
      </c>
      <c r="K14" s="28">
        <f t="shared" ref="K14:K20" si="2">K4-$P$11</f>
        <v>24.027777777777779</v>
      </c>
      <c r="L14" s="28">
        <f t="shared" ref="L14:V14" si="3">L4-$P$11</f>
        <v>25.027777777777779</v>
      </c>
      <c r="M14" s="28">
        <f t="shared" si="3"/>
        <v>35.027777777777779</v>
      </c>
      <c r="N14" s="28">
        <f t="shared" si="3"/>
        <v>32.027777777777779</v>
      </c>
      <c r="O14" s="28">
        <f t="shared" si="3"/>
        <v>42.027777777777779</v>
      </c>
      <c r="P14" s="28">
        <f t="shared" si="3"/>
        <v>42.027777777777779</v>
      </c>
      <c r="Q14" s="28">
        <f t="shared" si="3"/>
        <v>32.027777777777779</v>
      </c>
      <c r="R14" s="28">
        <f t="shared" si="3"/>
        <v>29.027777777777779</v>
      </c>
      <c r="S14" s="28">
        <f t="shared" si="3"/>
        <v>1.0277777777777777</v>
      </c>
      <c r="T14" s="28">
        <f t="shared" si="3"/>
        <v>2.7777777777777679E-2</v>
      </c>
      <c r="U14" s="28">
        <f t="shared" si="3"/>
        <v>-0.97222222222222232</v>
      </c>
      <c r="V14" s="46">
        <f t="shared" si="3"/>
        <v>2.7777777777777679E-2</v>
      </c>
      <c r="X14" s="291"/>
      <c r="Y14" s="79" t="s">
        <v>26</v>
      </c>
      <c r="Z14" s="28">
        <f t="shared" ref="Z14:Z20" si="4">Z4-$AE$11</f>
        <v>25.25</v>
      </c>
      <c r="AA14" s="28">
        <f t="shared" ref="AA14:AK14" si="5">AA4-$AE$11</f>
        <v>27.25</v>
      </c>
      <c r="AB14" s="28">
        <f t="shared" si="5"/>
        <v>39.25</v>
      </c>
      <c r="AC14" s="28">
        <f t="shared" si="5"/>
        <v>40.25</v>
      </c>
      <c r="AD14" s="28">
        <f t="shared" si="5"/>
        <v>43.25</v>
      </c>
      <c r="AE14" s="28">
        <f t="shared" si="5"/>
        <v>42.25</v>
      </c>
      <c r="AF14" s="28">
        <f t="shared" si="5"/>
        <v>47.25</v>
      </c>
      <c r="AG14" s="28">
        <f t="shared" si="5"/>
        <v>43.25</v>
      </c>
      <c r="AH14" s="28">
        <f t="shared" si="5"/>
        <v>2.25</v>
      </c>
      <c r="AI14" s="28">
        <f t="shared" si="5"/>
        <v>-0.75</v>
      </c>
      <c r="AJ14" s="28">
        <f t="shared" si="5"/>
        <v>-1.75</v>
      </c>
      <c r="AK14" s="46">
        <f t="shared" si="5"/>
        <v>0.25</v>
      </c>
    </row>
    <row r="15" spans="2:37" x14ac:dyDescent="0.25">
      <c r="B15" s="273" t="s">
        <v>29</v>
      </c>
      <c r="C15" s="286" t="s">
        <v>7</v>
      </c>
      <c r="D15" s="286" t="s">
        <v>24</v>
      </c>
      <c r="E15" s="286">
        <v>0</v>
      </c>
      <c r="F15" s="15" t="s">
        <v>25</v>
      </c>
      <c r="G15" s="18">
        <v>141.863</v>
      </c>
      <c r="I15" s="291"/>
      <c r="J15" s="79" t="s">
        <v>27</v>
      </c>
      <c r="K15" s="28">
        <f t="shared" si="2"/>
        <v>46.027777777777779</v>
      </c>
      <c r="L15" s="28">
        <f t="shared" ref="L15:V15" si="6">L5-$P$11</f>
        <v>48.027777777777779</v>
      </c>
      <c r="M15" s="28">
        <f t="shared" si="6"/>
        <v>28.027777777777779</v>
      </c>
      <c r="N15" s="28">
        <f t="shared" si="6"/>
        <v>29.027777777777779</v>
      </c>
      <c r="O15" s="28">
        <f t="shared" si="6"/>
        <v>33.027777777777779</v>
      </c>
      <c r="P15" s="28">
        <f t="shared" si="6"/>
        <v>32.027777777777779</v>
      </c>
      <c r="Q15" s="28">
        <f t="shared" si="6"/>
        <v>42.027777777777779</v>
      </c>
      <c r="R15" s="28">
        <f t="shared" si="6"/>
        <v>40.027777777777779</v>
      </c>
      <c r="S15" s="28">
        <f t="shared" si="6"/>
        <v>2.7777777777777679E-2</v>
      </c>
      <c r="T15" s="28">
        <f t="shared" si="6"/>
        <v>1.0277777777777777</v>
      </c>
      <c r="U15" s="28">
        <f t="shared" si="6"/>
        <v>1.0277777777777777</v>
      </c>
      <c r="V15" s="46">
        <f t="shared" si="6"/>
        <v>2.7777777777777679E-2</v>
      </c>
      <c r="X15" s="291"/>
      <c r="Y15" s="79" t="s">
        <v>27</v>
      </c>
      <c r="Z15" s="28">
        <f t="shared" si="4"/>
        <v>53.25</v>
      </c>
      <c r="AA15" s="28">
        <f t="shared" ref="AA15:AK15" si="7">AA5-$AE$11</f>
        <v>51.25</v>
      </c>
      <c r="AB15" s="28">
        <f t="shared" si="7"/>
        <v>42.25</v>
      </c>
      <c r="AC15" s="28">
        <f t="shared" si="7"/>
        <v>40.25</v>
      </c>
      <c r="AD15" s="28">
        <f t="shared" si="7"/>
        <v>43.25</v>
      </c>
      <c r="AE15" s="28">
        <f t="shared" si="7"/>
        <v>42.25</v>
      </c>
      <c r="AF15" s="28">
        <f t="shared" si="7"/>
        <v>57.25</v>
      </c>
      <c r="AG15" s="28">
        <f t="shared" si="7"/>
        <v>55.25</v>
      </c>
      <c r="AH15" s="28">
        <f t="shared" si="7"/>
        <v>0.25</v>
      </c>
      <c r="AI15" s="28">
        <f t="shared" si="7"/>
        <v>-0.75</v>
      </c>
      <c r="AJ15" s="28">
        <f t="shared" si="7"/>
        <v>-1.75</v>
      </c>
      <c r="AK15" s="46">
        <f t="shared" si="7"/>
        <v>-0.75</v>
      </c>
    </row>
    <row r="16" spans="2:37" x14ac:dyDescent="0.25">
      <c r="B16" s="274"/>
      <c r="C16" s="287"/>
      <c r="D16" s="287"/>
      <c r="E16" s="287"/>
      <c r="F16" s="16" t="s">
        <v>26</v>
      </c>
      <c r="G16" s="19">
        <v>116.90110000000001</v>
      </c>
      <c r="I16" s="291"/>
      <c r="J16" s="79" t="s">
        <v>28</v>
      </c>
      <c r="K16" s="28">
        <f t="shared" si="2"/>
        <v>96.027777777777771</v>
      </c>
      <c r="L16" s="28">
        <f t="shared" ref="L16:V16" si="8">L6-$P$11</f>
        <v>94.027777777777771</v>
      </c>
      <c r="M16" s="28">
        <f t="shared" si="8"/>
        <v>34.027777777777779</v>
      </c>
      <c r="N16" s="28">
        <f t="shared" si="8"/>
        <v>31.027777777777779</v>
      </c>
      <c r="O16" s="28">
        <f t="shared" si="8"/>
        <v>25.027777777777779</v>
      </c>
      <c r="P16" s="28">
        <f t="shared" si="8"/>
        <v>25.027777777777779</v>
      </c>
      <c r="Q16" s="28">
        <f t="shared" si="8"/>
        <v>36.027777777777779</v>
      </c>
      <c r="R16" s="28">
        <f t="shared" si="8"/>
        <v>33.027777777777779</v>
      </c>
      <c r="S16" s="28">
        <f t="shared" si="8"/>
        <v>-0.97222222222222232</v>
      </c>
      <c r="T16" s="28">
        <f t="shared" si="8"/>
        <v>2.7777777777777679E-2</v>
      </c>
      <c r="U16" s="28">
        <f t="shared" si="8"/>
        <v>1.0277777777777777</v>
      </c>
      <c r="V16" s="46">
        <f t="shared" si="8"/>
        <v>1.0277777777777777</v>
      </c>
      <c r="X16" s="291"/>
      <c r="Y16" s="79" t="s">
        <v>28</v>
      </c>
      <c r="Z16" s="28">
        <f t="shared" si="4"/>
        <v>104.25</v>
      </c>
      <c r="AA16" s="28">
        <f t="shared" ref="AA16:AK16" si="9">AA6-$AE$11</f>
        <v>100.25</v>
      </c>
      <c r="AB16" s="28">
        <f t="shared" si="9"/>
        <v>35.25</v>
      </c>
      <c r="AC16" s="28">
        <f t="shared" si="9"/>
        <v>30.25</v>
      </c>
      <c r="AD16" s="28">
        <f t="shared" si="9"/>
        <v>43.25</v>
      </c>
      <c r="AE16" s="28">
        <f t="shared" si="9"/>
        <v>41.25</v>
      </c>
      <c r="AF16" s="28">
        <f t="shared" si="9"/>
        <v>36.25</v>
      </c>
      <c r="AG16" s="28">
        <f t="shared" si="9"/>
        <v>37.25</v>
      </c>
      <c r="AH16" s="28">
        <f t="shared" si="9"/>
        <v>1.25</v>
      </c>
      <c r="AI16" s="28">
        <f t="shared" si="9"/>
        <v>0.25</v>
      </c>
      <c r="AJ16" s="28">
        <f t="shared" si="9"/>
        <v>-0.75</v>
      </c>
      <c r="AK16" s="46">
        <f t="shared" si="9"/>
        <v>-0.75</v>
      </c>
    </row>
    <row r="17" spans="2:37" x14ac:dyDescent="0.25">
      <c r="B17" s="274"/>
      <c r="C17" s="287"/>
      <c r="D17" s="287"/>
      <c r="E17" s="287"/>
      <c r="F17" s="16" t="s">
        <v>27</v>
      </c>
      <c r="G17" s="19"/>
      <c r="I17" s="291"/>
      <c r="J17" s="79" t="s">
        <v>35</v>
      </c>
      <c r="K17" s="28">
        <f t="shared" si="2"/>
        <v>188.02777777777777</v>
      </c>
      <c r="L17" s="28">
        <f t="shared" ref="L17:V17" si="10">L7-$P$11</f>
        <v>187.02777777777777</v>
      </c>
      <c r="M17" s="28">
        <f t="shared" si="10"/>
        <v>36.027777777777779</v>
      </c>
      <c r="N17" s="28">
        <f t="shared" si="10"/>
        <v>36.027777777777779</v>
      </c>
      <c r="O17" s="28">
        <f t="shared" si="10"/>
        <v>20.027777777777779</v>
      </c>
      <c r="P17" s="28">
        <f t="shared" si="10"/>
        <v>22.027777777777779</v>
      </c>
      <c r="Q17" s="28">
        <f t="shared" si="10"/>
        <v>35.027777777777779</v>
      </c>
      <c r="R17" s="28">
        <f t="shared" si="10"/>
        <v>37.027777777777779</v>
      </c>
      <c r="S17" s="28">
        <f t="shared" si="10"/>
        <v>-1.9722222222222223</v>
      </c>
      <c r="T17" s="28">
        <f t="shared" si="10"/>
        <v>1.0277777777777777</v>
      </c>
      <c r="U17" s="28">
        <f t="shared" si="10"/>
        <v>1.0277777777777777</v>
      </c>
      <c r="V17" s="46">
        <f t="shared" si="10"/>
        <v>2.7777777777777679E-2</v>
      </c>
      <c r="X17" s="291"/>
      <c r="Y17" s="79" t="s">
        <v>35</v>
      </c>
      <c r="Z17" s="28">
        <f t="shared" si="4"/>
        <v>203.25</v>
      </c>
      <c r="AA17" s="28">
        <f t="shared" ref="AA17:AK17" si="11">AA7-$AE$11</f>
        <v>201.25</v>
      </c>
      <c r="AB17" s="28">
        <f t="shared" si="11"/>
        <v>31.25</v>
      </c>
      <c r="AC17" s="28">
        <f t="shared" si="11"/>
        <v>30.25</v>
      </c>
      <c r="AD17" s="28">
        <f t="shared" si="11"/>
        <v>50.25</v>
      </c>
      <c r="AE17" s="28">
        <f t="shared" si="11"/>
        <v>49.25</v>
      </c>
      <c r="AF17" s="28">
        <f t="shared" si="11"/>
        <v>40.25</v>
      </c>
      <c r="AG17" s="28">
        <f t="shared" si="11"/>
        <v>40.25</v>
      </c>
      <c r="AH17" s="28">
        <f t="shared" si="11"/>
        <v>-0.75</v>
      </c>
      <c r="AI17" s="28">
        <f t="shared" si="11"/>
        <v>0.25</v>
      </c>
      <c r="AJ17" s="28">
        <f t="shared" si="11"/>
        <v>0.25</v>
      </c>
      <c r="AK17" s="46">
        <f t="shared" si="11"/>
        <v>-0.75</v>
      </c>
    </row>
    <row r="18" spans="2:37" x14ac:dyDescent="0.25">
      <c r="B18" s="274"/>
      <c r="C18" s="287"/>
      <c r="D18" s="287"/>
      <c r="E18" s="287"/>
      <c r="F18" s="16" t="s">
        <v>28</v>
      </c>
      <c r="G18" s="19">
        <v>125.58350000000002</v>
      </c>
      <c r="I18" s="291"/>
      <c r="J18" s="79" t="s">
        <v>36</v>
      </c>
      <c r="K18" s="28">
        <f t="shared" si="2"/>
        <v>243.02777777777777</v>
      </c>
      <c r="L18" s="28">
        <f t="shared" ref="L18:V18" si="12">L8-$P$11</f>
        <v>244.02777777777777</v>
      </c>
      <c r="M18" s="28">
        <f t="shared" si="12"/>
        <v>29.027777777777779</v>
      </c>
      <c r="N18" s="28">
        <f t="shared" si="12"/>
        <v>28.027777777777779</v>
      </c>
      <c r="O18" s="28">
        <f t="shared" si="12"/>
        <v>24.027777777777779</v>
      </c>
      <c r="P18" s="28">
        <f t="shared" si="12"/>
        <v>23.027777777777779</v>
      </c>
      <c r="Q18" s="28">
        <f t="shared" si="12"/>
        <v>37.027777777777779</v>
      </c>
      <c r="R18" s="28">
        <f t="shared" si="12"/>
        <v>37.027777777777779</v>
      </c>
      <c r="S18" s="28">
        <f t="shared" si="12"/>
        <v>1.0277777777777777</v>
      </c>
      <c r="T18" s="28">
        <f t="shared" si="12"/>
        <v>-0.97222222222222232</v>
      </c>
      <c r="U18" s="28">
        <f t="shared" si="12"/>
        <v>-1.9722222222222223</v>
      </c>
      <c r="V18" s="46">
        <f t="shared" si="12"/>
        <v>-0.97222222222222232</v>
      </c>
      <c r="X18" s="291"/>
      <c r="Y18" s="79" t="s">
        <v>36</v>
      </c>
      <c r="Z18" s="28">
        <f t="shared" si="4"/>
        <v>240.25</v>
      </c>
      <c r="AA18" s="28">
        <f t="shared" ref="AA18:AK18" si="13">AA8-$AE$11</f>
        <v>243.25</v>
      </c>
      <c r="AB18" s="28">
        <f t="shared" si="13"/>
        <v>33.25</v>
      </c>
      <c r="AC18" s="28">
        <f t="shared" si="13"/>
        <v>31.25</v>
      </c>
      <c r="AD18" s="28">
        <f t="shared" si="13"/>
        <v>46.25</v>
      </c>
      <c r="AE18" s="28">
        <f t="shared" si="13"/>
        <v>44.25</v>
      </c>
      <c r="AF18" s="28">
        <f t="shared" si="13"/>
        <v>60.25</v>
      </c>
      <c r="AG18" s="28">
        <f t="shared" si="13"/>
        <v>61.25</v>
      </c>
      <c r="AH18" s="28">
        <f t="shared" si="13"/>
        <v>-0.75</v>
      </c>
      <c r="AI18" s="28">
        <f t="shared" si="13"/>
        <v>1.25</v>
      </c>
      <c r="AJ18" s="28">
        <f t="shared" si="13"/>
        <v>-0.75</v>
      </c>
      <c r="AK18" s="46">
        <f t="shared" si="13"/>
        <v>1.25</v>
      </c>
    </row>
    <row r="19" spans="2:37" x14ac:dyDescent="0.25">
      <c r="B19" s="274"/>
      <c r="C19" s="287"/>
      <c r="D19" s="287"/>
      <c r="E19" s="287">
        <v>200</v>
      </c>
      <c r="F19" s="16" t="s">
        <v>25</v>
      </c>
      <c r="G19" s="19">
        <v>153.25864999999999</v>
      </c>
      <c r="I19" s="291"/>
      <c r="J19" s="79" t="s">
        <v>37</v>
      </c>
      <c r="K19" s="28">
        <f t="shared" si="2"/>
        <v>1.0277777777777777</v>
      </c>
      <c r="L19" s="28">
        <f t="shared" ref="L19:V19" si="14">L9-$P$11</f>
        <v>1.0277777777777777</v>
      </c>
      <c r="M19" s="28">
        <f t="shared" si="14"/>
        <v>32.027777777777779</v>
      </c>
      <c r="N19" s="28">
        <f t="shared" si="14"/>
        <v>31.027777777777779</v>
      </c>
      <c r="O19" s="28">
        <f t="shared" si="14"/>
        <v>42.027777777777779</v>
      </c>
      <c r="P19" s="28">
        <f t="shared" si="14"/>
        <v>38.027777777777779</v>
      </c>
      <c r="Q19" s="28">
        <f t="shared" si="14"/>
        <v>41.027777777777779</v>
      </c>
      <c r="R19" s="28">
        <f t="shared" si="14"/>
        <v>43.027777777777779</v>
      </c>
      <c r="S19" s="28">
        <f t="shared" si="14"/>
        <v>2.7777777777777679E-2</v>
      </c>
      <c r="T19" s="28">
        <f t="shared" si="14"/>
        <v>2.7777777777777679E-2</v>
      </c>
      <c r="U19" s="28">
        <f t="shared" si="14"/>
        <v>2.7777777777777679E-2</v>
      </c>
      <c r="V19" s="46">
        <f t="shared" si="14"/>
        <v>-0.97222222222222232</v>
      </c>
      <c r="X19" s="291"/>
      <c r="Y19" s="79" t="s">
        <v>37</v>
      </c>
      <c r="Z19" s="28">
        <f t="shared" si="4"/>
        <v>-0.75</v>
      </c>
      <c r="AA19" s="28">
        <f t="shared" ref="AA19:AK19" si="15">AA9-$AE$11</f>
        <v>2.25</v>
      </c>
      <c r="AB19" s="28">
        <f t="shared" si="15"/>
        <v>33.25</v>
      </c>
      <c r="AC19" s="28">
        <f t="shared" si="15"/>
        <v>28.25</v>
      </c>
      <c r="AD19" s="28">
        <f t="shared" si="15"/>
        <v>23.25</v>
      </c>
      <c r="AE19" s="28">
        <f t="shared" si="15"/>
        <v>26.25</v>
      </c>
      <c r="AF19" s="28">
        <f t="shared" si="15"/>
        <v>80.25</v>
      </c>
      <c r="AG19" s="28">
        <f t="shared" si="15"/>
        <v>79.25</v>
      </c>
      <c r="AH19" s="28">
        <f t="shared" si="15"/>
        <v>1.25</v>
      </c>
      <c r="AI19" s="28">
        <f t="shared" si="15"/>
        <v>0.25</v>
      </c>
      <c r="AJ19" s="28">
        <f t="shared" si="15"/>
        <v>1.25</v>
      </c>
      <c r="AK19" s="46">
        <f t="shared" si="15"/>
        <v>-0.75</v>
      </c>
    </row>
    <row r="20" spans="2:37" ht="15.75" thickBot="1" x14ac:dyDescent="0.3">
      <c r="B20" s="274"/>
      <c r="C20" s="287"/>
      <c r="D20" s="287"/>
      <c r="E20" s="287"/>
      <c r="F20" s="16" t="s">
        <v>26</v>
      </c>
      <c r="G20" s="19">
        <v>190.70149999999998</v>
      </c>
      <c r="I20" s="292"/>
      <c r="J20" s="81" t="s">
        <v>9</v>
      </c>
      <c r="K20" s="51">
        <f t="shared" si="2"/>
        <v>2.7777777777777679E-2</v>
      </c>
      <c r="L20" s="51">
        <f t="shared" ref="L20:V20" si="16">L10-$P$11</f>
        <v>-0.97222222222222232</v>
      </c>
      <c r="M20" s="51">
        <f t="shared" si="16"/>
        <v>20.027777777777779</v>
      </c>
      <c r="N20" s="51">
        <f t="shared" si="16"/>
        <v>20.027777777777779</v>
      </c>
      <c r="O20" s="51">
        <f t="shared" si="16"/>
        <v>36.027777777777779</v>
      </c>
      <c r="P20" s="51">
        <f t="shared" si="16"/>
        <v>33.027777777777779</v>
      </c>
      <c r="Q20" s="51">
        <f t="shared" si="16"/>
        <v>1.0277777777777777</v>
      </c>
      <c r="R20" s="51">
        <f t="shared" si="16"/>
        <v>-0.97222222222222232</v>
      </c>
      <c r="S20" s="51">
        <f t="shared" si="16"/>
        <v>2.7777777777777679E-2</v>
      </c>
      <c r="T20" s="51">
        <f t="shared" si="16"/>
        <v>2.7777777777777679E-2</v>
      </c>
      <c r="U20" s="51">
        <f t="shared" si="16"/>
        <v>2.7777777777777679E-2</v>
      </c>
      <c r="V20" s="52">
        <f t="shared" si="16"/>
        <v>-0.97222222222222232</v>
      </c>
      <c r="X20" s="292"/>
      <c r="Y20" s="81" t="s">
        <v>9</v>
      </c>
      <c r="Z20" s="51">
        <f t="shared" si="4"/>
        <v>0.25</v>
      </c>
      <c r="AA20" s="51">
        <f t="shared" ref="AA20:AK20" si="17">AA10-$AE$11</f>
        <v>0.25</v>
      </c>
      <c r="AB20" s="51">
        <f t="shared" si="17"/>
        <v>42.25</v>
      </c>
      <c r="AC20" s="51">
        <f t="shared" si="17"/>
        <v>40.25</v>
      </c>
      <c r="AD20" s="51">
        <f t="shared" si="17"/>
        <v>42.25</v>
      </c>
      <c r="AE20" s="51">
        <f t="shared" si="17"/>
        <v>42.25</v>
      </c>
      <c r="AF20" s="51">
        <f t="shared" si="17"/>
        <v>46.25</v>
      </c>
      <c r="AG20" s="51">
        <f t="shared" si="17"/>
        <v>46.25</v>
      </c>
      <c r="AH20" s="51">
        <f t="shared" si="17"/>
        <v>-1.75</v>
      </c>
      <c r="AI20" s="51">
        <f t="shared" si="17"/>
        <v>0.25</v>
      </c>
      <c r="AJ20" s="51">
        <f t="shared" si="17"/>
        <v>0.25</v>
      </c>
      <c r="AK20" s="52">
        <f t="shared" si="17"/>
        <v>0.25</v>
      </c>
    </row>
    <row r="21" spans="2:37" x14ac:dyDescent="0.25">
      <c r="B21" s="274"/>
      <c r="C21" s="287"/>
      <c r="D21" s="287"/>
      <c r="E21" s="287"/>
      <c r="F21" s="16" t="s">
        <v>27</v>
      </c>
      <c r="G21" s="19">
        <v>141.863</v>
      </c>
      <c r="I21" s="290" t="s">
        <v>43</v>
      </c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10"/>
      <c r="X21" s="290" t="s">
        <v>43</v>
      </c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10"/>
    </row>
    <row r="22" spans="2:37" x14ac:dyDescent="0.25">
      <c r="B22" s="274"/>
      <c r="C22" s="287"/>
      <c r="D22" s="287"/>
      <c r="E22" s="287"/>
      <c r="F22" s="16" t="s">
        <v>28</v>
      </c>
      <c r="G22" s="19">
        <v>142.94829999999999</v>
      </c>
      <c r="I22" s="291"/>
      <c r="V22" s="3"/>
      <c r="X22" s="291"/>
      <c r="AK22" s="3"/>
    </row>
    <row r="23" spans="2:37" x14ac:dyDescent="0.25">
      <c r="B23" s="274"/>
      <c r="C23" s="287"/>
      <c r="D23" s="287"/>
      <c r="E23" s="287">
        <v>4000</v>
      </c>
      <c r="F23" s="16" t="s">
        <v>25</v>
      </c>
      <c r="G23" s="19">
        <v>139.69239999999999</v>
      </c>
      <c r="I23" s="291"/>
      <c r="V23" s="3"/>
      <c r="X23" s="291"/>
      <c r="AK23" s="3"/>
    </row>
    <row r="24" spans="2:37" x14ac:dyDescent="0.25">
      <c r="B24" s="274"/>
      <c r="C24" s="287"/>
      <c r="D24" s="287"/>
      <c r="E24" s="287"/>
      <c r="F24" s="16" t="s">
        <v>26</v>
      </c>
      <c r="G24" s="19">
        <v>114.73049999999999</v>
      </c>
      <c r="I24" s="291"/>
      <c r="J24" s="84">
        <f>AVERAGE(K13:L13)</f>
        <v>-0.47222222222222232</v>
      </c>
      <c r="K24" s="85">
        <v>0</v>
      </c>
      <c r="V24" s="3"/>
      <c r="X24" s="291"/>
      <c r="Y24" s="84">
        <f>AVERAGE(Z13:AA13)</f>
        <v>-1.25</v>
      </c>
      <c r="Z24" s="85">
        <v>0</v>
      </c>
      <c r="AK24" s="3"/>
    </row>
    <row r="25" spans="2:37" x14ac:dyDescent="0.25">
      <c r="B25" s="274"/>
      <c r="C25" s="287"/>
      <c r="D25" s="287"/>
      <c r="E25" s="287"/>
      <c r="F25" s="16" t="s">
        <v>27</v>
      </c>
      <c r="G25" s="19">
        <v>85.970049999999986</v>
      </c>
      <c r="I25" s="291"/>
      <c r="J25" s="86">
        <f t="shared" ref="J25:J28" si="18">AVERAGE(K14:L14)</f>
        <v>24.527777777777779</v>
      </c>
      <c r="K25" s="35">
        <v>200</v>
      </c>
      <c r="V25" s="3"/>
      <c r="X25" s="291"/>
      <c r="Y25" s="86">
        <f t="shared" ref="Y25:Y28" si="19">AVERAGE(Z14:AA14)</f>
        <v>26.25</v>
      </c>
      <c r="Z25" s="35">
        <v>200</v>
      </c>
      <c r="AK25" s="3"/>
    </row>
    <row r="26" spans="2:37" ht="15.75" thickBot="1" x14ac:dyDescent="0.3">
      <c r="B26" s="275"/>
      <c r="C26" s="295"/>
      <c r="D26" s="295"/>
      <c r="E26" s="295"/>
      <c r="F26" s="17" t="s">
        <v>28</v>
      </c>
      <c r="G26" s="20">
        <v>57.752250000000004</v>
      </c>
      <c r="I26" s="291"/>
      <c r="J26" s="86">
        <f t="shared" si="18"/>
        <v>47.027777777777779</v>
      </c>
      <c r="K26" s="35">
        <v>400</v>
      </c>
      <c r="V26" s="3"/>
      <c r="X26" s="291"/>
      <c r="Y26" s="86">
        <f t="shared" si="19"/>
        <v>52.25</v>
      </c>
      <c r="Z26" s="35">
        <v>400</v>
      </c>
      <c r="AK26" s="3"/>
    </row>
    <row r="27" spans="2:37" x14ac:dyDescent="0.25">
      <c r="B27" s="273" t="s">
        <v>31</v>
      </c>
      <c r="C27" s="286" t="s">
        <v>7</v>
      </c>
      <c r="D27" s="286" t="s">
        <v>32</v>
      </c>
      <c r="E27" s="286">
        <v>0</v>
      </c>
      <c r="F27" s="15" t="s">
        <v>25</v>
      </c>
      <c r="G27" s="18">
        <v>60.339019999999991</v>
      </c>
      <c r="I27" s="291"/>
      <c r="J27" s="86">
        <f t="shared" si="18"/>
        <v>95.027777777777771</v>
      </c>
      <c r="K27" s="35">
        <v>800</v>
      </c>
      <c r="V27" s="3"/>
      <c r="X27" s="291"/>
      <c r="Y27" s="86">
        <f t="shared" si="19"/>
        <v>102.25</v>
      </c>
      <c r="Z27" s="35">
        <v>800</v>
      </c>
      <c r="AK27" s="3"/>
    </row>
    <row r="28" spans="2:37" x14ac:dyDescent="0.25">
      <c r="B28" s="274"/>
      <c r="C28" s="287"/>
      <c r="D28" s="287"/>
      <c r="E28" s="287"/>
      <c r="F28" s="16" t="s">
        <v>26</v>
      </c>
      <c r="G28" s="19">
        <v>90.254709999999989</v>
      </c>
      <c r="I28" s="291"/>
      <c r="J28" s="86">
        <f t="shared" si="18"/>
        <v>187.52777777777777</v>
      </c>
      <c r="K28" s="35">
        <v>1600</v>
      </c>
      <c r="V28" s="3"/>
      <c r="X28" s="291"/>
      <c r="Y28" s="86">
        <f t="shared" si="19"/>
        <v>202.25</v>
      </c>
      <c r="Z28" s="35">
        <v>1600</v>
      </c>
      <c r="AK28" s="3"/>
    </row>
    <row r="29" spans="2:37" x14ac:dyDescent="0.25">
      <c r="B29" s="274"/>
      <c r="C29" s="287"/>
      <c r="D29" s="287"/>
      <c r="E29" s="287"/>
      <c r="F29" s="16" t="s">
        <v>27</v>
      </c>
      <c r="G29" s="19"/>
      <c r="I29" s="291"/>
      <c r="J29" s="87"/>
      <c r="K29" s="37">
        <v>2500</v>
      </c>
      <c r="V29" s="3"/>
      <c r="X29" s="291"/>
      <c r="Y29" s="87"/>
      <c r="Z29" s="37">
        <v>2500</v>
      </c>
      <c r="AK29" s="3"/>
    </row>
    <row r="30" spans="2:37" x14ac:dyDescent="0.25">
      <c r="B30" s="274"/>
      <c r="C30" s="287"/>
      <c r="D30" s="287"/>
      <c r="E30" s="287"/>
      <c r="F30" s="16" t="s">
        <v>28</v>
      </c>
      <c r="G30" s="19">
        <v>49.165689999999998</v>
      </c>
      <c r="I30" s="291"/>
      <c r="V30" s="3"/>
      <c r="X30" s="291"/>
      <c r="AK30" s="3"/>
    </row>
    <row r="31" spans="2:37" x14ac:dyDescent="0.25">
      <c r="B31" s="274"/>
      <c r="C31" s="287"/>
      <c r="D31" s="287"/>
      <c r="E31" s="287">
        <v>200</v>
      </c>
      <c r="F31" s="16" t="s">
        <v>25</v>
      </c>
      <c r="G31" s="19">
        <v>61.420309999999994</v>
      </c>
      <c r="I31" s="291"/>
      <c r="V31" s="3"/>
      <c r="X31" s="291"/>
      <c r="AK31" s="3"/>
    </row>
    <row r="32" spans="2:37" x14ac:dyDescent="0.25">
      <c r="B32" s="274"/>
      <c r="C32" s="287"/>
      <c r="D32" s="287"/>
      <c r="E32" s="287"/>
      <c r="F32" s="16" t="s">
        <v>26</v>
      </c>
      <c r="G32" s="19">
        <v>64.303749999999994</v>
      </c>
      <c r="I32" s="291"/>
      <c r="J32" s="88" t="s">
        <v>44</v>
      </c>
      <c r="K32" s="85">
        <v>8.5279000000000007</v>
      </c>
      <c r="V32" s="3"/>
      <c r="X32" s="291"/>
      <c r="Y32" s="88" t="s">
        <v>44</v>
      </c>
      <c r="Z32" s="85">
        <v>7.8996000000000004</v>
      </c>
      <c r="AK32" s="3"/>
    </row>
    <row r="33" spans="2:37" x14ac:dyDescent="0.25">
      <c r="B33" s="274"/>
      <c r="C33" s="287"/>
      <c r="D33" s="287"/>
      <c r="E33" s="287"/>
      <c r="F33" s="16" t="s">
        <v>27</v>
      </c>
      <c r="G33" s="19">
        <v>98.905029999999982</v>
      </c>
      <c r="I33" s="291"/>
      <c r="J33" s="89" t="s">
        <v>45</v>
      </c>
      <c r="K33" s="37">
        <v>-3.1617000000000002</v>
      </c>
      <c r="V33" s="3"/>
      <c r="X33" s="291"/>
      <c r="Y33" s="89" t="s">
        <v>45</v>
      </c>
      <c r="Z33" s="37">
        <v>-3.1347</v>
      </c>
      <c r="AK33" s="3"/>
    </row>
    <row r="34" spans="2:37" x14ac:dyDescent="0.25">
      <c r="B34" s="274"/>
      <c r="C34" s="287"/>
      <c r="D34" s="287"/>
      <c r="E34" s="287"/>
      <c r="F34" s="16" t="s">
        <v>28</v>
      </c>
      <c r="G34" s="19">
        <v>60.699450000000006</v>
      </c>
      <c r="I34" s="291"/>
      <c r="V34" s="3"/>
      <c r="X34" s="291"/>
      <c r="AK34" s="3"/>
    </row>
    <row r="35" spans="2:37" ht="15.75" thickBot="1" x14ac:dyDescent="0.3">
      <c r="B35" s="274"/>
      <c r="C35" s="287"/>
      <c r="D35" s="287"/>
      <c r="E35" s="287">
        <v>4000</v>
      </c>
      <c r="F35" s="16" t="s">
        <v>25</v>
      </c>
      <c r="G35" s="19">
        <v>63.943319999999993</v>
      </c>
      <c r="I35" s="292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2"/>
      <c r="X35" s="292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2"/>
    </row>
    <row r="36" spans="2:37" x14ac:dyDescent="0.25">
      <c r="B36" s="274"/>
      <c r="C36" s="287"/>
      <c r="D36" s="287"/>
      <c r="E36" s="287"/>
      <c r="F36" s="16" t="s">
        <v>26</v>
      </c>
      <c r="G36" s="19">
        <v>93.138149999999996</v>
      </c>
      <c r="I36" s="290" t="s">
        <v>46</v>
      </c>
      <c r="J36" s="90"/>
      <c r="K36" s="42">
        <v>1</v>
      </c>
      <c r="L36" s="42">
        <v>2</v>
      </c>
      <c r="M36" s="42">
        <v>3</v>
      </c>
      <c r="N36" s="42">
        <v>4</v>
      </c>
      <c r="O36" s="42">
        <v>5</v>
      </c>
      <c r="P36" s="42">
        <v>6</v>
      </c>
      <c r="Q36" s="42">
        <v>7</v>
      </c>
      <c r="R36" s="42">
        <v>8</v>
      </c>
      <c r="S36" s="42">
        <v>9</v>
      </c>
      <c r="T36" s="42">
        <v>10</v>
      </c>
      <c r="U36" s="42">
        <v>11</v>
      </c>
      <c r="V36" s="43">
        <v>12</v>
      </c>
      <c r="X36" s="290" t="s">
        <v>46</v>
      </c>
      <c r="Y36" s="90"/>
      <c r="Z36" s="42">
        <v>1</v>
      </c>
      <c r="AA36" s="42">
        <v>2</v>
      </c>
      <c r="AB36" s="42">
        <v>3</v>
      </c>
      <c r="AC36" s="42">
        <v>4</v>
      </c>
      <c r="AD36" s="42">
        <v>5</v>
      </c>
      <c r="AE36" s="42">
        <v>6</v>
      </c>
      <c r="AF36" s="42">
        <v>7</v>
      </c>
      <c r="AG36" s="42">
        <v>8</v>
      </c>
      <c r="AH36" s="42">
        <v>9</v>
      </c>
      <c r="AI36" s="42">
        <v>10</v>
      </c>
      <c r="AJ36" s="42">
        <v>11</v>
      </c>
      <c r="AK36" s="43">
        <v>12</v>
      </c>
    </row>
    <row r="37" spans="2:37" x14ac:dyDescent="0.25">
      <c r="B37" s="274"/>
      <c r="C37" s="287"/>
      <c r="D37" s="287"/>
      <c r="E37" s="287"/>
      <c r="F37" s="16" t="s">
        <v>27</v>
      </c>
      <c r="G37" s="19">
        <v>83.766970000000001</v>
      </c>
      <c r="I37" s="291"/>
      <c r="J37" s="91" t="s">
        <v>25</v>
      </c>
      <c r="K37" s="28">
        <f>K13*$K$32+$K$33</f>
        <v>-2.9248138888888899</v>
      </c>
      <c r="L37" s="28">
        <f t="shared" ref="L37:V37" si="20">L13*$K$32+$K$33</f>
        <v>-11.452713888888891</v>
      </c>
      <c r="M37" s="32">
        <f t="shared" si="20"/>
        <v>227.32848611111115</v>
      </c>
      <c r="N37" s="32">
        <f t="shared" si="20"/>
        <v>252.91218611111117</v>
      </c>
      <c r="O37" s="32">
        <f t="shared" si="20"/>
        <v>261.44008611111116</v>
      </c>
      <c r="P37" s="32">
        <f t="shared" si="20"/>
        <v>269.96798611111114</v>
      </c>
      <c r="Q37" s="32">
        <f t="shared" si="20"/>
        <v>244.38428611111115</v>
      </c>
      <c r="R37" s="32">
        <f t="shared" si="20"/>
        <v>235.85638611111114</v>
      </c>
      <c r="S37" s="28">
        <f t="shared" si="20"/>
        <v>-11.452713888888891</v>
      </c>
      <c r="T37" s="28">
        <f t="shared" si="20"/>
        <v>14.130986111111113</v>
      </c>
      <c r="U37" s="28">
        <f t="shared" si="20"/>
        <v>-2.9248138888888899</v>
      </c>
      <c r="V37" s="46">
        <f t="shared" si="20"/>
        <v>-11.452713888888891</v>
      </c>
      <c r="X37" s="291"/>
      <c r="Y37" s="91" t="s">
        <v>25</v>
      </c>
      <c r="Z37" s="28">
        <f>Z13*$Z$32+$Z$33</f>
        <v>-9.0594000000000001</v>
      </c>
      <c r="AA37" s="28">
        <f t="shared" ref="AA37:AG37" si="21">AA13*$Z$32+$Z$33</f>
        <v>-16.959</v>
      </c>
      <c r="AB37" s="32">
        <f t="shared" si="21"/>
        <v>314.82420000000002</v>
      </c>
      <c r="AC37" s="32">
        <f t="shared" si="21"/>
        <v>330.6234</v>
      </c>
      <c r="AD37" s="32">
        <f t="shared" si="21"/>
        <v>204.22980000000001</v>
      </c>
      <c r="AE37" s="32">
        <f t="shared" si="21"/>
        <v>212.1294</v>
      </c>
      <c r="AF37" s="32">
        <f t="shared" si="21"/>
        <v>267.42660000000001</v>
      </c>
      <c r="AG37" s="32">
        <f t="shared" si="21"/>
        <v>267.42660000000001</v>
      </c>
      <c r="AH37" s="28"/>
      <c r="AI37" s="28"/>
      <c r="AJ37" s="28"/>
      <c r="AK37" s="46"/>
    </row>
    <row r="38" spans="2:37" ht="15.75" thickBot="1" x14ac:dyDescent="0.3">
      <c r="B38" s="275"/>
      <c r="C38" s="295"/>
      <c r="D38" s="295"/>
      <c r="E38" s="295"/>
      <c r="F38" s="17" t="s">
        <v>28</v>
      </c>
      <c r="G38" s="20">
        <v>28.260749999999994</v>
      </c>
      <c r="I38" s="291"/>
      <c r="J38" s="91" t="s">
        <v>26</v>
      </c>
      <c r="K38" s="32">
        <f t="shared" ref="K38:K44" si="22">K14*$K$32+$K$33</f>
        <v>201.74478611111113</v>
      </c>
      <c r="L38" s="32">
        <f t="shared" ref="L38:V38" si="23">L14*$K$32+$K$33</f>
        <v>210.27268611111114</v>
      </c>
      <c r="M38" s="33">
        <f t="shared" si="23"/>
        <v>295.55168611111117</v>
      </c>
      <c r="N38" s="32">
        <f t="shared" si="23"/>
        <v>269.96798611111114</v>
      </c>
      <c r="O38" s="33">
        <f t="shared" si="23"/>
        <v>355.24698611111114</v>
      </c>
      <c r="P38" s="33">
        <f t="shared" si="23"/>
        <v>355.24698611111114</v>
      </c>
      <c r="Q38" s="32">
        <f t="shared" si="23"/>
        <v>269.96798611111114</v>
      </c>
      <c r="R38" s="32">
        <f t="shared" si="23"/>
        <v>244.38428611111115</v>
      </c>
      <c r="S38" s="28">
        <f t="shared" si="23"/>
        <v>5.6030861111111108</v>
      </c>
      <c r="T38" s="28">
        <f t="shared" si="23"/>
        <v>-2.9248138888888899</v>
      </c>
      <c r="U38" s="28">
        <f t="shared" si="23"/>
        <v>-11.452713888888891</v>
      </c>
      <c r="V38" s="46">
        <f t="shared" si="23"/>
        <v>-2.9248138888888899</v>
      </c>
      <c r="X38" s="291"/>
      <c r="Y38" s="91" t="s">
        <v>26</v>
      </c>
      <c r="Z38" s="32">
        <f t="shared" ref="Z38:Z42" si="24">Z14*$Z$32+$Z$33</f>
        <v>196.33019999999999</v>
      </c>
      <c r="AA38" s="32">
        <f t="shared" ref="AA38:AG38" si="25">AA14*$Z$32+$Z$33</f>
        <v>212.1294</v>
      </c>
      <c r="AB38" s="33">
        <f t="shared" si="25"/>
        <v>306.9246</v>
      </c>
      <c r="AC38" s="32">
        <f t="shared" si="25"/>
        <v>314.82420000000002</v>
      </c>
      <c r="AD38" s="33">
        <f t="shared" si="25"/>
        <v>338.52300000000002</v>
      </c>
      <c r="AE38" s="33">
        <f t="shared" si="25"/>
        <v>330.6234</v>
      </c>
      <c r="AF38" s="32">
        <f t="shared" si="25"/>
        <v>370.12139999999999</v>
      </c>
      <c r="AG38" s="32">
        <f t="shared" si="25"/>
        <v>338.52300000000002</v>
      </c>
      <c r="AH38" s="28"/>
      <c r="AI38" s="28"/>
      <c r="AJ38" s="28"/>
      <c r="AK38" s="46"/>
    </row>
    <row r="39" spans="2:37" x14ac:dyDescent="0.25">
      <c r="B39" s="293" t="s">
        <v>33</v>
      </c>
      <c r="C39" s="301" t="s">
        <v>10</v>
      </c>
      <c r="D39" s="286" t="s">
        <v>32</v>
      </c>
      <c r="E39" s="286">
        <v>0</v>
      </c>
      <c r="F39" s="15" t="s">
        <v>25</v>
      </c>
      <c r="G39" s="18">
        <v>43.812125000000002</v>
      </c>
      <c r="I39" s="291"/>
      <c r="J39" s="91" t="s">
        <v>27</v>
      </c>
      <c r="K39" s="33">
        <f t="shared" si="22"/>
        <v>389.35858611111115</v>
      </c>
      <c r="L39" s="33">
        <f t="shared" ref="L39:V39" si="26">L15*$K$32+$K$33</f>
        <v>406.41438611111113</v>
      </c>
      <c r="M39" s="32">
        <f t="shared" si="26"/>
        <v>235.85638611111114</v>
      </c>
      <c r="N39" s="32">
        <f t="shared" si="26"/>
        <v>244.38428611111115</v>
      </c>
      <c r="O39" s="32">
        <f t="shared" si="26"/>
        <v>278.49588611111113</v>
      </c>
      <c r="P39" s="32">
        <f t="shared" si="26"/>
        <v>269.96798611111114</v>
      </c>
      <c r="Q39" s="33">
        <f t="shared" si="26"/>
        <v>355.24698611111114</v>
      </c>
      <c r="R39" s="33">
        <f t="shared" si="26"/>
        <v>338.19118611111116</v>
      </c>
      <c r="S39" s="28">
        <f t="shared" si="26"/>
        <v>-2.9248138888888899</v>
      </c>
      <c r="T39" s="28">
        <f t="shared" si="26"/>
        <v>5.6030861111111108</v>
      </c>
      <c r="U39" s="28">
        <f t="shared" si="26"/>
        <v>5.6030861111111108</v>
      </c>
      <c r="V39" s="46">
        <f t="shared" si="26"/>
        <v>-2.9248138888888899</v>
      </c>
      <c r="X39" s="291"/>
      <c r="Y39" s="91" t="s">
        <v>27</v>
      </c>
      <c r="Z39" s="33">
        <f t="shared" si="24"/>
        <v>417.51900000000001</v>
      </c>
      <c r="AA39" s="33">
        <f t="shared" ref="AA39:AG39" si="27">AA15*$Z$32+$Z$33</f>
        <v>401.71980000000002</v>
      </c>
      <c r="AB39" s="32">
        <f t="shared" si="27"/>
        <v>330.6234</v>
      </c>
      <c r="AC39" s="32">
        <f t="shared" si="27"/>
        <v>314.82420000000002</v>
      </c>
      <c r="AD39" s="32">
        <f t="shared" si="27"/>
        <v>338.52300000000002</v>
      </c>
      <c r="AE39" s="32">
        <f t="shared" si="27"/>
        <v>330.6234</v>
      </c>
      <c r="AF39" s="33">
        <f t="shared" si="27"/>
        <v>449.11740000000003</v>
      </c>
      <c r="AG39" s="33">
        <f t="shared" si="27"/>
        <v>433.31819999999999</v>
      </c>
      <c r="AH39" s="28"/>
      <c r="AI39" s="28"/>
      <c r="AJ39" s="28"/>
      <c r="AK39" s="46"/>
    </row>
    <row r="40" spans="2:37" x14ac:dyDescent="0.25">
      <c r="B40" s="294"/>
      <c r="C40" s="307"/>
      <c r="D40" s="287"/>
      <c r="E40" s="287"/>
      <c r="F40" s="16" t="s">
        <v>26</v>
      </c>
      <c r="G40" s="19">
        <v>13.067074999999999</v>
      </c>
      <c r="I40" s="291"/>
      <c r="J40" s="91" t="s">
        <v>28</v>
      </c>
      <c r="K40" s="80">
        <f t="shared" si="22"/>
        <v>815.75358611111108</v>
      </c>
      <c r="L40" s="80">
        <f t="shared" ref="L40:V40" si="28">L16*$K$32+$K$33</f>
        <v>798.6977861111111</v>
      </c>
      <c r="M40" s="33">
        <f t="shared" si="28"/>
        <v>287.02378611111112</v>
      </c>
      <c r="N40" s="32">
        <f t="shared" si="28"/>
        <v>261.44008611111116</v>
      </c>
      <c r="O40" s="32">
        <f t="shared" si="28"/>
        <v>210.27268611111114</v>
      </c>
      <c r="P40" s="32">
        <f t="shared" si="28"/>
        <v>210.27268611111114</v>
      </c>
      <c r="Q40" s="33">
        <f t="shared" si="28"/>
        <v>304.07958611111115</v>
      </c>
      <c r="R40" s="32">
        <f t="shared" si="28"/>
        <v>278.49588611111113</v>
      </c>
      <c r="S40" s="28">
        <f t="shared" si="28"/>
        <v>-11.452713888888891</v>
      </c>
      <c r="T40" s="28">
        <f t="shared" si="28"/>
        <v>-2.9248138888888899</v>
      </c>
      <c r="U40" s="28">
        <f t="shared" si="28"/>
        <v>5.6030861111111108</v>
      </c>
      <c r="V40" s="46">
        <f t="shared" si="28"/>
        <v>5.6030861111111108</v>
      </c>
      <c r="X40" s="291"/>
      <c r="Y40" s="91" t="s">
        <v>28</v>
      </c>
      <c r="Z40" s="80">
        <f t="shared" si="24"/>
        <v>820.3986000000001</v>
      </c>
      <c r="AA40" s="80">
        <f t="shared" ref="AA40:AG40" si="29">AA16*$Z$32+$Z$33</f>
        <v>788.80020000000013</v>
      </c>
      <c r="AB40" s="33">
        <f t="shared" si="29"/>
        <v>275.32620000000003</v>
      </c>
      <c r="AC40" s="32">
        <f t="shared" si="29"/>
        <v>235.82820000000001</v>
      </c>
      <c r="AD40" s="32">
        <f t="shared" si="29"/>
        <v>338.52300000000002</v>
      </c>
      <c r="AE40" s="32">
        <f t="shared" si="29"/>
        <v>322.72379999999998</v>
      </c>
      <c r="AF40" s="33">
        <f t="shared" si="29"/>
        <v>283.22579999999999</v>
      </c>
      <c r="AG40" s="32">
        <f t="shared" si="29"/>
        <v>291.12540000000001</v>
      </c>
      <c r="AH40" s="28"/>
      <c r="AI40" s="28"/>
      <c r="AJ40" s="28"/>
      <c r="AK40" s="46"/>
    </row>
    <row r="41" spans="2:37" x14ac:dyDescent="0.25">
      <c r="B41" s="294"/>
      <c r="C41" s="307"/>
      <c r="D41" s="287"/>
      <c r="E41" s="287"/>
      <c r="F41" s="16" t="s">
        <v>27</v>
      </c>
      <c r="G41" s="19">
        <v>12.753349999999999</v>
      </c>
      <c r="I41" s="291"/>
      <c r="J41" s="91" t="s">
        <v>35</v>
      </c>
      <c r="K41" s="27">
        <f t="shared" si="22"/>
        <v>1600.320386111111</v>
      </c>
      <c r="L41" s="27">
        <f t="shared" ref="L41:V41" si="30">L17*$K$32+$K$33</f>
        <v>1591.792486111111</v>
      </c>
      <c r="M41" s="33">
        <f t="shared" si="30"/>
        <v>304.07958611111115</v>
      </c>
      <c r="N41" s="33">
        <f t="shared" si="30"/>
        <v>304.07958611111115</v>
      </c>
      <c r="O41" s="32">
        <f t="shared" si="30"/>
        <v>167.63318611111114</v>
      </c>
      <c r="P41" s="32">
        <f t="shared" si="30"/>
        <v>184.68898611111115</v>
      </c>
      <c r="Q41" s="33">
        <f t="shared" si="30"/>
        <v>295.55168611111117</v>
      </c>
      <c r="R41" s="33">
        <f t="shared" si="30"/>
        <v>312.60748611111114</v>
      </c>
      <c r="S41" s="28">
        <f t="shared" si="30"/>
        <v>-19.98061388888889</v>
      </c>
      <c r="T41" s="28">
        <f t="shared" si="30"/>
        <v>5.6030861111111108</v>
      </c>
      <c r="U41" s="28">
        <f t="shared" si="30"/>
        <v>5.6030861111111108</v>
      </c>
      <c r="V41" s="46">
        <f t="shared" si="30"/>
        <v>-2.9248138888888899</v>
      </c>
      <c r="X41" s="291"/>
      <c r="Y41" s="91" t="s">
        <v>35</v>
      </c>
      <c r="Z41" s="27">
        <f t="shared" si="24"/>
        <v>1602.4590000000001</v>
      </c>
      <c r="AA41" s="27">
        <f t="shared" ref="AA41:AG41" si="31">AA17*$Z$32+$Z$33</f>
        <v>1586.6597999999999</v>
      </c>
      <c r="AB41" s="33">
        <f t="shared" si="31"/>
        <v>243.7278</v>
      </c>
      <c r="AC41" s="33">
        <f t="shared" si="31"/>
        <v>235.82820000000001</v>
      </c>
      <c r="AD41" s="32">
        <f t="shared" si="31"/>
        <v>393.8202</v>
      </c>
      <c r="AE41" s="32">
        <f t="shared" si="31"/>
        <v>385.92060000000004</v>
      </c>
      <c r="AF41" s="33">
        <f t="shared" si="31"/>
        <v>314.82420000000002</v>
      </c>
      <c r="AG41" s="33">
        <f t="shared" si="31"/>
        <v>314.82420000000002</v>
      </c>
      <c r="AH41" s="28"/>
      <c r="AI41" s="28"/>
      <c r="AJ41" s="28"/>
      <c r="AK41" s="46"/>
    </row>
    <row r="42" spans="2:37" x14ac:dyDescent="0.25">
      <c r="B42" s="294"/>
      <c r="C42" s="307"/>
      <c r="D42" s="287"/>
      <c r="E42" s="287"/>
      <c r="F42" s="16" t="s">
        <v>28</v>
      </c>
      <c r="G42" s="19">
        <v>33.145474999999998</v>
      </c>
      <c r="I42" s="291"/>
      <c r="J42" s="91" t="s">
        <v>36</v>
      </c>
      <c r="K42" s="23">
        <f t="shared" si="22"/>
        <v>2069.3548861111112</v>
      </c>
      <c r="L42" s="23">
        <f t="shared" ref="L42:V42" si="32">L18*$K$32+$K$33</f>
        <v>2077.8827861111113</v>
      </c>
      <c r="M42" s="32">
        <f t="shared" si="32"/>
        <v>244.38428611111115</v>
      </c>
      <c r="N42" s="32">
        <f t="shared" si="32"/>
        <v>235.85638611111114</v>
      </c>
      <c r="O42" s="32">
        <f t="shared" si="32"/>
        <v>201.74478611111113</v>
      </c>
      <c r="P42" s="32">
        <f t="shared" si="32"/>
        <v>193.21688611111114</v>
      </c>
      <c r="Q42" s="33">
        <f t="shared" si="32"/>
        <v>312.60748611111114</v>
      </c>
      <c r="R42" s="33">
        <f t="shared" si="32"/>
        <v>312.60748611111114</v>
      </c>
      <c r="S42" s="28">
        <f t="shared" si="32"/>
        <v>5.6030861111111108</v>
      </c>
      <c r="T42" s="28">
        <f t="shared" si="32"/>
        <v>-11.452713888888891</v>
      </c>
      <c r="U42" s="28">
        <f t="shared" si="32"/>
        <v>-19.98061388888889</v>
      </c>
      <c r="V42" s="46">
        <f t="shared" si="32"/>
        <v>-11.452713888888891</v>
      </c>
      <c r="X42" s="291"/>
      <c r="Y42" s="91" t="s">
        <v>36</v>
      </c>
      <c r="Z42" s="23">
        <f t="shared" si="24"/>
        <v>1894.7442000000001</v>
      </c>
      <c r="AA42" s="23">
        <f t="shared" ref="AA42:AG42" si="33">AA18*$Z$32+$Z$33</f>
        <v>1918.443</v>
      </c>
      <c r="AB42" s="32">
        <f t="shared" si="33"/>
        <v>259.52699999999999</v>
      </c>
      <c r="AC42" s="32">
        <f t="shared" si="33"/>
        <v>243.7278</v>
      </c>
      <c r="AD42" s="32">
        <f t="shared" si="33"/>
        <v>362.22180000000003</v>
      </c>
      <c r="AE42" s="32">
        <f t="shared" si="33"/>
        <v>346.42259999999999</v>
      </c>
      <c r="AF42" s="33">
        <f t="shared" si="33"/>
        <v>472.81620000000004</v>
      </c>
      <c r="AG42" s="33">
        <f t="shared" si="33"/>
        <v>480.7158</v>
      </c>
      <c r="AH42" s="28"/>
      <c r="AI42" s="28"/>
      <c r="AJ42" s="28"/>
      <c r="AK42" s="46"/>
    </row>
    <row r="43" spans="2:37" x14ac:dyDescent="0.25">
      <c r="B43" s="294"/>
      <c r="C43" s="307"/>
      <c r="D43" s="287"/>
      <c r="E43" s="287">
        <v>200</v>
      </c>
      <c r="F43" s="16" t="s">
        <v>25</v>
      </c>
      <c r="G43" s="19"/>
      <c r="I43" s="291"/>
      <c r="J43" s="91" t="s">
        <v>37</v>
      </c>
      <c r="K43" s="28">
        <f t="shared" si="22"/>
        <v>5.6030861111111108</v>
      </c>
      <c r="L43" s="28">
        <f t="shared" ref="L43:V43" si="34">L19*$K$32+$K$33</f>
        <v>5.6030861111111108</v>
      </c>
      <c r="M43" s="32">
        <f t="shared" si="34"/>
        <v>269.96798611111114</v>
      </c>
      <c r="N43" s="32">
        <f t="shared" si="34"/>
        <v>261.44008611111116</v>
      </c>
      <c r="O43" s="33">
        <f t="shared" si="34"/>
        <v>355.24698611111114</v>
      </c>
      <c r="P43" s="33">
        <f t="shared" si="34"/>
        <v>321.13538611111113</v>
      </c>
      <c r="Q43" s="33">
        <f t="shared" si="34"/>
        <v>346.71908611111115</v>
      </c>
      <c r="R43" s="33">
        <f t="shared" si="34"/>
        <v>363.77488611111113</v>
      </c>
      <c r="S43" s="28">
        <f t="shared" si="34"/>
        <v>-2.9248138888888899</v>
      </c>
      <c r="T43" s="28">
        <f t="shared" si="34"/>
        <v>-2.9248138888888899</v>
      </c>
      <c r="U43" s="28">
        <f t="shared" si="34"/>
        <v>-2.9248138888888899</v>
      </c>
      <c r="V43" s="46">
        <f t="shared" si="34"/>
        <v>-11.452713888888891</v>
      </c>
      <c r="X43" s="291"/>
      <c r="Y43" s="91" t="s">
        <v>37</v>
      </c>
      <c r="Z43" s="28"/>
      <c r="AA43" s="28"/>
      <c r="AB43" s="32">
        <f t="shared" ref="AB43:AG43" si="35">AB19*$Z$32+$Z$33</f>
        <v>259.52699999999999</v>
      </c>
      <c r="AC43" s="32">
        <f t="shared" si="35"/>
        <v>220.029</v>
      </c>
      <c r="AD43" s="33">
        <f t="shared" si="35"/>
        <v>180.53100000000001</v>
      </c>
      <c r="AE43" s="33">
        <f t="shared" si="35"/>
        <v>204.22980000000001</v>
      </c>
      <c r="AF43" s="33">
        <f t="shared" si="35"/>
        <v>630.80820000000006</v>
      </c>
      <c r="AG43" s="33">
        <f t="shared" si="35"/>
        <v>622.90860000000009</v>
      </c>
      <c r="AH43" s="28"/>
      <c r="AI43" s="28"/>
      <c r="AJ43" s="28"/>
      <c r="AK43" s="46"/>
    </row>
    <row r="44" spans="2:37" ht="15.75" thickBot="1" x14ac:dyDescent="0.3">
      <c r="B44" s="294"/>
      <c r="C44" s="307"/>
      <c r="D44" s="287"/>
      <c r="E44" s="287"/>
      <c r="F44" s="16" t="s">
        <v>26</v>
      </c>
      <c r="G44" s="19">
        <v>59.498375000000003</v>
      </c>
      <c r="I44" s="292"/>
      <c r="J44" s="92" t="s">
        <v>9</v>
      </c>
      <c r="K44" s="51">
        <f t="shared" si="22"/>
        <v>-2.9248138888888899</v>
      </c>
      <c r="L44" s="51">
        <f t="shared" ref="L44:V44" si="36">L20*$K$32+$K$33</f>
        <v>-11.452713888888891</v>
      </c>
      <c r="M44" s="82">
        <f t="shared" si="36"/>
        <v>167.63318611111114</v>
      </c>
      <c r="N44" s="82">
        <f t="shared" si="36"/>
        <v>167.63318611111114</v>
      </c>
      <c r="O44" s="83">
        <f t="shared" si="36"/>
        <v>304.07958611111115</v>
      </c>
      <c r="P44" s="82">
        <f t="shared" si="36"/>
        <v>278.49588611111113</v>
      </c>
      <c r="Q44" s="51">
        <f t="shared" si="36"/>
        <v>5.6030861111111108</v>
      </c>
      <c r="R44" s="51">
        <f t="shared" si="36"/>
        <v>-11.452713888888891</v>
      </c>
      <c r="S44" s="51">
        <f t="shared" si="36"/>
        <v>-2.9248138888888899</v>
      </c>
      <c r="T44" s="51">
        <f t="shared" si="36"/>
        <v>-2.9248138888888899</v>
      </c>
      <c r="U44" s="51">
        <f t="shared" si="36"/>
        <v>-2.9248138888888899</v>
      </c>
      <c r="V44" s="52">
        <f t="shared" si="36"/>
        <v>-11.452713888888891</v>
      </c>
      <c r="X44" s="292"/>
      <c r="Y44" s="92" t="s">
        <v>9</v>
      </c>
      <c r="Z44" s="51"/>
      <c r="AA44" s="51"/>
      <c r="AB44" s="82">
        <f t="shared" ref="AB44:AG44" si="37">AB20*$Z$32+$Z$33</f>
        <v>330.6234</v>
      </c>
      <c r="AC44" s="82">
        <f t="shared" si="37"/>
        <v>314.82420000000002</v>
      </c>
      <c r="AD44" s="83">
        <f t="shared" si="37"/>
        <v>330.6234</v>
      </c>
      <c r="AE44" s="82">
        <f t="shared" si="37"/>
        <v>330.6234</v>
      </c>
      <c r="AF44" s="51">
        <f t="shared" si="37"/>
        <v>362.22180000000003</v>
      </c>
      <c r="AG44" s="51">
        <f t="shared" si="37"/>
        <v>362.22180000000003</v>
      </c>
      <c r="AH44" s="51"/>
      <c r="AI44" s="51"/>
      <c r="AJ44" s="51"/>
      <c r="AK44" s="52"/>
    </row>
    <row r="45" spans="2:37" x14ac:dyDescent="0.25">
      <c r="B45" s="294"/>
      <c r="C45" s="307"/>
      <c r="D45" s="287"/>
      <c r="E45" s="287"/>
      <c r="F45" s="16" t="s">
        <v>27</v>
      </c>
      <c r="G45" s="19">
        <v>61.067</v>
      </c>
      <c r="I45" s="326" t="s">
        <v>47</v>
      </c>
      <c r="J45" s="93" t="s">
        <v>48</v>
      </c>
      <c r="K45" s="94" t="s">
        <v>12</v>
      </c>
      <c r="L45" s="95" t="s">
        <v>49</v>
      </c>
      <c r="M45" s="96" t="s">
        <v>50</v>
      </c>
      <c r="X45" s="326" t="s">
        <v>47</v>
      </c>
      <c r="Y45" s="93" t="s">
        <v>48</v>
      </c>
      <c r="Z45" s="94" t="s">
        <v>12</v>
      </c>
      <c r="AA45" s="95" t="s">
        <v>49</v>
      </c>
      <c r="AB45" s="96" t="s">
        <v>50</v>
      </c>
    </row>
    <row r="46" spans="2:37" x14ac:dyDescent="0.25">
      <c r="B46" s="294"/>
      <c r="C46" s="307"/>
      <c r="D46" s="287"/>
      <c r="E46" s="287"/>
      <c r="F46" s="16" t="s">
        <v>28</v>
      </c>
      <c r="G46" s="19">
        <v>51.655250000000009</v>
      </c>
      <c r="I46" s="327"/>
      <c r="J46" s="329" t="s">
        <v>51</v>
      </c>
      <c r="K46" s="97" t="s">
        <v>25</v>
      </c>
      <c r="L46" s="76">
        <f>AVERAGE(M37:N37)/10</f>
        <v>24.012033611111114</v>
      </c>
      <c r="M46" s="332">
        <f>AVERAGE(L46:L49)</f>
        <v>25.930811111111115</v>
      </c>
      <c r="X46" s="327"/>
      <c r="Y46" s="329" t="s">
        <v>51</v>
      </c>
      <c r="Z46" s="97" t="s">
        <v>25</v>
      </c>
      <c r="AA46" s="76">
        <f>AVERAGE(AB37:AC37)/10</f>
        <v>32.272379999999998</v>
      </c>
      <c r="AB46" s="332">
        <f>AVERAGE(AA46:AA49)</f>
        <v>30.29748</v>
      </c>
    </row>
    <row r="47" spans="2:37" x14ac:dyDescent="0.25">
      <c r="B47" s="294"/>
      <c r="C47" s="307"/>
      <c r="D47" s="287"/>
      <c r="E47" s="287">
        <v>4000</v>
      </c>
      <c r="F47" s="16" t="s">
        <v>25</v>
      </c>
      <c r="G47" s="19">
        <v>29.067049999999995</v>
      </c>
      <c r="I47" s="327"/>
      <c r="J47" s="330"/>
      <c r="K47" s="99" t="s">
        <v>26</v>
      </c>
      <c r="L47" s="76">
        <f t="shared" ref="L47:L53" si="38">AVERAGE(M38:N38)/10</f>
        <v>28.275983611111116</v>
      </c>
      <c r="M47" s="322"/>
      <c r="X47" s="327"/>
      <c r="Y47" s="330"/>
      <c r="Z47" s="99" t="s">
        <v>26</v>
      </c>
      <c r="AA47" s="76">
        <f t="shared" ref="AA47:AA53" si="39">AVERAGE(AB38:AC38)/10</f>
        <v>31.087440000000004</v>
      </c>
      <c r="AB47" s="322"/>
    </row>
    <row r="48" spans="2:37" x14ac:dyDescent="0.25">
      <c r="B48" s="294"/>
      <c r="C48" s="307"/>
      <c r="D48" s="287"/>
      <c r="E48" s="287"/>
      <c r="F48" s="16" t="s">
        <v>26</v>
      </c>
      <c r="G48" s="19">
        <v>31.263125000000006</v>
      </c>
      <c r="I48" s="327"/>
      <c r="J48" s="330"/>
      <c r="K48" s="99" t="s">
        <v>27</v>
      </c>
      <c r="L48" s="76">
        <f t="shared" si="38"/>
        <v>24.012033611111114</v>
      </c>
      <c r="M48" s="322"/>
      <c r="X48" s="327"/>
      <c r="Y48" s="330"/>
      <c r="Z48" s="99" t="s">
        <v>27</v>
      </c>
      <c r="AA48" s="76">
        <f t="shared" si="39"/>
        <v>32.272379999999998</v>
      </c>
      <c r="AB48" s="322"/>
    </row>
    <row r="49" spans="2:28" x14ac:dyDescent="0.25">
      <c r="B49" s="294"/>
      <c r="C49" s="307"/>
      <c r="D49" s="287"/>
      <c r="E49" s="287"/>
      <c r="F49" s="16" t="s">
        <v>27</v>
      </c>
      <c r="G49" s="19">
        <v>75.812075000000007</v>
      </c>
      <c r="I49" s="327"/>
      <c r="J49" s="331"/>
      <c r="K49" s="101" t="s">
        <v>28</v>
      </c>
      <c r="L49" s="74">
        <f t="shared" si="38"/>
        <v>27.423193611111117</v>
      </c>
      <c r="M49" s="323"/>
      <c r="X49" s="327"/>
      <c r="Y49" s="331"/>
      <c r="Z49" s="101" t="s">
        <v>28</v>
      </c>
      <c r="AA49" s="74">
        <f t="shared" si="39"/>
        <v>25.55772</v>
      </c>
      <c r="AB49" s="323"/>
    </row>
    <row r="50" spans="2:28" ht="15.75" thickBot="1" x14ac:dyDescent="0.3">
      <c r="B50" s="294"/>
      <c r="C50" s="307"/>
      <c r="D50" s="295"/>
      <c r="E50" s="295"/>
      <c r="F50" s="17" t="s">
        <v>28</v>
      </c>
      <c r="G50" s="20">
        <v>54.165050000000001</v>
      </c>
      <c r="I50" s="327"/>
      <c r="J50" s="319" t="s">
        <v>52</v>
      </c>
      <c r="K50" s="97" t="s">
        <v>25</v>
      </c>
      <c r="L50" s="76">
        <f t="shared" si="38"/>
        <v>30.407958611111116</v>
      </c>
      <c r="M50" s="322">
        <f>AVERAGE(L50:L53)</f>
        <v>24.438428611111114</v>
      </c>
      <c r="X50" s="327"/>
      <c r="Y50" s="319" t="s">
        <v>52</v>
      </c>
      <c r="Z50" s="97" t="s">
        <v>25</v>
      </c>
      <c r="AA50" s="76">
        <f t="shared" si="39"/>
        <v>23.977800000000002</v>
      </c>
      <c r="AB50" s="322">
        <f>AVERAGE(AA50:AA53)</f>
        <v>26.34768</v>
      </c>
    </row>
    <row r="51" spans="2:28" x14ac:dyDescent="0.25">
      <c r="B51" s="294"/>
      <c r="C51" s="307"/>
      <c r="D51" s="286" t="s">
        <v>24</v>
      </c>
      <c r="E51" s="286">
        <v>0</v>
      </c>
      <c r="F51" s="15" t="s">
        <v>25</v>
      </c>
      <c r="G51" s="18">
        <v>56.361125000000001</v>
      </c>
      <c r="I51" s="327"/>
      <c r="J51" s="320"/>
      <c r="K51" s="99" t="s">
        <v>26</v>
      </c>
      <c r="L51" s="76">
        <f t="shared" si="38"/>
        <v>24.012033611111114</v>
      </c>
      <c r="M51" s="322"/>
      <c r="X51" s="327"/>
      <c r="Y51" s="320"/>
      <c r="Z51" s="99" t="s">
        <v>26</v>
      </c>
      <c r="AA51" s="76">
        <f t="shared" si="39"/>
        <v>25.162739999999999</v>
      </c>
      <c r="AB51" s="322"/>
    </row>
    <row r="52" spans="2:28" x14ac:dyDescent="0.25">
      <c r="B52" s="294"/>
      <c r="C52" s="307"/>
      <c r="D52" s="287"/>
      <c r="E52" s="287"/>
      <c r="F52" s="16" t="s">
        <v>26</v>
      </c>
      <c r="G52" s="19">
        <v>43.184674999999999</v>
      </c>
      <c r="I52" s="327"/>
      <c r="J52" s="320"/>
      <c r="K52" s="99" t="s">
        <v>27</v>
      </c>
      <c r="L52" s="76">
        <f t="shared" si="38"/>
        <v>26.570403611111111</v>
      </c>
      <c r="M52" s="322"/>
      <c r="X52" s="327"/>
      <c r="Y52" s="320"/>
      <c r="Z52" s="99" t="s">
        <v>27</v>
      </c>
      <c r="AA52" s="76">
        <f t="shared" si="39"/>
        <v>23.977799999999998</v>
      </c>
      <c r="AB52" s="322"/>
    </row>
    <row r="53" spans="2:28" x14ac:dyDescent="0.25">
      <c r="B53" s="294"/>
      <c r="C53" s="307"/>
      <c r="D53" s="287"/>
      <c r="E53" s="287"/>
      <c r="F53" s="16" t="s">
        <v>27</v>
      </c>
      <c r="G53" s="19">
        <v>23.733725</v>
      </c>
      <c r="I53" s="327"/>
      <c r="J53" s="321"/>
      <c r="K53" s="101" t="s">
        <v>28</v>
      </c>
      <c r="L53" s="74">
        <f t="shared" si="38"/>
        <v>16.763318611111114</v>
      </c>
      <c r="M53" s="323"/>
      <c r="X53" s="327"/>
      <c r="Y53" s="321"/>
      <c r="Z53" s="101" t="s">
        <v>28</v>
      </c>
      <c r="AA53" s="74">
        <f t="shared" si="39"/>
        <v>32.272379999999998</v>
      </c>
      <c r="AB53" s="323"/>
    </row>
    <row r="54" spans="2:28" x14ac:dyDescent="0.25">
      <c r="B54" s="294"/>
      <c r="C54" s="307"/>
      <c r="D54" s="287"/>
      <c r="E54" s="287"/>
      <c r="F54" s="16" t="s">
        <v>28</v>
      </c>
      <c r="G54" s="19">
        <v>54.478774999999999</v>
      </c>
      <c r="I54" s="327"/>
      <c r="J54" s="319" t="s">
        <v>53</v>
      </c>
      <c r="K54" s="97" t="s">
        <v>25</v>
      </c>
      <c r="L54" s="76">
        <f t="shared" ref="L54:L61" si="40">AVERAGE(O37:P37)/10</f>
        <v>26.570403611111111</v>
      </c>
      <c r="M54" s="322">
        <f>AVERAGE(L54:L57)</f>
        <v>27.636391111111113</v>
      </c>
      <c r="X54" s="327"/>
      <c r="Y54" s="319" t="s">
        <v>53</v>
      </c>
      <c r="Z54" s="97" t="s">
        <v>25</v>
      </c>
      <c r="AA54" s="76">
        <f t="shared" ref="AA54:AA61" si="41">AVERAGE(AD37:AE37)/10</f>
        <v>20.817959999999999</v>
      </c>
      <c r="AB54" s="322">
        <f>AVERAGE(AA54:AA57)</f>
        <v>30.198734999999999</v>
      </c>
    </row>
    <row r="55" spans="2:28" x14ac:dyDescent="0.25">
      <c r="B55" s="294"/>
      <c r="C55" s="307"/>
      <c r="D55" s="287"/>
      <c r="E55" s="287">
        <v>200</v>
      </c>
      <c r="F55" s="16" t="s">
        <v>25</v>
      </c>
      <c r="G55" s="19"/>
      <c r="I55" s="327"/>
      <c r="J55" s="320"/>
      <c r="K55" s="99" t="s">
        <v>26</v>
      </c>
      <c r="L55" s="76">
        <f t="shared" si="40"/>
        <v>35.524698611111113</v>
      </c>
      <c r="M55" s="322"/>
      <c r="X55" s="327"/>
      <c r="Y55" s="320"/>
      <c r="Z55" s="99" t="s">
        <v>26</v>
      </c>
      <c r="AA55" s="76">
        <f t="shared" si="41"/>
        <v>33.457320000000003</v>
      </c>
      <c r="AB55" s="322"/>
    </row>
    <row r="56" spans="2:28" x14ac:dyDescent="0.25">
      <c r="B56" s="294"/>
      <c r="C56" s="307"/>
      <c r="D56" s="287"/>
      <c r="E56" s="287"/>
      <c r="F56" s="16" t="s">
        <v>26</v>
      </c>
      <c r="G56" s="19">
        <v>28.753324999999993</v>
      </c>
      <c r="I56" s="327"/>
      <c r="J56" s="320"/>
      <c r="K56" s="99" t="s">
        <v>27</v>
      </c>
      <c r="L56" s="76">
        <f t="shared" si="40"/>
        <v>27.423193611111117</v>
      </c>
      <c r="M56" s="322"/>
      <c r="X56" s="327"/>
      <c r="Y56" s="320"/>
      <c r="Z56" s="99" t="s">
        <v>27</v>
      </c>
      <c r="AA56" s="76">
        <f t="shared" si="41"/>
        <v>33.457320000000003</v>
      </c>
      <c r="AB56" s="322"/>
    </row>
    <row r="57" spans="2:28" x14ac:dyDescent="0.25">
      <c r="B57" s="294"/>
      <c r="C57" s="307"/>
      <c r="D57" s="287"/>
      <c r="E57" s="287"/>
      <c r="F57" s="16" t="s">
        <v>27</v>
      </c>
      <c r="G57" s="19">
        <v>29.694500000000001</v>
      </c>
      <c r="I57" s="327"/>
      <c r="J57" s="321"/>
      <c r="K57" s="101" t="s">
        <v>28</v>
      </c>
      <c r="L57" s="74">
        <f t="shared" si="40"/>
        <v>21.027268611111115</v>
      </c>
      <c r="M57" s="323"/>
      <c r="X57" s="327"/>
      <c r="Y57" s="321"/>
      <c r="Z57" s="101" t="s">
        <v>28</v>
      </c>
      <c r="AA57" s="74">
        <f t="shared" si="41"/>
        <v>33.062339999999999</v>
      </c>
      <c r="AB57" s="323"/>
    </row>
    <row r="58" spans="2:28" x14ac:dyDescent="0.25">
      <c r="B58" s="294"/>
      <c r="C58" s="307"/>
      <c r="D58" s="287"/>
      <c r="E58" s="287"/>
      <c r="F58" s="16" t="s">
        <v>28</v>
      </c>
      <c r="G58" s="19">
        <v>36.282724999999999</v>
      </c>
      <c r="I58" s="327"/>
      <c r="J58" s="319" t="s">
        <v>54</v>
      </c>
      <c r="K58" s="97" t="s">
        <v>25</v>
      </c>
      <c r="L58" s="76">
        <f t="shared" si="40"/>
        <v>17.616108611111116</v>
      </c>
      <c r="M58" s="322">
        <f>AVERAGE(L58:L61)</f>
        <v>25.078021111111113</v>
      </c>
      <c r="X58" s="327"/>
      <c r="Y58" s="319" t="s">
        <v>54</v>
      </c>
      <c r="Z58" s="97" t="s">
        <v>25</v>
      </c>
      <c r="AA58" s="76">
        <f t="shared" si="41"/>
        <v>38.98704</v>
      </c>
      <c r="AB58" s="322">
        <f>AVERAGE(AA58:AA61)</f>
        <v>31.67991</v>
      </c>
    </row>
    <row r="59" spans="2:28" x14ac:dyDescent="0.25">
      <c r="B59" s="294"/>
      <c r="C59" s="307"/>
      <c r="D59" s="287"/>
      <c r="E59" s="287">
        <v>4000</v>
      </c>
      <c r="F59" s="16" t="s">
        <v>25</v>
      </c>
      <c r="G59" s="19">
        <v>71.419925000000006</v>
      </c>
      <c r="I59" s="327"/>
      <c r="J59" s="320"/>
      <c r="K59" s="99" t="s">
        <v>26</v>
      </c>
      <c r="L59" s="76">
        <f t="shared" si="40"/>
        <v>19.748083611111113</v>
      </c>
      <c r="M59" s="322"/>
      <c r="X59" s="327"/>
      <c r="Y59" s="320"/>
      <c r="Z59" s="99" t="s">
        <v>26</v>
      </c>
      <c r="AA59" s="76">
        <f t="shared" si="41"/>
        <v>35.432220000000001</v>
      </c>
      <c r="AB59" s="322"/>
    </row>
    <row r="60" spans="2:28" x14ac:dyDescent="0.25">
      <c r="B60" s="294"/>
      <c r="C60" s="307"/>
      <c r="D60" s="287"/>
      <c r="E60" s="287"/>
      <c r="F60" s="16" t="s">
        <v>26</v>
      </c>
      <c r="G60" s="19">
        <v>50.714075000000001</v>
      </c>
      <c r="I60" s="327"/>
      <c r="J60" s="320"/>
      <c r="K60" s="99" t="s">
        <v>27</v>
      </c>
      <c r="L60" s="76">
        <f t="shared" si="40"/>
        <v>33.819118611111115</v>
      </c>
      <c r="M60" s="322"/>
      <c r="X60" s="327"/>
      <c r="Y60" s="320"/>
      <c r="Z60" s="99" t="s">
        <v>27</v>
      </c>
      <c r="AA60" s="76">
        <f t="shared" si="41"/>
        <v>19.238040000000002</v>
      </c>
      <c r="AB60" s="322"/>
    </row>
    <row r="61" spans="2:28" x14ac:dyDescent="0.25">
      <c r="B61" s="294"/>
      <c r="C61" s="307"/>
      <c r="D61" s="287"/>
      <c r="E61" s="287"/>
      <c r="F61" s="16" t="s">
        <v>27</v>
      </c>
      <c r="G61" s="19">
        <v>44.753300000000003</v>
      </c>
      <c r="I61" s="327"/>
      <c r="J61" s="321"/>
      <c r="K61" s="101" t="s">
        <v>28</v>
      </c>
      <c r="L61" s="74">
        <f t="shared" si="40"/>
        <v>29.128773611111114</v>
      </c>
      <c r="M61" s="323"/>
      <c r="X61" s="327"/>
      <c r="Y61" s="321"/>
      <c r="Z61" s="101" t="s">
        <v>28</v>
      </c>
      <c r="AA61" s="74">
        <f t="shared" si="41"/>
        <v>33.062339999999999</v>
      </c>
      <c r="AB61" s="323"/>
    </row>
    <row r="62" spans="2:28" ht="15.75" thickBot="1" x14ac:dyDescent="0.3">
      <c r="B62" s="315"/>
      <c r="C62" s="302"/>
      <c r="D62" s="295"/>
      <c r="E62" s="295"/>
      <c r="F62" s="17" t="s">
        <v>28</v>
      </c>
      <c r="G62" s="20">
        <v>44.439574999999998</v>
      </c>
      <c r="I62" s="327"/>
      <c r="J62" s="319" t="s">
        <v>55</v>
      </c>
      <c r="K62" s="97" t="s">
        <v>25</v>
      </c>
      <c r="L62" s="76">
        <f t="shared" ref="L62" si="42">AVERAGE(Q37:R37)/10</f>
        <v>24.012033611111114</v>
      </c>
      <c r="M62" s="322">
        <f>AVERAGE(L62:L66)</f>
        <v>28.382582361111112</v>
      </c>
      <c r="X62" s="327"/>
      <c r="Y62" s="319" t="s">
        <v>55</v>
      </c>
      <c r="Z62" s="97" t="s">
        <v>25</v>
      </c>
      <c r="AA62" s="76">
        <f t="shared" ref="AA62" si="43">AVERAGE(AF37:AG37)/10</f>
        <v>26.742660000000001</v>
      </c>
      <c r="AB62" s="322">
        <f>AVERAGE(AA62:AA66)</f>
        <v>33.299327999999996</v>
      </c>
    </row>
    <row r="63" spans="2:28" x14ac:dyDescent="0.25">
      <c r="I63" s="327"/>
      <c r="J63" s="320"/>
      <c r="K63" s="99" t="s">
        <v>26</v>
      </c>
      <c r="L63" s="76"/>
      <c r="M63" s="322"/>
      <c r="X63" s="327"/>
      <c r="Y63" s="320"/>
      <c r="Z63" s="99" t="s">
        <v>26</v>
      </c>
      <c r="AA63" s="76">
        <f>AVERAGE(AF38:AG38)/10</f>
        <v>35.432220000000001</v>
      </c>
      <c r="AB63" s="322"/>
    </row>
    <row r="64" spans="2:28" x14ac:dyDescent="0.25">
      <c r="I64" s="327"/>
      <c r="J64" s="320"/>
      <c r="K64" s="99" t="s">
        <v>27</v>
      </c>
      <c r="L64" s="76">
        <f t="shared" ref="L64:L69" si="44">AVERAGE(Q38:R38)/10</f>
        <v>25.717613611111112</v>
      </c>
      <c r="M64" s="322"/>
      <c r="X64" s="327"/>
      <c r="Y64" s="320"/>
      <c r="Z64" s="99" t="s">
        <v>27</v>
      </c>
      <c r="AA64" s="76">
        <f t="shared" ref="AA64:AA69" si="45">AVERAGE(AF39:AG39)/10</f>
        <v>44.121780000000001</v>
      </c>
      <c r="AB64" s="322"/>
    </row>
    <row r="65" spans="9:28" x14ac:dyDescent="0.25">
      <c r="I65" s="327"/>
      <c r="J65" s="321"/>
      <c r="K65" s="101" t="s">
        <v>28</v>
      </c>
      <c r="L65" s="74">
        <f t="shared" si="44"/>
        <v>34.671908611111114</v>
      </c>
      <c r="M65" s="323"/>
      <c r="X65" s="327"/>
      <c r="Y65" s="321"/>
      <c r="Z65" s="101" t="s">
        <v>28</v>
      </c>
      <c r="AA65" s="74">
        <f t="shared" si="45"/>
        <v>28.717560000000002</v>
      </c>
      <c r="AB65" s="323"/>
    </row>
    <row r="66" spans="9:28" x14ac:dyDescent="0.25">
      <c r="I66" s="327"/>
      <c r="J66" s="319" t="s">
        <v>56</v>
      </c>
      <c r="K66" s="97" t="s">
        <v>25</v>
      </c>
      <c r="L66" s="76">
        <f t="shared" si="44"/>
        <v>29.128773611111114</v>
      </c>
      <c r="M66" s="322">
        <f>AVERAGE(L67:L69)</f>
        <v>32.397801944444446</v>
      </c>
      <c r="X66" s="327"/>
      <c r="Y66" s="319" t="s">
        <v>56</v>
      </c>
      <c r="Z66" s="97" t="s">
        <v>25</v>
      </c>
      <c r="AA66" s="76">
        <f t="shared" si="45"/>
        <v>31.482420000000001</v>
      </c>
      <c r="AB66" s="322">
        <f>AVERAGE(AA67:AA69)</f>
        <v>48.861539999999998</v>
      </c>
    </row>
    <row r="67" spans="9:28" x14ac:dyDescent="0.25">
      <c r="I67" s="327"/>
      <c r="J67" s="320"/>
      <c r="K67" s="99" t="s">
        <v>26</v>
      </c>
      <c r="L67" s="76">
        <f t="shared" si="44"/>
        <v>30.407958611111116</v>
      </c>
      <c r="M67" s="322"/>
      <c r="X67" s="327"/>
      <c r="Y67" s="320"/>
      <c r="Z67" s="99" t="s">
        <v>26</v>
      </c>
      <c r="AA67" s="76">
        <f t="shared" si="45"/>
        <v>47.676600000000001</v>
      </c>
      <c r="AB67" s="322"/>
    </row>
    <row r="68" spans="9:28" x14ac:dyDescent="0.25">
      <c r="I68" s="327"/>
      <c r="J68" s="320"/>
      <c r="K68" s="99" t="s">
        <v>27</v>
      </c>
      <c r="L68" s="76">
        <f t="shared" si="44"/>
        <v>31.260748611111115</v>
      </c>
      <c r="M68" s="322"/>
      <c r="X68" s="327"/>
      <c r="Y68" s="320"/>
      <c r="Z68" s="99" t="s">
        <v>27</v>
      </c>
      <c r="AA68" s="76">
        <f t="shared" si="45"/>
        <v>62.685840000000006</v>
      </c>
      <c r="AB68" s="322"/>
    </row>
    <row r="69" spans="9:28" ht="15.75" thickBot="1" x14ac:dyDescent="0.3">
      <c r="I69" s="328"/>
      <c r="J69" s="324"/>
      <c r="K69" s="102" t="s">
        <v>28</v>
      </c>
      <c r="L69" s="77">
        <f t="shared" si="44"/>
        <v>35.524698611111113</v>
      </c>
      <c r="M69" s="325"/>
      <c r="X69" s="328"/>
      <c r="Y69" s="324"/>
      <c r="Z69" s="102" t="s">
        <v>28</v>
      </c>
      <c r="AA69" s="77">
        <f t="shared" si="45"/>
        <v>36.222180000000002</v>
      </c>
      <c r="AB69" s="325"/>
    </row>
  </sheetData>
  <mergeCells count="69">
    <mergeCell ref="B1:G1"/>
    <mergeCell ref="B3:B14"/>
    <mergeCell ref="C3:C14"/>
    <mergeCell ref="D3:D14"/>
    <mergeCell ref="E3:E6"/>
    <mergeCell ref="E7:E10"/>
    <mergeCell ref="E11:E14"/>
    <mergeCell ref="B15:B26"/>
    <mergeCell ref="C15:C26"/>
    <mergeCell ref="D15:D26"/>
    <mergeCell ref="E15:E18"/>
    <mergeCell ref="E19:E22"/>
    <mergeCell ref="E23:E26"/>
    <mergeCell ref="B27:B38"/>
    <mergeCell ref="C27:C38"/>
    <mergeCell ref="D27:D38"/>
    <mergeCell ref="E27:E30"/>
    <mergeCell ref="E31:E34"/>
    <mergeCell ref="E35:E38"/>
    <mergeCell ref="B39:B62"/>
    <mergeCell ref="C39:C62"/>
    <mergeCell ref="D39:D50"/>
    <mergeCell ref="E39:E42"/>
    <mergeCell ref="E43:E46"/>
    <mergeCell ref="E47:E50"/>
    <mergeCell ref="D51:D62"/>
    <mergeCell ref="E51:E54"/>
    <mergeCell ref="E55:E58"/>
    <mergeCell ref="E59:E62"/>
    <mergeCell ref="I36:I44"/>
    <mergeCell ref="I45:I69"/>
    <mergeCell ref="J46:J49"/>
    <mergeCell ref="M46:M49"/>
    <mergeCell ref="J50:J53"/>
    <mergeCell ref="M50:M53"/>
    <mergeCell ref="J54:J57"/>
    <mergeCell ref="M54:M57"/>
    <mergeCell ref="J58:J61"/>
    <mergeCell ref="M58:M61"/>
    <mergeCell ref="J62:J65"/>
    <mergeCell ref="M62:M65"/>
    <mergeCell ref="J66:J69"/>
    <mergeCell ref="M66:M69"/>
    <mergeCell ref="X21:X35"/>
    <mergeCell ref="I1:V1"/>
    <mergeCell ref="I2:I10"/>
    <mergeCell ref="I11:O11"/>
    <mergeCell ref="P11:V11"/>
    <mergeCell ref="I12:I20"/>
    <mergeCell ref="I21:I35"/>
    <mergeCell ref="X1:AK1"/>
    <mergeCell ref="X2:X10"/>
    <mergeCell ref="X11:AD11"/>
    <mergeCell ref="AE11:AK11"/>
    <mergeCell ref="X12:X20"/>
    <mergeCell ref="Y62:Y65"/>
    <mergeCell ref="AB62:AB65"/>
    <mergeCell ref="Y66:Y69"/>
    <mergeCell ref="AB66:AB69"/>
    <mergeCell ref="X36:X44"/>
    <mergeCell ref="X45:X69"/>
    <mergeCell ref="Y46:Y49"/>
    <mergeCell ref="AB46:AB49"/>
    <mergeCell ref="Y50:Y53"/>
    <mergeCell ref="AB50:AB53"/>
    <mergeCell ref="Y54:Y57"/>
    <mergeCell ref="AB54:AB57"/>
    <mergeCell ref="Y58:Y61"/>
    <mergeCell ref="AB58:AB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F81E2-5D6D-4E59-8B05-595A6979FB09}">
  <dimension ref="B1:AK77"/>
  <sheetViews>
    <sheetView workbookViewId="0">
      <selection activeCell="G35" sqref="G35"/>
    </sheetView>
  </sheetViews>
  <sheetFormatPr defaultRowHeight="15" x14ac:dyDescent="0.25"/>
  <cols>
    <col min="2" max="2" width="10.7109375" customWidth="1"/>
    <col min="9" max="9" width="11.7109375" customWidth="1"/>
    <col min="24" max="24" width="11.85546875" customWidth="1"/>
  </cols>
  <sheetData>
    <row r="1" spans="2:37" ht="15.75" thickBot="1" x14ac:dyDescent="0.3">
      <c r="B1" s="316" t="s">
        <v>30</v>
      </c>
      <c r="C1" s="317"/>
      <c r="D1" s="317"/>
      <c r="E1" s="317"/>
      <c r="F1" s="317"/>
      <c r="G1" s="318"/>
      <c r="I1" s="316" t="s">
        <v>10</v>
      </c>
      <c r="J1" s="310"/>
      <c r="K1" s="310"/>
      <c r="L1" s="310"/>
      <c r="M1" s="310"/>
      <c r="N1" s="310"/>
      <c r="O1" s="310"/>
      <c r="P1" s="310"/>
      <c r="Q1" s="310"/>
      <c r="R1" s="310"/>
      <c r="S1" s="310"/>
      <c r="T1" s="310"/>
      <c r="U1" s="310"/>
      <c r="V1" s="311"/>
      <c r="X1" s="316" t="s">
        <v>7</v>
      </c>
      <c r="Y1" s="310"/>
      <c r="Z1" s="310"/>
      <c r="AA1" s="310"/>
      <c r="AB1" s="310"/>
      <c r="AC1" s="310"/>
      <c r="AD1" s="310"/>
      <c r="AE1" s="310"/>
      <c r="AF1" s="310"/>
      <c r="AG1" s="310"/>
      <c r="AH1" s="310"/>
      <c r="AI1" s="310"/>
      <c r="AJ1" s="310"/>
      <c r="AK1" s="311"/>
    </row>
    <row r="2" spans="2:37" ht="15.75" thickBot="1" x14ac:dyDescent="0.3">
      <c r="B2" s="67" t="s">
        <v>11</v>
      </c>
      <c r="C2" s="68" t="s">
        <v>0</v>
      </c>
      <c r="D2" s="68" t="s">
        <v>1</v>
      </c>
      <c r="E2" s="68" t="s">
        <v>2</v>
      </c>
      <c r="F2" s="69" t="s">
        <v>12</v>
      </c>
      <c r="G2" s="66" t="s">
        <v>22</v>
      </c>
      <c r="I2" s="273" t="s">
        <v>57</v>
      </c>
      <c r="J2" s="78"/>
      <c r="K2" s="42">
        <v>1</v>
      </c>
      <c r="L2" s="42">
        <v>2</v>
      </c>
      <c r="M2" s="42">
        <v>3</v>
      </c>
      <c r="N2" s="42">
        <v>4</v>
      </c>
      <c r="O2" s="42">
        <v>5</v>
      </c>
      <c r="P2" s="42">
        <v>6</v>
      </c>
      <c r="Q2" s="42">
        <v>7</v>
      </c>
      <c r="R2" s="42">
        <v>8</v>
      </c>
      <c r="S2" s="42">
        <v>9</v>
      </c>
      <c r="T2" s="42">
        <v>10</v>
      </c>
      <c r="U2" s="42">
        <v>11</v>
      </c>
      <c r="V2" s="43">
        <v>12</v>
      </c>
      <c r="X2" s="273" t="s">
        <v>57</v>
      </c>
      <c r="Y2" s="78"/>
      <c r="Z2" s="42">
        <v>1</v>
      </c>
      <c r="AA2" s="42">
        <v>2</v>
      </c>
      <c r="AB2" s="42">
        <v>3</v>
      </c>
      <c r="AC2" s="42">
        <v>4</v>
      </c>
      <c r="AD2" s="42">
        <v>5</v>
      </c>
      <c r="AE2" s="42">
        <v>6</v>
      </c>
      <c r="AF2" s="42">
        <v>7</v>
      </c>
      <c r="AG2" s="42">
        <v>8</v>
      </c>
      <c r="AH2" s="42">
        <v>9</v>
      </c>
      <c r="AI2" s="42">
        <v>10</v>
      </c>
      <c r="AJ2" s="42">
        <v>11</v>
      </c>
      <c r="AK2" s="43">
        <v>12</v>
      </c>
    </row>
    <row r="3" spans="2:37" x14ac:dyDescent="0.25">
      <c r="B3" s="273" t="s">
        <v>23</v>
      </c>
      <c r="C3" s="286" t="s">
        <v>7</v>
      </c>
      <c r="D3" s="286" t="s">
        <v>24</v>
      </c>
      <c r="E3" s="286">
        <v>0</v>
      </c>
      <c r="F3" s="15" t="s">
        <v>25</v>
      </c>
      <c r="G3" s="18">
        <v>331.50600000000026</v>
      </c>
      <c r="I3" s="274"/>
      <c r="J3" s="79" t="s">
        <v>25</v>
      </c>
      <c r="K3" s="24">
        <v>0.32800000000000001</v>
      </c>
      <c r="L3" s="24">
        <v>0.33300000000000002</v>
      </c>
      <c r="M3" s="24">
        <v>0.33100000000000002</v>
      </c>
      <c r="N3" s="23">
        <v>0.33700000000000002</v>
      </c>
      <c r="O3" s="23">
        <v>0.33900000000000002</v>
      </c>
      <c r="P3" s="23">
        <v>0.34100000000000003</v>
      </c>
      <c r="Q3" s="23">
        <v>0.34300000000000003</v>
      </c>
      <c r="R3" s="23">
        <v>0.34599999999999997</v>
      </c>
      <c r="S3" s="23">
        <v>0.34899999999999998</v>
      </c>
      <c r="T3" s="23">
        <v>0.35499999999999998</v>
      </c>
      <c r="U3" s="28">
        <v>4.9000000000000002E-2</v>
      </c>
      <c r="V3" s="46">
        <v>4.9000000000000002E-2</v>
      </c>
      <c r="X3" s="274"/>
      <c r="Y3" s="79" t="s">
        <v>25</v>
      </c>
      <c r="Z3" s="24">
        <v>0.32800000000000001</v>
      </c>
      <c r="AA3" s="23">
        <v>0.33700000000000002</v>
      </c>
      <c r="AB3" s="24">
        <v>0.33100000000000002</v>
      </c>
      <c r="AC3" s="23">
        <v>0.33600000000000002</v>
      </c>
      <c r="AD3" s="23">
        <v>0.33800000000000002</v>
      </c>
      <c r="AE3" s="23">
        <v>0.34399999999999997</v>
      </c>
      <c r="AF3" s="23">
        <v>0.34100000000000003</v>
      </c>
      <c r="AG3" s="23">
        <v>0.34499999999999997</v>
      </c>
      <c r="AH3" s="23">
        <v>0.35</v>
      </c>
      <c r="AI3" s="23">
        <v>0.35099999999999998</v>
      </c>
      <c r="AJ3" s="28">
        <v>4.8000000000000001E-2</v>
      </c>
      <c r="AK3" s="46">
        <v>4.9000000000000002E-2</v>
      </c>
    </row>
    <row r="4" spans="2:37" x14ac:dyDescent="0.25">
      <c r="B4" s="274"/>
      <c r="C4" s="287"/>
      <c r="D4" s="287"/>
      <c r="E4" s="287"/>
      <c r="F4" s="16" t="s">
        <v>26</v>
      </c>
      <c r="G4" s="19">
        <v>368.03050000000013</v>
      </c>
      <c r="I4" s="274"/>
      <c r="J4" s="79" t="s">
        <v>26</v>
      </c>
      <c r="K4" s="24">
        <v>0.33</v>
      </c>
      <c r="L4" s="24">
        <v>0.33200000000000002</v>
      </c>
      <c r="M4" s="23">
        <v>0.33400000000000002</v>
      </c>
      <c r="N4" s="23">
        <v>0.33700000000000002</v>
      </c>
      <c r="O4" s="23">
        <v>0.33900000000000002</v>
      </c>
      <c r="P4" s="23">
        <v>0.34100000000000003</v>
      </c>
      <c r="Q4" s="23">
        <v>0.34399999999999997</v>
      </c>
      <c r="R4" s="23">
        <v>0.34699999999999998</v>
      </c>
      <c r="S4" s="23">
        <v>0.35</v>
      </c>
      <c r="T4" s="23">
        <v>0.35199999999999998</v>
      </c>
      <c r="U4" s="28">
        <v>4.9000000000000002E-2</v>
      </c>
      <c r="V4" s="46">
        <v>4.8000000000000001E-2</v>
      </c>
      <c r="X4" s="274"/>
      <c r="Y4" s="79" t="s">
        <v>26</v>
      </c>
      <c r="Z4" s="24">
        <v>0.33100000000000002</v>
      </c>
      <c r="AA4" s="24">
        <v>0.33100000000000002</v>
      </c>
      <c r="AB4" s="24">
        <v>0.33200000000000002</v>
      </c>
      <c r="AC4" s="23">
        <v>0.33500000000000002</v>
      </c>
      <c r="AD4" s="23">
        <v>0.33800000000000002</v>
      </c>
      <c r="AE4" s="23">
        <v>0.33900000000000002</v>
      </c>
      <c r="AF4" s="23">
        <v>0.34100000000000003</v>
      </c>
      <c r="AG4" s="23">
        <v>0.34699999999999998</v>
      </c>
      <c r="AH4" s="23">
        <v>0.34899999999999998</v>
      </c>
      <c r="AI4" s="23">
        <v>0.35199999999999998</v>
      </c>
      <c r="AJ4" s="28">
        <v>4.9000000000000002E-2</v>
      </c>
      <c r="AK4" s="46">
        <v>4.8000000000000001E-2</v>
      </c>
    </row>
    <row r="5" spans="2:37" x14ac:dyDescent="0.25">
      <c r="B5" s="274"/>
      <c r="C5" s="287"/>
      <c r="D5" s="287"/>
      <c r="E5" s="287"/>
      <c r="F5" s="16" t="s">
        <v>27</v>
      </c>
      <c r="G5" s="19">
        <v>449.67350000000067</v>
      </c>
      <c r="I5" s="274"/>
      <c r="J5" s="79" t="s">
        <v>27</v>
      </c>
      <c r="K5" s="24">
        <v>0.33</v>
      </c>
      <c r="L5" s="24">
        <v>0.32900000000000001</v>
      </c>
      <c r="M5" s="24">
        <v>0.33100000000000002</v>
      </c>
      <c r="N5" s="24">
        <v>0.33200000000000002</v>
      </c>
      <c r="O5" s="24">
        <v>0.33300000000000002</v>
      </c>
      <c r="P5" s="23">
        <v>0.33400000000000002</v>
      </c>
      <c r="Q5" s="23">
        <v>0.33300000000000002</v>
      </c>
      <c r="R5" s="24">
        <v>0.33100000000000002</v>
      </c>
      <c r="S5" s="23">
        <v>0.33500000000000002</v>
      </c>
      <c r="T5" s="23">
        <v>0.33300000000000002</v>
      </c>
      <c r="U5" s="23">
        <v>0.33500000000000002</v>
      </c>
      <c r="V5" s="103">
        <v>0.33</v>
      </c>
      <c r="X5" s="274"/>
      <c r="Y5" s="79" t="s">
        <v>27</v>
      </c>
      <c r="Z5" s="24">
        <v>0.32900000000000001</v>
      </c>
      <c r="AA5" s="24">
        <v>0.32900000000000001</v>
      </c>
      <c r="AB5" s="24">
        <v>0.32700000000000001</v>
      </c>
      <c r="AC5" s="24">
        <v>0.32900000000000001</v>
      </c>
      <c r="AD5" s="24">
        <v>0.32900000000000001</v>
      </c>
      <c r="AE5" s="24">
        <v>0.33300000000000002</v>
      </c>
      <c r="AF5" s="23">
        <v>0.33500000000000002</v>
      </c>
      <c r="AG5" s="24">
        <v>0.33200000000000002</v>
      </c>
      <c r="AH5" s="23">
        <v>0.33700000000000002</v>
      </c>
      <c r="AI5" s="24">
        <v>0.33100000000000002</v>
      </c>
      <c r="AJ5" s="23">
        <v>0.33400000000000002</v>
      </c>
      <c r="AK5" s="103">
        <v>0.33</v>
      </c>
    </row>
    <row r="6" spans="2:37" x14ac:dyDescent="0.25">
      <c r="B6" s="274"/>
      <c r="C6" s="287"/>
      <c r="D6" s="287"/>
      <c r="E6" s="287"/>
      <c r="F6" s="16" t="s">
        <v>28</v>
      </c>
      <c r="G6" s="19">
        <v>421.74300000000022</v>
      </c>
      <c r="I6" s="274"/>
      <c r="J6" s="79" t="s">
        <v>28</v>
      </c>
      <c r="K6" s="23">
        <v>0.33900000000000002</v>
      </c>
      <c r="L6" s="23">
        <v>0.34</v>
      </c>
      <c r="M6" s="22">
        <v>0.29899999999999999</v>
      </c>
      <c r="N6" s="23">
        <v>0.34399999999999997</v>
      </c>
      <c r="O6" s="23">
        <v>0.34699999999999998</v>
      </c>
      <c r="P6" s="23">
        <v>0.34599999999999997</v>
      </c>
      <c r="Q6" s="23">
        <v>0.34200000000000003</v>
      </c>
      <c r="R6" s="23">
        <v>0.34300000000000003</v>
      </c>
      <c r="S6" s="23">
        <v>0.34499999999999997</v>
      </c>
      <c r="T6" s="23">
        <v>0.34599999999999997</v>
      </c>
      <c r="U6" s="23">
        <v>0.34399999999999997</v>
      </c>
      <c r="V6" s="104">
        <v>0.34699999999999998</v>
      </c>
      <c r="X6" s="274"/>
      <c r="Y6" s="79" t="s">
        <v>28</v>
      </c>
      <c r="Z6" s="24">
        <v>0.33100000000000002</v>
      </c>
      <c r="AA6" s="24">
        <v>0.33</v>
      </c>
      <c r="AB6" s="24">
        <v>0.32</v>
      </c>
      <c r="AC6" s="24">
        <v>0.33100000000000002</v>
      </c>
      <c r="AD6" s="23">
        <v>0.33500000000000002</v>
      </c>
      <c r="AE6" s="23">
        <v>0.33400000000000002</v>
      </c>
      <c r="AF6" s="23">
        <v>0.33400000000000002</v>
      </c>
      <c r="AG6" s="23">
        <v>0.33800000000000002</v>
      </c>
      <c r="AH6" s="23">
        <v>0.33500000000000002</v>
      </c>
      <c r="AI6" s="23">
        <v>0.33800000000000002</v>
      </c>
      <c r="AJ6" s="23">
        <v>0.33800000000000002</v>
      </c>
      <c r="AK6" s="104">
        <v>0.33500000000000002</v>
      </c>
    </row>
    <row r="7" spans="2:37" x14ac:dyDescent="0.25">
      <c r="B7" s="274"/>
      <c r="C7" s="287"/>
      <c r="D7" s="287"/>
      <c r="E7" s="287">
        <v>200</v>
      </c>
      <c r="F7" s="16" t="s">
        <v>25</v>
      </c>
      <c r="G7" s="19">
        <v>346.54550000000057</v>
      </c>
      <c r="I7" s="274"/>
      <c r="J7" s="79" t="s">
        <v>35</v>
      </c>
      <c r="K7" s="24">
        <v>0.33200000000000002</v>
      </c>
      <c r="L7" s="23">
        <v>0.33600000000000002</v>
      </c>
      <c r="M7" s="23">
        <v>0.33700000000000002</v>
      </c>
      <c r="N7" s="24">
        <v>0.33200000000000002</v>
      </c>
      <c r="O7" s="23">
        <v>0.33600000000000002</v>
      </c>
      <c r="P7" s="23">
        <v>0.33600000000000002</v>
      </c>
      <c r="Q7" s="23">
        <v>0.33600000000000002</v>
      </c>
      <c r="R7" s="23">
        <v>0.33500000000000002</v>
      </c>
      <c r="S7" s="23">
        <v>0.33700000000000002</v>
      </c>
      <c r="T7" s="23">
        <v>0.33700000000000002</v>
      </c>
      <c r="U7" s="23">
        <v>0.33800000000000002</v>
      </c>
      <c r="V7" s="104">
        <v>0.33700000000000002</v>
      </c>
      <c r="X7" s="274"/>
      <c r="Y7" s="79" t="s">
        <v>35</v>
      </c>
      <c r="Z7" s="24">
        <v>0.33</v>
      </c>
      <c r="AA7" s="24">
        <v>0.33200000000000002</v>
      </c>
      <c r="AB7" s="24">
        <v>0.33300000000000002</v>
      </c>
      <c r="AC7" s="24">
        <v>0.33</v>
      </c>
      <c r="AD7" s="23">
        <v>0.33500000000000002</v>
      </c>
      <c r="AE7" s="23">
        <v>0.33500000000000002</v>
      </c>
      <c r="AF7" s="23">
        <v>0.33400000000000002</v>
      </c>
      <c r="AG7" s="23">
        <v>0.33500000000000002</v>
      </c>
      <c r="AH7" s="23">
        <v>0.33600000000000002</v>
      </c>
      <c r="AI7" s="23">
        <v>0.33700000000000002</v>
      </c>
      <c r="AJ7" s="23">
        <v>0.33800000000000002</v>
      </c>
      <c r="AK7" s="104">
        <v>0.33500000000000002</v>
      </c>
    </row>
    <row r="8" spans="2:37" x14ac:dyDescent="0.25">
      <c r="B8" s="274"/>
      <c r="C8" s="287"/>
      <c r="D8" s="287"/>
      <c r="E8" s="287"/>
      <c r="F8" s="16" t="s">
        <v>26</v>
      </c>
      <c r="G8" s="19">
        <v>404.5550000000004</v>
      </c>
      <c r="I8" s="274"/>
      <c r="J8" s="79" t="s">
        <v>36</v>
      </c>
      <c r="K8" s="23">
        <v>0.33700000000000002</v>
      </c>
      <c r="L8" s="23">
        <v>0.33800000000000002</v>
      </c>
      <c r="M8" s="23">
        <v>0.33600000000000002</v>
      </c>
      <c r="N8" s="23">
        <v>0.33800000000000002</v>
      </c>
      <c r="O8" s="23">
        <v>0.33900000000000002</v>
      </c>
      <c r="P8" s="23">
        <v>0.33800000000000002</v>
      </c>
      <c r="Q8" s="23">
        <v>0.33700000000000002</v>
      </c>
      <c r="R8" s="23">
        <v>0.33400000000000002</v>
      </c>
      <c r="S8" s="28">
        <v>4.9000000000000002E-2</v>
      </c>
      <c r="T8" s="28">
        <v>4.8000000000000001E-2</v>
      </c>
      <c r="U8" s="23">
        <v>0.33600000000000002</v>
      </c>
      <c r="V8" s="104">
        <v>0.33600000000000002</v>
      </c>
      <c r="X8" s="274"/>
      <c r="Y8" s="79" t="s">
        <v>36</v>
      </c>
      <c r="Z8" s="23">
        <v>0.33300000000000002</v>
      </c>
      <c r="AA8" s="24">
        <v>0.32900000000000001</v>
      </c>
      <c r="AB8" s="22">
        <v>0.309</v>
      </c>
      <c r="AC8" s="23">
        <v>0.33700000000000002</v>
      </c>
      <c r="AD8" s="23">
        <v>0.34</v>
      </c>
      <c r="AE8" s="23">
        <v>0.33600000000000002</v>
      </c>
      <c r="AF8" s="23">
        <v>0.33800000000000002</v>
      </c>
      <c r="AG8" s="23">
        <v>0.33600000000000002</v>
      </c>
      <c r="AH8" s="23">
        <v>0.33800000000000002</v>
      </c>
      <c r="AI8" s="23">
        <v>0.33800000000000002</v>
      </c>
      <c r="AJ8" s="23">
        <v>0.34899999999999998</v>
      </c>
      <c r="AK8" s="104">
        <v>0.35499999999999998</v>
      </c>
    </row>
    <row r="9" spans="2:37" x14ac:dyDescent="0.25">
      <c r="B9" s="274"/>
      <c r="C9" s="287"/>
      <c r="D9" s="287"/>
      <c r="E9" s="287"/>
      <c r="F9" s="16" t="s">
        <v>27</v>
      </c>
      <c r="G9" s="19">
        <v>434.63400000000013</v>
      </c>
      <c r="I9" s="274"/>
      <c r="J9" s="79" t="s">
        <v>37</v>
      </c>
      <c r="K9" s="28">
        <v>0.05</v>
      </c>
      <c r="L9" s="28">
        <v>4.8000000000000001E-2</v>
      </c>
      <c r="M9" s="28">
        <v>4.8000000000000001E-2</v>
      </c>
      <c r="N9" s="28">
        <v>4.9000000000000002E-2</v>
      </c>
      <c r="O9" s="28">
        <v>4.9000000000000002E-2</v>
      </c>
      <c r="P9" s="28">
        <v>4.8000000000000001E-2</v>
      </c>
      <c r="Q9" s="28">
        <v>5.8999999999999997E-2</v>
      </c>
      <c r="R9" s="28">
        <v>4.8000000000000001E-2</v>
      </c>
      <c r="S9" s="28">
        <v>4.9000000000000002E-2</v>
      </c>
      <c r="T9" s="28">
        <v>4.9000000000000002E-2</v>
      </c>
      <c r="U9" s="28">
        <v>5.0999999999999997E-2</v>
      </c>
      <c r="V9" s="46">
        <v>4.9000000000000002E-2</v>
      </c>
      <c r="X9" s="274"/>
      <c r="Y9" s="79" t="s">
        <v>37</v>
      </c>
      <c r="Z9" s="28">
        <v>4.8000000000000001E-2</v>
      </c>
      <c r="AA9" s="28">
        <v>4.8000000000000001E-2</v>
      </c>
      <c r="AB9" s="28">
        <v>4.8000000000000001E-2</v>
      </c>
      <c r="AC9" s="28">
        <v>5.5E-2</v>
      </c>
      <c r="AD9" s="28">
        <v>4.8000000000000001E-2</v>
      </c>
      <c r="AE9" s="28">
        <v>4.8000000000000001E-2</v>
      </c>
      <c r="AF9" s="28">
        <v>4.9000000000000002E-2</v>
      </c>
      <c r="AG9" s="28">
        <v>4.8000000000000001E-2</v>
      </c>
      <c r="AH9" s="28">
        <v>4.8000000000000001E-2</v>
      </c>
      <c r="AI9" s="28">
        <v>5.2999999999999999E-2</v>
      </c>
      <c r="AJ9" s="28">
        <v>4.9000000000000002E-2</v>
      </c>
      <c r="AK9" s="46">
        <v>4.8000000000000001E-2</v>
      </c>
    </row>
    <row r="10" spans="2:37" ht="15.75" thickBot="1" x14ac:dyDescent="0.3">
      <c r="B10" s="274"/>
      <c r="C10" s="287"/>
      <c r="D10" s="287"/>
      <c r="E10" s="287"/>
      <c r="F10" s="16" t="s">
        <v>28</v>
      </c>
      <c r="G10" s="19">
        <v>434.63400000000013</v>
      </c>
      <c r="I10" s="275"/>
      <c r="J10" s="81" t="s">
        <v>9</v>
      </c>
      <c r="K10" s="51">
        <v>0.05</v>
      </c>
      <c r="L10" s="51">
        <v>4.9000000000000002E-2</v>
      </c>
      <c r="M10" s="51">
        <v>4.9000000000000002E-2</v>
      </c>
      <c r="N10" s="51">
        <v>4.9000000000000002E-2</v>
      </c>
      <c r="O10" s="51">
        <v>4.9000000000000002E-2</v>
      </c>
      <c r="P10" s="51">
        <v>4.9000000000000002E-2</v>
      </c>
      <c r="Q10" s="51">
        <v>5.0999999999999997E-2</v>
      </c>
      <c r="R10" s="51">
        <v>0.05</v>
      </c>
      <c r="S10" s="51">
        <v>0.05</v>
      </c>
      <c r="T10" s="51">
        <v>5.0999999999999997E-2</v>
      </c>
      <c r="U10" s="51">
        <v>0.05</v>
      </c>
      <c r="V10" s="52">
        <v>5.2999999999999999E-2</v>
      </c>
      <c r="X10" s="275"/>
      <c r="Y10" s="81" t="s">
        <v>9</v>
      </c>
      <c r="Z10" s="51">
        <v>4.9000000000000002E-2</v>
      </c>
      <c r="AA10" s="51">
        <v>4.9000000000000002E-2</v>
      </c>
      <c r="AB10" s="51">
        <v>4.9000000000000002E-2</v>
      </c>
      <c r="AC10" s="51">
        <v>4.9000000000000002E-2</v>
      </c>
      <c r="AD10" s="51">
        <v>4.9000000000000002E-2</v>
      </c>
      <c r="AE10" s="51">
        <v>6.6000000000000003E-2</v>
      </c>
      <c r="AF10" s="51">
        <v>4.9000000000000002E-2</v>
      </c>
      <c r="AG10" s="51">
        <v>4.9000000000000002E-2</v>
      </c>
      <c r="AH10" s="51">
        <v>4.9000000000000002E-2</v>
      </c>
      <c r="AI10" s="51">
        <v>4.9000000000000002E-2</v>
      </c>
      <c r="AJ10" s="51">
        <v>0.05</v>
      </c>
      <c r="AK10" s="52">
        <v>5.0999999999999997E-2</v>
      </c>
    </row>
    <row r="11" spans="2:37" x14ac:dyDescent="0.25">
      <c r="B11" s="274"/>
      <c r="C11" s="287"/>
      <c r="D11" s="287"/>
      <c r="E11" s="287">
        <v>4000</v>
      </c>
      <c r="F11" s="16" t="s">
        <v>25</v>
      </c>
      <c r="G11" s="19">
        <v>369.98900000000015</v>
      </c>
      <c r="I11" s="273" t="s">
        <v>58</v>
      </c>
      <c r="J11" s="78"/>
      <c r="K11" s="42">
        <v>1</v>
      </c>
      <c r="L11" s="42">
        <v>2</v>
      </c>
      <c r="M11" s="42">
        <v>3</v>
      </c>
      <c r="N11" s="42">
        <v>4</v>
      </c>
      <c r="O11" s="42">
        <v>5</v>
      </c>
      <c r="P11" s="42">
        <v>6</v>
      </c>
      <c r="Q11" s="42">
        <v>7</v>
      </c>
      <c r="R11" s="42">
        <v>8</v>
      </c>
      <c r="S11" s="42">
        <v>9</v>
      </c>
      <c r="T11" s="42">
        <v>10</v>
      </c>
      <c r="U11" s="42">
        <v>11</v>
      </c>
      <c r="V11" s="43">
        <v>12</v>
      </c>
      <c r="X11" s="273" t="s">
        <v>58</v>
      </c>
      <c r="Y11" s="78"/>
      <c r="Z11" s="42">
        <v>1</v>
      </c>
      <c r="AA11" s="42">
        <v>2</v>
      </c>
      <c r="AB11" s="42">
        <v>3</v>
      </c>
      <c r="AC11" s="42">
        <v>4</v>
      </c>
      <c r="AD11" s="42">
        <v>5</v>
      </c>
      <c r="AE11" s="42">
        <v>6</v>
      </c>
      <c r="AF11" s="42">
        <v>7</v>
      </c>
      <c r="AG11" s="42">
        <v>8</v>
      </c>
      <c r="AH11" s="42">
        <v>9</v>
      </c>
      <c r="AI11" s="42">
        <v>10</v>
      </c>
      <c r="AJ11" s="42">
        <v>11</v>
      </c>
      <c r="AK11" s="43">
        <v>12</v>
      </c>
    </row>
    <row r="12" spans="2:37" x14ac:dyDescent="0.25">
      <c r="B12" s="274"/>
      <c r="C12" s="287"/>
      <c r="D12" s="287"/>
      <c r="E12" s="287"/>
      <c r="F12" s="16" t="s">
        <v>26</v>
      </c>
      <c r="G12" s="19">
        <v>367.85280000000017</v>
      </c>
      <c r="I12" s="274"/>
      <c r="J12" s="79" t="s">
        <v>25</v>
      </c>
      <c r="K12" s="23">
        <v>0.94499999999999995</v>
      </c>
      <c r="L12" s="23">
        <v>0.95</v>
      </c>
      <c r="M12" s="23">
        <v>0.94</v>
      </c>
      <c r="N12" s="23">
        <v>0.94099999999999995</v>
      </c>
      <c r="O12" s="23">
        <v>0.92300000000000004</v>
      </c>
      <c r="P12" s="23">
        <v>0.91700000000000004</v>
      </c>
      <c r="Q12" s="23">
        <v>0.90900000000000003</v>
      </c>
      <c r="R12" s="23">
        <v>0.88900000000000001</v>
      </c>
      <c r="S12" s="24">
        <v>0.873</v>
      </c>
      <c r="T12" s="24">
        <v>0.85599999999999998</v>
      </c>
      <c r="U12" s="28">
        <v>4.8000000000000001E-2</v>
      </c>
      <c r="V12" s="46">
        <v>4.9000000000000002E-2</v>
      </c>
      <c r="X12" s="274"/>
      <c r="Y12" s="79" t="s">
        <v>25</v>
      </c>
      <c r="Z12" s="23">
        <v>0.94799999999999995</v>
      </c>
      <c r="AA12" s="23">
        <v>0.95499999999999996</v>
      </c>
      <c r="AB12" s="23">
        <v>0.94299999999999995</v>
      </c>
      <c r="AC12" s="23">
        <v>0.94099999999999995</v>
      </c>
      <c r="AD12" s="23">
        <v>0.92400000000000004</v>
      </c>
      <c r="AE12" s="23">
        <v>0.92400000000000004</v>
      </c>
      <c r="AF12" s="23">
        <v>0.90700000000000003</v>
      </c>
      <c r="AG12" s="23">
        <v>0.89300000000000002</v>
      </c>
      <c r="AH12" s="24">
        <v>0.875</v>
      </c>
      <c r="AI12" s="24">
        <v>0.85399999999999998</v>
      </c>
      <c r="AJ12" s="28">
        <v>4.8000000000000001E-2</v>
      </c>
      <c r="AK12" s="46">
        <v>4.9000000000000002E-2</v>
      </c>
    </row>
    <row r="13" spans="2:37" x14ac:dyDescent="0.25">
      <c r="B13" s="274"/>
      <c r="C13" s="287"/>
      <c r="D13" s="287"/>
      <c r="E13" s="287"/>
      <c r="F13" s="16" t="s">
        <v>27</v>
      </c>
      <c r="G13" s="19">
        <v>459.70940000000024</v>
      </c>
      <c r="I13" s="274"/>
      <c r="J13" s="79" t="s">
        <v>26</v>
      </c>
      <c r="K13" s="23">
        <v>0.94899999999999995</v>
      </c>
      <c r="L13" s="23">
        <v>0.94399999999999995</v>
      </c>
      <c r="M13" s="23">
        <v>0.94399999999999995</v>
      </c>
      <c r="N13" s="23">
        <v>0.94</v>
      </c>
      <c r="O13" s="23">
        <v>0.92500000000000004</v>
      </c>
      <c r="P13" s="23">
        <v>0.91500000000000004</v>
      </c>
      <c r="Q13" s="23">
        <v>0.91</v>
      </c>
      <c r="R13" s="23">
        <v>0.89500000000000002</v>
      </c>
      <c r="S13" s="24">
        <v>0.879</v>
      </c>
      <c r="T13" s="24">
        <v>0.85599999999999998</v>
      </c>
      <c r="U13" s="28">
        <v>4.8000000000000001E-2</v>
      </c>
      <c r="V13" s="46">
        <v>4.7E-2</v>
      </c>
      <c r="X13" s="274"/>
      <c r="Y13" s="79" t="s">
        <v>26</v>
      </c>
      <c r="Z13" s="23">
        <v>0.94899999999999995</v>
      </c>
      <c r="AA13" s="23">
        <v>0.94499999999999995</v>
      </c>
      <c r="AB13" s="23">
        <v>0.94099999999999995</v>
      </c>
      <c r="AC13" s="23">
        <v>0.93600000000000005</v>
      </c>
      <c r="AD13" s="23">
        <v>0.92300000000000004</v>
      </c>
      <c r="AE13" s="23">
        <v>0.91300000000000003</v>
      </c>
      <c r="AF13" s="23">
        <v>0.90500000000000003</v>
      </c>
      <c r="AG13" s="23">
        <v>0.89200000000000002</v>
      </c>
      <c r="AH13" s="24">
        <v>0.873</v>
      </c>
      <c r="AI13" s="24">
        <v>0.85699999999999998</v>
      </c>
      <c r="AJ13" s="28">
        <v>4.8000000000000001E-2</v>
      </c>
      <c r="AK13" s="46">
        <v>4.7E-2</v>
      </c>
    </row>
    <row r="14" spans="2:37" ht="15.75" thickBot="1" x14ac:dyDescent="0.3">
      <c r="B14" s="275"/>
      <c r="C14" s="295"/>
      <c r="D14" s="295"/>
      <c r="E14" s="295"/>
      <c r="F14" s="17" t="s">
        <v>28</v>
      </c>
      <c r="G14" s="20">
        <v>425.53020000000021</v>
      </c>
      <c r="I14" s="274"/>
      <c r="J14" s="79" t="s">
        <v>27</v>
      </c>
      <c r="K14" s="23">
        <v>0.89300000000000002</v>
      </c>
      <c r="L14" s="23">
        <v>0.88900000000000001</v>
      </c>
      <c r="M14" s="23">
        <v>0.89200000000000002</v>
      </c>
      <c r="N14" s="23">
        <v>0.89200000000000002</v>
      </c>
      <c r="O14" s="23">
        <v>0.89400000000000002</v>
      </c>
      <c r="P14" s="23">
        <v>0.89700000000000002</v>
      </c>
      <c r="Q14" s="23">
        <v>0.90400000000000003</v>
      </c>
      <c r="R14" s="23">
        <v>0.89800000000000002</v>
      </c>
      <c r="S14" s="23">
        <v>0.90300000000000002</v>
      </c>
      <c r="T14" s="23">
        <v>0.89800000000000002</v>
      </c>
      <c r="U14" s="23">
        <v>0.90200000000000002</v>
      </c>
      <c r="V14" s="104">
        <v>0.89400000000000002</v>
      </c>
      <c r="X14" s="274"/>
      <c r="Y14" s="79" t="s">
        <v>27</v>
      </c>
      <c r="Z14" s="23">
        <v>0.89500000000000002</v>
      </c>
      <c r="AA14" s="23">
        <v>0.89300000000000002</v>
      </c>
      <c r="AB14" s="24">
        <v>0.877</v>
      </c>
      <c r="AC14" s="24">
        <v>0.88</v>
      </c>
      <c r="AD14" s="24">
        <v>0.88600000000000001</v>
      </c>
      <c r="AE14" s="23">
        <v>0.89500000000000002</v>
      </c>
      <c r="AF14" s="24">
        <v>0.88800000000000001</v>
      </c>
      <c r="AG14" s="24">
        <v>0.88100000000000001</v>
      </c>
      <c r="AH14" s="23">
        <v>0.90400000000000003</v>
      </c>
      <c r="AI14" s="24">
        <v>0.88900000000000001</v>
      </c>
      <c r="AJ14" s="23">
        <v>0.9</v>
      </c>
      <c r="AK14" s="104">
        <v>0.89300000000000002</v>
      </c>
    </row>
    <row r="15" spans="2:37" x14ac:dyDescent="0.25">
      <c r="B15" s="273" t="s">
        <v>29</v>
      </c>
      <c r="C15" s="286" t="s">
        <v>7</v>
      </c>
      <c r="D15" s="286" t="s">
        <v>24</v>
      </c>
      <c r="E15" s="286">
        <v>0</v>
      </c>
      <c r="F15" s="15" t="s">
        <v>25</v>
      </c>
      <c r="G15" s="18">
        <v>414.84920000000034</v>
      </c>
      <c r="I15" s="274"/>
      <c r="J15" s="79" t="s">
        <v>28</v>
      </c>
      <c r="K15" s="23">
        <v>0.92</v>
      </c>
      <c r="L15" s="23">
        <v>0.91900000000000004</v>
      </c>
      <c r="M15" s="22">
        <v>0.79900000000000004</v>
      </c>
      <c r="N15" s="23">
        <v>0.93300000000000005</v>
      </c>
      <c r="O15" s="23">
        <v>0.92800000000000005</v>
      </c>
      <c r="P15" s="23">
        <v>0.92700000000000005</v>
      </c>
      <c r="Q15" s="23">
        <v>0.93100000000000005</v>
      </c>
      <c r="R15" s="23">
        <v>0.93400000000000005</v>
      </c>
      <c r="S15" s="23">
        <v>0.92900000000000005</v>
      </c>
      <c r="T15" s="23">
        <v>0.93100000000000005</v>
      </c>
      <c r="U15" s="23">
        <v>0.93</v>
      </c>
      <c r="V15" s="104">
        <v>0.93200000000000005</v>
      </c>
      <c r="X15" s="274"/>
      <c r="Y15" s="79" t="s">
        <v>28</v>
      </c>
      <c r="Z15" s="23">
        <v>0.89100000000000001</v>
      </c>
      <c r="AA15" s="24">
        <v>0.88700000000000001</v>
      </c>
      <c r="AB15" s="24">
        <v>0.85499999999999998</v>
      </c>
      <c r="AC15" s="24">
        <v>0.88400000000000001</v>
      </c>
      <c r="AD15" s="23">
        <v>0.89700000000000002</v>
      </c>
      <c r="AE15" s="23">
        <v>0.89200000000000002</v>
      </c>
      <c r="AF15" s="23">
        <v>0.89400000000000002</v>
      </c>
      <c r="AG15" s="23">
        <v>0.90200000000000002</v>
      </c>
      <c r="AH15" s="23">
        <v>0.89800000000000002</v>
      </c>
      <c r="AI15" s="23">
        <v>0.90600000000000003</v>
      </c>
      <c r="AJ15" s="24">
        <v>0.88600000000000001</v>
      </c>
      <c r="AK15" s="103">
        <v>0.88200000000000001</v>
      </c>
    </row>
    <row r="16" spans="2:37" x14ac:dyDescent="0.25">
      <c r="B16" s="274"/>
      <c r="C16" s="287"/>
      <c r="D16" s="287"/>
      <c r="E16" s="287"/>
      <c r="F16" s="16" t="s">
        <v>26</v>
      </c>
      <c r="G16" s="19">
        <v>427.66640000000041</v>
      </c>
      <c r="I16" s="274"/>
      <c r="J16" s="79" t="s">
        <v>35</v>
      </c>
      <c r="K16" s="23">
        <v>0.90600000000000003</v>
      </c>
      <c r="L16" s="23">
        <v>0.91400000000000003</v>
      </c>
      <c r="M16" s="23">
        <v>0.90400000000000003</v>
      </c>
      <c r="N16" s="23">
        <v>0.89</v>
      </c>
      <c r="O16" s="23">
        <v>0.90500000000000003</v>
      </c>
      <c r="P16" s="23">
        <v>0.90600000000000003</v>
      </c>
      <c r="Q16" s="23">
        <v>0.90800000000000003</v>
      </c>
      <c r="R16" s="23">
        <v>0.89600000000000002</v>
      </c>
      <c r="S16" s="23">
        <v>0.90400000000000003</v>
      </c>
      <c r="T16" s="23">
        <v>0.90700000000000003</v>
      </c>
      <c r="U16" s="23">
        <v>0.90400000000000003</v>
      </c>
      <c r="V16" s="104">
        <v>0.90200000000000002</v>
      </c>
      <c r="X16" s="274"/>
      <c r="Y16" s="79" t="s">
        <v>35</v>
      </c>
      <c r="Z16" s="24">
        <v>0.88700000000000001</v>
      </c>
      <c r="AA16" s="24">
        <v>0.88800000000000001</v>
      </c>
      <c r="AB16" s="23">
        <v>0.89300000000000002</v>
      </c>
      <c r="AC16" s="24">
        <v>0.88300000000000001</v>
      </c>
      <c r="AD16" s="23">
        <v>0.89400000000000002</v>
      </c>
      <c r="AE16" s="23">
        <v>0.89400000000000002</v>
      </c>
      <c r="AF16" s="23">
        <v>0.90200000000000002</v>
      </c>
      <c r="AG16" s="23">
        <v>0.90300000000000002</v>
      </c>
      <c r="AH16" s="23">
        <v>0.89400000000000002</v>
      </c>
      <c r="AI16" s="23">
        <v>0.89800000000000002</v>
      </c>
      <c r="AJ16" s="24">
        <v>0.88300000000000001</v>
      </c>
      <c r="AK16" s="103">
        <v>0.88</v>
      </c>
    </row>
    <row r="17" spans="2:37" x14ac:dyDescent="0.25">
      <c r="B17" s="274"/>
      <c r="C17" s="287"/>
      <c r="D17" s="287"/>
      <c r="E17" s="287"/>
      <c r="F17" s="16" t="s">
        <v>27</v>
      </c>
      <c r="G17" s="19"/>
      <c r="I17" s="274"/>
      <c r="J17" s="79" t="s">
        <v>36</v>
      </c>
      <c r="K17" s="23">
        <v>0.91100000000000003</v>
      </c>
      <c r="L17" s="23">
        <v>0.91</v>
      </c>
      <c r="M17" s="23">
        <v>0.91600000000000004</v>
      </c>
      <c r="N17" s="23">
        <v>0.92100000000000004</v>
      </c>
      <c r="O17" s="23">
        <v>0.91200000000000003</v>
      </c>
      <c r="P17" s="23">
        <v>0.90800000000000003</v>
      </c>
      <c r="Q17" s="23">
        <v>0.91100000000000003</v>
      </c>
      <c r="R17" s="23">
        <v>0.90200000000000002</v>
      </c>
      <c r="S17" s="28">
        <v>4.8000000000000001E-2</v>
      </c>
      <c r="T17" s="28">
        <v>4.8000000000000001E-2</v>
      </c>
      <c r="U17" s="23">
        <v>0.89900000000000002</v>
      </c>
      <c r="V17" s="104">
        <v>0.90100000000000002</v>
      </c>
      <c r="X17" s="274"/>
      <c r="Y17" s="79" t="s">
        <v>36</v>
      </c>
      <c r="Z17" s="23">
        <v>0.89400000000000002</v>
      </c>
      <c r="AA17" s="24">
        <v>0.88500000000000001</v>
      </c>
      <c r="AB17" s="22">
        <v>0.80700000000000005</v>
      </c>
      <c r="AC17" s="24">
        <v>0.88600000000000001</v>
      </c>
      <c r="AD17" s="23">
        <v>0.90400000000000003</v>
      </c>
      <c r="AE17" s="23">
        <v>0.90300000000000002</v>
      </c>
      <c r="AF17" s="23">
        <v>0.91300000000000003</v>
      </c>
      <c r="AG17" s="23">
        <v>0.90900000000000003</v>
      </c>
      <c r="AH17" s="23">
        <v>0.90600000000000003</v>
      </c>
      <c r="AI17" s="23">
        <v>0.90700000000000003</v>
      </c>
      <c r="AJ17" s="23">
        <v>0.91900000000000004</v>
      </c>
      <c r="AK17" s="104">
        <v>0.92900000000000005</v>
      </c>
    </row>
    <row r="18" spans="2:37" x14ac:dyDescent="0.25">
      <c r="B18" s="274"/>
      <c r="C18" s="287"/>
      <c r="D18" s="287"/>
      <c r="E18" s="287"/>
      <c r="F18" s="16" t="s">
        <v>28</v>
      </c>
      <c r="G18" s="19">
        <v>365.71660000000014</v>
      </c>
      <c r="I18" s="274"/>
      <c r="J18" s="79" t="s">
        <v>37</v>
      </c>
      <c r="K18" s="28">
        <v>4.9000000000000002E-2</v>
      </c>
      <c r="L18" s="28">
        <v>4.8000000000000001E-2</v>
      </c>
      <c r="M18" s="28">
        <v>4.8000000000000001E-2</v>
      </c>
      <c r="N18" s="28">
        <v>4.8000000000000001E-2</v>
      </c>
      <c r="O18" s="28">
        <v>4.9000000000000002E-2</v>
      </c>
      <c r="P18" s="28">
        <v>4.8000000000000001E-2</v>
      </c>
      <c r="Q18" s="28">
        <v>5.8000000000000003E-2</v>
      </c>
      <c r="R18" s="28">
        <v>4.8000000000000001E-2</v>
      </c>
      <c r="S18" s="28">
        <v>4.8000000000000001E-2</v>
      </c>
      <c r="T18" s="28">
        <v>4.9000000000000002E-2</v>
      </c>
      <c r="U18" s="28">
        <v>5.0999999999999997E-2</v>
      </c>
      <c r="V18" s="46">
        <v>4.9000000000000002E-2</v>
      </c>
      <c r="X18" s="274"/>
      <c r="Y18" s="79" t="s">
        <v>37</v>
      </c>
      <c r="Z18" s="28">
        <v>4.8000000000000001E-2</v>
      </c>
      <c r="AA18" s="28">
        <v>4.8000000000000001E-2</v>
      </c>
      <c r="AB18" s="28">
        <v>4.8000000000000001E-2</v>
      </c>
      <c r="AC18" s="28">
        <v>5.3999999999999999E-2</v>
      </c>
      <c r="AD18" s="28">
        <v>4.7E-2</v>
      </c>
      <c r="AE18" s="28">
        <v>4.8000000000000001E-2</v>
      </c>
      <c r="AF18" s="28">
        <v>4.8000000000000001E-2</v>
      </c>
      <c r="AG18" s="28">
        <v>4.8000000000000001E-2</v>
      </c>
      <c r="AH18" s="28">
        <v>4.8000000000000001E-2</v>
      </c>
      <c r="AI18" s="28">
        <v>5.1999999999999998E-2</v>
      </c>
      <c r="AJ18" s="28">
        <v>4.8000000000000001E-2</v>
      </c>
      <c r="AK18" s="46">
        <v>4.8000000000000001E-2</v>
      </c>
    </row>
    <row r="19" spans="2:37" ht="15.75" thickBot="1" x14ac:dyDescent="0.3">
      <c r="B19" s="274"/>
      <c r="C19" s="287"/>
      <c r="D19" s="287"/>
      <c r="E19" s="287">
        <v>200</v>
      </c>
      <c r="F19" s="16" t="s">
        <v>25</v>
      </c>
      <c r="G19" s="19">
        <v>421.25780000000015</v>
      </c>
      <c r="I19" s="275"/>
      <c r="J19" s="81" t="s">
        <v>9</v>
      </c>
      <c r="K19" s="51">
        <v>0.05</v>
      </c>
      <c r="L19" s="51">
        <v>4.8000000000000001E-2</v>
      </c>
      <c r="M19" s="51">
        <v>4.8000000000000001E-2</v>
      </c>
      <c r="N19" s="51">
        <v>4.8000000000000001E-2</v>
      </c>
      <c r="O19" s="51">
        <v>4.8000000000000001E-2</v>
      </c>
      <c r="P19" s="51">
        <v>4.8000000000000001E-2</v>
      </c>
      <c r="Q19" s="51">
        <v>0.05</v>
      </c>
      <c r="R19" s="51">
        <v>0.05</v>
      </c>
      <c r="S19" s="51">
        <v>4.9000000000000002E-2</v>
      </c>
      <c r="T19" s="51">
        <v>5.0999999999999997E-2</v>
      </c>
      <c r="U19" s="51">
        <v>4.9000000000000002E-2</v>
      </c>
      <c r="V19" s="52">
        <v>5.1999999999999998E-2</v>
      </c>
      <c r="X19" s="275"/>
      <c r="Y19" s="81" t="s">
        <v>9</v>
      </c>
      <c r="Z19" s="51">
        <v>4.8000000000000001E-2</v>
      </c>
      <c r="AA19" s="51">
        <v>4.8000000000000001E-2</v>
      </c>
      <c r="AB19" s="51">
        <v>4.8000000000000001E-2</v>
      </c>
      <c r="AC19" s="51">
        <v>4.8000000000000001E-2</v>
      </c>
      <c r="AD19" s="51">
        <v>4.9000000000000002E-2</v>
      </c>
      <c r="AE19" s="51">
        <v>6.5000000000000002E-2</v>
      </c>
      <c r="AF19" s="51">
        <v>4.8000000000000001E-2</v>
      </c>
      <c r="AG19" s="51">
        <v>4.9000000000000002E-2</v>
      </c>
      <c r="AH19" s="51">
        <v>4.8000000000000001E-2</v>
      </c>
      <c r="AI19" s="51">
        <v>4.8000000000000001E-2</v>
      </c>
      <c r="AJ19" s="51">
        <v>4.9000000000000002E-2</v>
      </c>
      <c r="AK19" s="52">
        <v>0.05</v>
      </c>
    </row>
    <row r="20" spans="2:37" x14ac:dyDescent="0.25">
      <c r="B20" s="274"/>
      <c r="C20" s="287"/>
      <c r="D20" s="287"/>
      <c r="E20" s="287"/>
      <c r="F20" s="16" t="s">
        <v>26</v>
      </c>
      <c r="G20" s="19">
        <v>519.52300000000014</v>
      </c>
      <c r="I20" s="337" t="s">
        <v>59</v>
      </c>
      <c r="J20" s="105"/>
      <c r="K20" s="40">
        <v>1</v>
      </c>
      <c r="L20" s="40">
        <v>2</v>
      </c>
      <c r="M20" s="40">
        <v>3</v>
      </c>
      <c r="N20" s="40">
        <v>4</v>
      </c>
      <c r="O20" s="40">
        <v>5</v>
      </c>
      <c r="P20" s="40">
        <v>6</v>
      </c>
      <c r="Q20" s="40">
        <v>7</v>
      </c>
      <c r="R20" s="40">
        <v>8</v>
      </c>
      <c r="S20" s="40">
        <v>9</v>
      </c>
      <c r="T20" s="40">
        <v>10</v>
      </c>
      <c r="U20" s="40">
        <v>11</v>
      </c>
      <c r="V20" s="106">
        <v>12</v>
      </c>
      <c r="X20" s="337" t="s">
        <v>59</v>
      </c>
      <c r="Y20" s="105"/>
      <c r="Z20" s="40">
        <v>1</v>
      </c>
      <c r="AA20" s="40">
        <v>2</v>
      </c>
      <c r="AB20" s="40">
        <v>3</v>
      </c>
      <c r="AC20" s="40">
        <v>4</v>
      </c>
      <c r="AD20" s="40">
        <v>5</v>
      </c>
      <c r="AE20" s="40">
        <v>6</v>
      </c>
      <c r="AF20" s="40">
        <v>7</v>
      </c>
      <c r="AG20" s="40">
        <v>8</v>
      </c>
      <c r="AH20" s="40">
        <v>9</v>
      </c>
      <c r="AI20" s="40">
        <v>10</v>
      </c>
      <c r="AJ20" s="40">
        <v>11</v>
      </c>
      <c r="AK20" s="106">
        <v>12</v>
      </c>
    </row>
    <row r="21" spans="2:37" x14ac:dyDescent="0.25">
      <c r="B21" s="274"/>
      <c r="C21" s="287"/>
      <c r="D21" s="287"/>
      <c r="E21" s="287"/>
      <c r="F21" s="16" t="s">
        <v>27</v>
      </c>
      <c r="G21" s="19">
        <v>404.16820000000058</v>
      </c>
      <c r="I21" s="338"/>
      <c r="J21" s="79" t="s">
        <v>25</v>
      </c>
      <c r="K21" s="107">
        <f>K3-K12</f>
        <v>-0.61699999999999999</v>
      </c>
      <c r="L21" s="107">
        <f t="shared" ref="L21:V21" si="0">L3-L12</f>
        <v>-0.61699999999999999</v>
      </c>
      <c r="M21" s="107">
        <f t="shared" si="0"/>
        <v>-0.60899999999999999</v>
      </c>
      <c r="N21" s="107">
        <f t="shared" si="0"/>
        <v>-0.60399999999999987</v>
      </c>
      <c r="O21" s="107">
        <f t="shared" si="0"/>
        <v>-0.58400000000000007</v>
      </c>
      <c r="P21" s="107">
        <f t="shared" si="0"/>
        <v>-0.57600000000000007</v>
      </c>
      <c r="Q21" s="107">
        <f t="shared" si="0"/>
        <v>-0.56600000000000006</v>
      </c>
      <c r="R21" s="107">
        <f t="shared" si="0"/>
        <v>-0.54300000000000004</v>
      </c>
      <c r="S21" s="107">
        <f t="shared" si="0"/>
        <v>-0.52400000000000002</v>
      </c>
      <c r="T21" s="107">
        <f t="shared" si="0"/>
        <v>-0.501</v>
      </c>
      <c r="U21" s="107">
        <f t="shared" si="0"/>
        <v>1.0000000000000009E-3</v>
      </c>
      <c r="V21" s="108">
        <f t="shared" si="0"/>
        <v>0</v>
      </c>
      <c r="X21" s="338"/>
      <c r="Y21" s="79" t="s">
        <v>25</v>
      </c>
      <c r="Z21" s="107">
        <f>Z3-Z12</f>
        <v>-0.61999999999999988</v>
      </c>
      <c r="AA21" s="107">
        <f t="shared" ref="AA21:AK21" si="1">AA3-AA12</f>
        <v>-0.61799999999999988</v>
      </c>
      <c r="AB21" s="107">
        <f t="shared" si="1"/>
        <v>-0.61199999999999988</v>
      </c>
      <c r="AC21" s="107">
        <f t="shared" si="1"/>
        <v>-0.60499999999999998</v>
      </c>
      <c r="AD21" s="107">
        <f t="shared" si="1"/>
        <v>-0.58600000000000008</v>
      </c>
      <c r="AE21" s="107">
        <f t="shared" si="1"/>
        <v>-0.58000000000000007</v>
      </c>
      <c r="AF21" s="107">
        <f t="shared" si="1"/>
        <v>-0.56600000000000006</v>
      </c>
      <c r="AG21" s="107">
        <f t="shared" si="1"/>
        <v>-0.54800000000000004</v>
      </c>
      <c r="AH21" s="107">
        <f t="shared" si="1"/>
        <v>-0.52500000000000002</v>
      </c>
      <c r="AI21" s="107">
        <f t="shared" si="1"/>
        <v>-0.503</v>
      </c>
      <c r="AJ21" s="107">
        <f t="shared" si="1"/>
        <v>0</v>
      </c>
      <c r="AK21" s="108">
        <f t="shared" si="1"/>
        <v>0</v>
      </c>
    </row>
    <row r="22" spans="2:37" x14ac:dyDescent="0.25">
      <c r="B22" s="274"/>
      <c r="C22" s="287"/>
      <c r="D22" s="287"/>
      <c r="E22" s="287"/>
      <c r="F22" s="16" t="s">
        <v>28</v>
      </c>
      <c r="G22" s="19">
        <v>402.03200000000015</v>
      </c>
      <c r="I22" s="338"/>
      <c r="J22" s="79" t="s">
        <v>26</v>
      </c>
      <c r="K22" s="107">
        <f t="shared" ref="K22:V28" si="2">K4-K13</f>
        <v>-0.61899999999999999</v>
      </c>
      <c r="L22" s="107">
        <f t="shared" si="2"/>
        <v>-0.61199999999999988</v>
      </c>
      <c r="M22" s="107">
        <f t="shared" si="2"/>
        <v>-0.60999999999999988</v>
      </c>
      <c r="N22" s="107">
        <f t="shared" si="2"/>
        <v>-0.60299999999999998</v>
      </c>
      <c r="O22" s="107">
        <f t="shared" si="2"/>
        <v>-0.58600000000000008</v>
      </c>
      <c r="P22" s="107">
        <f t="shared" si="2"/>
        <v>-0.57400000000000007</v>
      </c>
      <c r="Q22" s="107">
        <f t="shared" si="2"/>
        <v>-0.56600000000000006</v>
      </c>
      <c r="R22" s="107">
        <f t="shared" si="2"/>
        <v>-0.54800000000000004</v>
      </c>
      <c r="S22" s="107">
        <f t="shared" si="2"/>
        <v>-0.52900000000000003</v>
      </c>
      <c r="T22" s="107">
        <f t="shared" si="2"/>
        <v>-0.504</v>
      </c>
      <c r="U22" s="107">
        <f t="shared" si="2"/>
        <v>1.0000000000000009E-3</v>
      </c>
      <c r="V22" s="108">
        <f t="shared" si="2"/>
        <v>1.0000000000000009E-3</v>
      </c>
      <c r="X22" s="338"/>
      <c r="Y22" s="79" t="s">
        <v>26</v>
      </c>
      <c r="Z22" s="107">
        <f t="shared" ref="Z22:AK28" si="3">Z4-Z13</f>
        <v>-0.61799999999999988</v>
      </c>
      <c r="AA22" s="107">
        <f t="shared" si="3"/>
        <v>-0.61399999999999988</v>
      </c>
      <c r="AB22" s="107">
        <f t="shared" si="3"/>
        <v>-0.60899999999999999</v>
      </c>
      <c r="AC22" s="107">
        <f t="shared" si="3"/>
        <v>-0.60099999999999998</v>
      </c>
      <c r="AD22" s="107">
        <f t="shared" si="3"/>
        <v>-0.58499999999999996</v>
      </c>
      <c r="AE22" s="107">
        <f t="shared" si="3"/>
        <v>-0.57400000000000007</v>
      </c>
      <c r="AF22" s="107">
        <f t="shared" si="3"/>
        <v>-0.56400000000000006</v>
      </c>
      <c r="AG22" s="107">
        <f t="shared" si="3"/>
        <v>-0.54500000000000004</v>
      </c>
      <c r="AH22" s="107">
        <f t="shared" si="3"/>
        <v>-0.52400000000000002</v>
      </c>
      <c r="AI22" s="107">
        <f t="shared" si="3"/>
        <v>-0.505</v>
      </c>
      <c r="AJ22" s="107">
        <f t="shared" si="3"/>
        <v>1.0000000000000009E-3</v>
      </c>
      <c r="AK22" s="108">
        <f t="shared" si="3"/>
        <v>1.0000000000000009E-3</v>
      </c>
    </row>
    <row r="23" spans="2:37" x14ac:dyDescent="0.25">
      <c r="B23" s="274"/>
      <c r="C23" s="287"/>
      <c r="D23" s="287"/>
      <c r="E23" s="287">
        <v>4000</v>
      </c>
      <c r="F23" s="16" t="s">
        <v>25</v>
      </c>
      <c r="G23" s="19">
        <v>402.0320000000001</v>
      </c>
      <c r="I23" s="338"/>
      <c r="J23" s="79" t="s">
        <v>27</v>
      </c>
      <c r="K23" s="107">
        <f t="shared" si="2"/>
        <v>-0.56299999999999994</v>
      </c>
      <c r="L23" s="107">
        <f t="shared" si="2"/>
        <v>-0.56000000000000005</v>
      </c>
      <c r="M23" s="107">
        <f t="shared" si="2"/>
        <v>-0.56099999999999994</v>
      </c>
      <c r="N23" s="107">
        <f t="shared" si="2"/>
        <v>-0.56000000000000005</v>
      </c>
      <c r="O23" s="107">
        <f t="shared" si="2"/>
        <v>-0.56099999999999994</v>
      </c>
      <c r="P23" s="107">
        <f t="shared" si="2"/>
        <v>-0.56299999999999994</v>
      </c>
      <c r="Q23" s="107">
        <f t="shared" si="2"/>
        <v>-0.57099999999999995</v>
      </c>
      <c r="R23" s="107">
        <f t="shared" si="2"/>
        <v>-0.56699999999999995</v>
      </c>
      <c r="S23" s="107">
        <f t="shared" si="2"/>
        <v>-0.56800000000000006</v>
      </c>
      <c r="T23" s="107">
        <f t="shared" si="2"/>
        <v>-0.56499999999999995</v>
      </c>
      <c r="U23" s="107">
        <f t="shared" si="2"/>
        <v>-0.56699999999999995</v>
      </c>
      <c r="V23" s="108">
        <f t="shared" si="2"/>
        <v>-0.56400000000000006</v>
      </c>
      <c r="X23" s="338"/>
      <c r="Y23" s="79" t="s">
        <v>27</v>
      </c>
      <c r="Z23" s="107">
        <f t="shared" si="3"/>
        <v>-0.56600000000000006</v>
      </c>
      <c r="AA23" s="107">
        <f t="shared" si="3"/>
        <v>-0.56400000000000006</v>
      </c>
      <c r="AB23" s="107">
        <f t="shared" si="3"/>
        <v>-0.55000000000000004</v>
      </c>
      <c r="AC23" s="107">
        <f t="shared" si="3"/>
        <v>-0.55099999999999993</v>
      </c>
      <c r="AD23" s="107">
        <f t="shared" si="3"/>
        <v>-0.55699999999999994</v>
      </c>
      <c r="AE23" s="107">
        <f t="shared" si="3"/>
        <v>-0.56200000000000006</v>
      </c>
      <c r="AF23" s="107">
        <f t="shared" si="3"/>
        <v>-0.55299999999999994</v>
      </c>
      <c r="AG23" s="107">
        <f t="shared" si="3"/>
        <v>-0.54899999999999993</v>
      </c>
      <c r="AH23" s="107">
        <f t="shared" si="3"/>
        <v>-0.56699999999999995</v>
      </c>
      <c r="AI23" s="107">
        <f t="shared" si="3"/>
        <v>-0.55800000000000005</v>
      </c>
      <c r="AJ23" s="107">
        <f t="shared" si="3"/>
        <v>-0.56600000000000006</v>
      </c>
      <c r="AK23" s="108">
        <f t="shared" si="3"/>
        <v>-0.56299999999999994</v>
      </c>
    </row>
    <row r="24" spans="2:37" x14ac:dyDescent="0.25">
      <c r="B24" s="274"/>
      <c r="C24" s="287"/>
      <c r="D24" s="287"/>
      <c r="E24" s="287"/>
      <c r="F24" s="16" t="s">
        <v>26</v>
      </c>
      <c r="G24" s="19">
        <v>350.76320000000032</v>
      </c>
      <c r="I24" s="338"/>
      <c r="J24" s="79" t="s">
        <v>28</v>
      </c>
      <c r="K24" s="107">
        <f t="shared" si="2"/>
        <v>-0.58099999999999996</v>
      </c>
      <c r="L24" s="107">
        <f t="shared" si="2"/>
        <v>-0.57899999999999996</v>
      </c>
      <c r="M24" s="107">
        <f t="shared" si="2"/>
        <v>-0.5</v>
      </c>
      <c r="N24" s="107">
        <f t="shared" si="2"/>
        <v>-0.58900000000000008</v>
      </c>
      <c r="O24" s="107">
        <f t="shared" si="2"/>
        <v>-0.58100000000000007</v>
      </c>
      <c r="P24" s="107">
        <f t="shared" si="2"/>
        <v>-0.58100000000000007</v>
      </c>
      <c r="Q24" s="107">
        <f t="shared" si="2"/>
        <v>-0.58899999999999997</v>
      </c>
      <c r="R24" s="107">
        <f t="shared" si="2"/>
        <v>-0.59099999999999997</v>
      </c>
      <c r="S24" s="107">
        <f t="shared" si="2"/>
        <v>-0.58400000000000007</v>
      </c>
      <c r="T24" s="107">
        <f t="shared" si="2"/>
        <v>-0.58500000000000008</v>
      </c>
      <c r="U24" s="107">
        <f t="shared" si="2"/>
        <v>-0.58600000000000008</v>
      </c>
      <c r="V24" s="108">
        <f t="shared" si="2"/>
        <v>-0.58500000000000008</v>
      </c>
      <c r="X24" s="338"/>
      <c r="Y24" s="79" t="s">
        <v>28</v>
      </c>
      <c r="Z24" s="107">
        <f t="shared" si="3"/>
        <v>-0.56000000000000005</v>
      </c>
      <c r="AA24" s="107">
        <f t="shared" si="3"/>
        <v>-0.55699999999999994</v>
      </c>
      <c r="AB24" s="107">
        <f t="shared" si="3"/>
        <v>-0.53499999999999992</v>
      </c>
      <c r="AC24" s="107">
        <f t="shared" si="3"/>
        <v>-0.55299999999999994</v>
      </c>
      <c r="AD24" s="107">
        <f t="shared" si="3"/>
        <v>-0.56200000000000006</v>
      </c>
      <c r="AE24" s="107">
        <f t="shared" si="3"/>
        <v>-0.55800000000000005</v>
      </c>
      <c r="AF24" s="107">
        <f t="shared" si="3"/>
        <v>-0.56000000000000005</v>
      </c>
      <c r="AG24" s="107">
        <f t="shared" si="3"/>
        <v>-0.56400000000000006</v>
      </c>
      <c r="AH24" s="107">
        <f t="shared" si="3"/>
        <v>-0.56299999999999994</v>
      </c>
      <c r="AI24" s="107">
        <f t="shared" si="3"/>
        <v>-0.56800000000000006</v>
      </c>
      <c r="AJ24" s="107">
        <f t="shared" si="3"/>
        <v>-0.54800000000000004</v>
      </c>
      <c r="AK24" s="108">
        <f t="shared" si="3"/>
        <v>-0.54699999999999993</v>
      </c>
    </row>
    <row r="25" spans="2:37" x14ac:dyDescent="0.25">
      <c r="B25" s="274"/>
      <c r="C25" s="287"/>
      <c r="D25" s="287"/>
      <c r="E25" s="287"/>
      <c r="F25" s="16" t="s">
        <v>27</v>
      </c>
      <c r="G25" s="19">
        <v>329.40120000000036</v>
      </c>
      <c r="I25" s="338"/>
      <c r="J25" s="79" t="s">
        <v>35</v>
      </c>
      <c r="K25" s="107">
        <f t="shared" si="2"/>
        <v>-0.57400000000000007</v>
      </c>
      <c r="L25" s="107">
        <f t="shared" si="2"/>
        <v>-0.57800000000000007</v>
      </c>
      <c r="M25" s="107">
        <f t="shared" si="2"/>
        <v>-0.56699999999999995</v>
      </c>
      <c r="N25" s="107">
        <f t="shared" si="2"/>
        <v>-0.55800000000000005</v>
      </c>
      <c r="O25" s="107">
        <f t="shared" si="2"/>
        <v>-0.56899999999999995</v>
      </c>
      <c r="P25" s="107">
        <f t="shared" si="2"/>
        <v>-0.57000000000000006</v>
      </c>
      <c r="Q25" s="107">
        <f t="shared" si="2"/>
        <v>-0.57200000000000006</v>
      </c>
      <c r="R25" s="107">
        <f t="shared" si="2"/>
        <v>-0.56099999999999994</v>
      </c>
      <c r="S25" s="107">
        <f t="shared" si="2"/>
        <v>-0.56699999999999995</v>
      </c>
      <c r="T25" s="107">
        <f t="shared" si="2"/>
        <v>-0.57000000000000006</v>
      </c>
      <c r="U25" s="107">
        <f t="shared" si="2"/>
        <v>-0.56600000000000006</v>
      </c>
      <c r="V25" s="108">
        <f t="shared" si="2"/>
        <v>-0.56499999999999995</v>
      </c>
      <c r="X25" s="338"/>
      <c r="Y25" s="79" t="s">
        <v>35</v>
      </c>
      <c r="Z25" s="107">
        <f t="shared" si="3"/>
        <v>-0.55699999999999994</v>
      </c>
      <c r="AA25" s="107">
        <f t="shared" si="3"/>
        <v>-0.55600000000000005</v>
      </c>
      <c r="AB25" s="107">
        <f t="shared" si="3"/>
        <v>-0.56000000000000005</v>
      </c>
      <c r="AC25" s="107">
        <f t="shared" si="3"/>
        <v>-0.55299999999999994</v>
      </c>
      <c r="AD25" s="107">
        <f t="shared" si="3"/>
        <v>-0.55899999999999994</v>
      </c>
      <c r="AE25" s="107">
        <f t="shared" si="3"/>
        <v>-0.55899999999999994</v>
      </c>
      <c r="AF25" s="107">
        <f t="shared" si="3"/>
        <v>-0.56800000000000006</v>
      </c>
      <c r="AG25" s="107">
        <f t="shared" si="3"/>
        <v>-0.56800000000000006</v>
      </c>
      <c r="AH25" s="107">
        <f t="shared" si="3"/>
        <v>-0.55800000000000005</v>
      </c>
      <c r="AI25" s="107">
        <f t="shared" si="3"/>
        <v>-0.56099999999999994</v>
      </c>
      <c r="AJ25" s="107">
        <f t="shared" si="3"/>
        <v>-0.54499999999999993</v>
      </c>
      <c r="AK25" s="108">
        <f t="shared" si="3"/>
        <v>-0.54499999999999993</v>
      </c>
    </row>
    <row r="26" spans="2:37" ht="15.75" thickBot="1" x14ac:dyDescent="0.3">
      <c r="B26" s="275"/>
      <c r="C26" s="295"/>
      <c r="D26" s="295"/>
      <c r="E26" s="295"/>
      <c r="F26" s="17" t="s">
        <v>28</v>
      </c>
      <c r="G26" s="20">
        <v>288.8134</v>
      </c>
      <c r="I26" s="338"/>
      <c r="J26" s="79" t="s">
        <v>36</v>
      </c>
      <c r="K26" s="107">
        <f t="shared" si="2"/>
        <v>-0.57400000000000007</v>
      </c>
      <c r="L26" s="107">
        <f t="shared" si="2"/>
        <v>-0.57200000000000006</v>
      </c>
      <c r="M26" s="107">
        <f t="shared" si="2"/>
        <v>-0.58000000000000007</v>
      </c>
      <c r="N26" s="107">
        <f t="shared" si="2"/>
        <v>-0.58299999999999996</v>
      </c>
      <c r="O26" s="107">
        <f t="shared" si="2"/>
        <v>-0.57299999999999995</v>
      </c>
      <c r="P26" s="107">
        <f t="shared" si="2"/>
        <v>-0.57000000000000006</v>
      </c>
      <c r="Q26" s="107">
        <f t="shared" si="2"/>
        <v>-0.57400000000000007</v>
      </c>
      <c r="R26" s="107">
        <f t="shared" si="2"/>
        <v>-0.56800000000000006</v>
      </c>
      <c r="S26" s="107">
        <f t="shared" si="2"/>
        <v>1.0000000000000009E-3</v>
      </c>
      <c r="T26" s="107">
        <f t="shared" si="2"/>
        <v>0</v>
      </c>
      <c r="U26" s="107">
        <f t="shared" si="2"/>
        <v>-0.56299999999999994</v>
      </c>
      <c r="V26" s="108">
        <f t="shared" si="2"/>
        <v>-0.56499999999999995</v>
      </c>
      <c r="X26" s="338"/>
      <c r="Y26" s="79" t="s">
        <v>36</v>
      </c>
      <c r="Z26" s="107">
        <f t="shared" si="3"/>
        <v>-0.56099999999999994</v>
      </c>
      <c r="AA26" s="107">
        <f t="shared" si="3"/>
        <v>-0.55600000000000005</v>
      </c>
      <c r="AB26" s="107">
        <f t="shared" si="3"/>
        <v>-0.49800000000000005</v>
      </c>
      <c r="AC26" s="107">
        <f t="shared" si="3"/>
        <v>-0.54899999999999993</v>
      </c>
      <c r="AD26" s="107">
        <f t="shared" si="3"/>
        <v>-0.56400000000000006</v>
      </c>
      <c r="AE26" s="107">
        <f t="shared" si="3"/>
        <v>-0.56699999999999995</v>
      </c>
      <c r="AF26" s="107">
        <f t="shared" si="3"/>
        <v>-0.57499999999999996</v>
      </c>
      <c r="AG26" s="107">
        <f t="shared" si="3"/>
        <v>-0.57299999999999995</v>
      </c>
      <c r="AH26" s="107">
        <f t="shared" si="3"/>
        <v>-0.56800000000000006</v>
      </c>
      <c r="AI26" s="107">
        <f t="shared" si="3"/>
        <v>-0.56899999999999995</v>
      </c>
      <c r="AJ26" s="107">
        <f t="shared" si="3"/>
        <v>-0.57000000000000006</v>
      </c>
      <c r="AK26" s="108">
        <f t="shared" si="3"/>
        <v>-0.57400000000000007</v>
      </c>
    </row>
    <row r="27" spans="2:37" x14ac:dyDescent="0.25">
      <c r="B27" s="273" t="s">
        <v>31</v>
      </c>
      <c r="C27" s="286" t="s">
        <v>7</v>
      </c>
      <c r="D27" s="286" t="s">
        <v>32</v>
      </c>
      <c r="E27" s="286">
        <v>0</v>
      </c>
      <c r="F27" s="15" t="s">
        <v>25</v>
      </c>
      <c r="G27" s="18">
        <v>242.96340000000004</v>
      </c>
      <c r="I27" s="338"/>
      <c r="J27" s="79" t="s">
        <v>37</v>
      </c>
      <c r="K27" s="107">
        <f t="shared" si="2"/>
        <v>1.0000000000000009E-3</v>
      </c>
      <c r="L27" s="107">
        <f t="shared" si="2"/>
        <v>0</v>
      </c>
      <c r="M27" s="107">
        <f t="shared" si="2"/>
        <v>0</v>
      </c>
      <c r="N27" s="107">
        <f t="shared" si="2"/>
        <v>1.0000000000000009E-3</v>
      </c>
      <c r="O27" s="107">
        <f t="shared" si="2"/>
        <v>0</v>
      </c>
      <c r="P27" s="107">
        <f t="shared" si="2"/>
        <v>0</v>
      </c>
      <c r="Q27" s="107">
        <f t="shared" si="2"/>
        <v>9.9999999999999395E-4</v>
      </c>
      <c r="R27" s="107">
        <f t="shared" si="2"/>
        <v>0</v>
      </c>
      <c r="S27" s="107">
        <f t="shared" si="2"/>
        <v>1.0000000000000009E-3</v>
      </c>
      <c r="T27" s="107">
        <f t="shared" si="2"/>
        <v>0</v>
      </c>
      <c r="U27" s="107">
        <f t="shared" si="2"/>
        <v>0</v>
      </c>
      <c r="V27" s="108">
        <f t="shared" si="2"/>
        <v>0</v>
      </c>
      <c r="X27" s="338"/>
      <c r="Y27" s="79" t="s">
        <v>37</v>
      </c>
      <c r="Z27" s="107">
        <f t="shared" si="3"/>
        <v>0</v>
      </c>
      <c r="AA27" s="107">
        <f t="shared" si="3"/>
        <v>0</v>
      </c>
      <c r="AB27" s="107">
        <f t="shared" si="3"/>
        <v>0</v>
      </c>
      <c r="AC27" s="107">
        <f t="shared" si="3"/>
        <v>1.0000000000000009E-3</v>
      </c>
      <c r="AD27" s="107">
        <f t="shared" si="3"/>
        <v>1.0000000000000009E-3</v>
      </c>
      <c r="AE27" s="107">
        <f t="shared" si="3"/>
        <v>0</v>
      </c>
      <c r="AF27" s="107">
        <f t="shared" si="3"/>
        <v>1.0000000000000009E-3</v>
      </c>
      <c r="AG27" s="107">
        <f t="shared" si="3"/>
        <v>0</v>
      </c>
      <c r="AH27" s="107">
        <f t="shared" si="3"/>
        <v>0</v>
      </c>
      <c r="AI27" s="107">
        <f t="shared" si="3"/>
        <v>1.0000000000000009E-3</v>
      </c>
      <c r="AJ27" s="107">
        <f t="shared" si="3"/>
        <v>1.0000000000000009E-3</v>
      </c>
      <c r="AK27" s="108">
        <f t="shared" si="3"/>
        <v>0</v>
      </c>
    </row>
    <row r="28" spans="2:37" ht="15.75" thickBot="1" x14ac:dyDescent="0.3">
      <c r="B28" s="274"/>
      <c r="C28" s="287"/>
      <c r="D28" s="287"/>
      <c r="E28" s="287"/>
      <c r="F28" s="16" t="s">
        <v>26</v>
      </c>
      <c r="G28" s="19"/>
      <c r="I28" s="339"/>
      <c r="J28" s="81" t="s">
        <v>9</v>
      </c>
      <c r="K28" s="109">
        <f t="shared" si="2"/>
        <v>0</v>
      </c>
      <c r="L28" s="109">
        <f t="shared" si="2"/>
        <v>1.0000000000000009E-3</v>
      </c>
      <c r="M28" s="109">
        <f t="shared" si="2"/>
        <v>1.0000000000000009E-3</v>
      </c>
      <c r="N28" s="109">
        <f t="shared" si="2"/>
        <v>1.0000000000000009E-3</v>
      </c>
      <c r="O28" s="109">
        <f t="shared" si="2"/>
        <v>1.0000000000000009E-3</v>
      </c>
      <c r="P28" s="109">
        <f t="shared" si="2"/>
        <v>1.0000000000000009E-3</v>
      </c>
      <c r="Q28" s="109">
        <f t="shared" si="2"/>
        <v>9.9999999999999395E-4</v>
      </c>
      <c r="R28" s="109">
        <f t="shared" si="2"/>
        <v>0</v>
      </c>
      <c r="S28" s="109">
        <f t="shared" si="2"/>
        <v>1.0000000000000009E-3</v>
      </c>
      <c r="T28" s="109">
        <f t="shared" si="2"/>
        <v>0</v>
      </c>
      <c r="U28" s="109">
        <f t="shared" si="2"/>
        <v>1.0000000000000009E-3</v>
      </c>
      <c r="V28" s="110">
        <f t="shared" si="2"/>
        <v>1.0000000000000009E-3</v>
      </c>
      <c r="X28" s="339"/>
      <c r="Y28" s="81" t="s">
        <v>9</v>
      </c>
      <c r="Z28" s="109">
        <f t="shared" si="3"/>
        <v>1.0000000000000009E-3</v>
      </c>
      <c r="AA28" s="109">
        <f t="shared" si="3"/>
        <v>1.0000000000000009E-3</v>
      </c>
      <c r="AB28" s="109">
        <f t="shared" si="3"/>
        <v>1.0000000000000009E-3</v>
      </c>
      <c r="AC28" s="109">
        <f t="shared" si="3"/>
        <v>1.0000000000000009E-3</v>
      </c>
      <c r="AD28" s="109">
        <f t="shared" si="3"/>
        <v>0</v>
      </c>
      <c r="AE28" s="109">
        <f t="shared" si="3"/>
        <v>1.0000000000000009E-3</v>
      </c>
      <c r="AF28" s="109">
        <f t="shared" si="3"/>
        <v>1.0000000000000009E-3</v>
      </c>
      <c r="AG28" s="109">
        <f t="shared" si="3"/>
        <v>0</v>
      </c>
      <c r="AH28" s="109">
        <f t="shared" si="3"/>
        <v>1.0000000000000009E-3</v>
      </c>
      <c r="AI28" s="109">
        <f t="shared" si="3"/>
        <v>1.0000000000000009E-3</v>
      </c>
      <c r="AJ28" s="109">
        <f t="shared" si="3"/>
        <v>1.0000000000000009E-3</v>
      </c>
      <c r="AK28" s="110">
        <f t="shared" si="3"/>
        <v>9.9999999999999395E-4</v>
      </c>
    </row>
    <row r="29" spans="2:37" x14ac:dyDescent="0.25">
      <c r="B29" s="274"/>
      <c r="C29" s="287"/>
      <c r="D29" s="287"/>
      <c r="E29" s="287"/>
      <c r="F29" s="16" t="s">
        <v>27</v>
      </c>
      <c r="G29" s="19"/>
      <c r="I29" s="290" t="s">
        <v>43</v>
      </c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10"/>
      <c r="X29" s="290" t="s">
        <v>43</v>
      </c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10"/>
    </row>
    <row r="30" spans="2:37" x14ac:dyDescent="0.25">
      <c r="B30" s="274"/>
      <c r="C30" s="287"/>
      <c r="D30" s="287"/>
      <c r="E30" s="287"/>
      <c r="F30" s="16" t="s">
        <v>28</v>
      </c>
      <c r="G30" s="19">
        <v>250.70500000000001</v>
      </c>
      <c r="I30" s="291"/>
      <c r="V30" s="3"/>
      <c r="X30" s="291"/>
      <c r="AK30" s="3"/>
    </row>
    <row r="31" spans="2:37" x14ac:dyDescent="0.25">
      <c r="B31" s="274"/>
      <c r="C31" s="287"/>
      <c r="D31" s="287"/>
      <c r="E31" s="287">
        <v>200</v>
      </c>
      <c r="F31" s="16" t="s">
        <v>25</v>
      </c>
      <c r="G31" s="19">
        <v>275.86520000000019</v>
      </c>
      <c r="I31" s="291"/>
      <c r="J31" s="111">
        <f>AVERAGE(K21:K22)</f>
        <v>-0.61799999999999999</v>
      </c>
      <c r="K31" s="85">
        <v>0</v>
      </c>
      <c r="V31" s="3"/>
      <c r="X31" s="291"/>
      <c r="Y31" s="111">
        <f>AVERAGE(Z21:Z22)</f>
        <v>-0.61899999999999988</v>
      </c>
      <c r="Z31" s="85">
        <v>0</v>
      </c>
      <c r="AK31" s="3"/>
    </row>
    <row r="32" spans="2:37" x14ac:dyDescent="0.25">
      <c r="B32" s="274"/>
      <c r="C32" s="287"/>
      <c r="D32" s="287"/>
      <c r="E32" s="287"/>
      <c r="F32" s="16" t="s">
        <v>26</v>
      </c>
      <c r="G32" s="19">
        <v>308.76700000000022</v>
      </c>
      <c r="I32" s="291"/>
      <c r="J32" s="112">
        <f>AVERAGE(L21:L22)</f>
        <v>-0.61449999999999994</v>
      </c>
      <c r="K32" s="35">
        <v>1</v>
      </c>
      <c r="V32" s="3"/>
      <c r="X32" s="291"/>
      <c r="Y32" s="112">
        <f>AVERAGE(AA21:AA22)</f>
        <v>-0.61599999999999988</v>
      </c>
      <c r="Z32" s="35">
        <v>1</v>
      </c>
      <c r="AK32" s="3"/>
    </row>
    <row r="33" spans="2:37" x14ac:dyDescent="0.25">
      <c r="B33" s="274"/>
      <c r="C33" s="287"/>
      <c r="D33" s="287"/>
      <c r="E33" s="287"/>
      <c r="F33" s="16" t="s">
        <v>27</v>
      </c>
      <c r="G33" s="19">
        <v>374.57060000000013</v>
      </c>
      <c r="I33" s="291"/>
      <c r="J33" s="112">
        <f>AVERAGE(M21:M22)</f>
        <v>-0.60949999999999993</v>
      </c>
      <c r="K33" s="35">
        <v>2</v>
      </c>
      <c r="V33" s="3"/>
      <c r="X33" s="291"/>
      <c r="Y33" s="112">
        <f>AVERAGE(AB21:AB22)</f>
        <v>-0.61049999999999993</v>
      </c>
      <c r="Z33" s="35">
        <v>2</v>
      </c>
      <c r="AK33" s="3"/>
    </row>
    <row r="34" spans="2:37" x14ac:dyDescent="0.25">
      <c r="B34" s="274"/>
      <c r="C34" s="287"/>
      <c r="D34" s="287"/>
      <c r="E34" s="287"/>
      <c r="F34" s="16" t="s">
        <v>28</v>
      </c>
      <c r="G34" s="19">
        <v>316.50860000000023</v>
      </c>
      <c r="I34" s="291"/>
      <c r="J34" s="112">
        <f>AVERAGE(N21:N22)</f>
        <v>-0.60349999999999993</v>
      </c>
      <c r="K34" s="35">
        <v>4</v>
      </c>
      <c r="V34" s="3"/>
      <c r="X34" s="291"/>
      <c r="Y34" s="112">
        <f>AVERAGE(AC21:AC22)</f>
        <v>-0.60299999999999998</v>
      </c>
      <c r="Z34" s="35">
        <v>4</v>
      </c>
      <c r="AK34" s="3"/>
    </row>
    <row r="35" spans="2:37" x14ac:dyDescent="0.25">
      <c r="B35" s="274"/>
      <c r="C35" s="287"/>
      <c r="D35" s="287"/>
      <c r="E35" s="287">
        <v>4000</v>
      </c>
      <c r="F35" s="16" t="s">
        <v>25</v>
      </c>
      <c r="G35" s="19">
        <v>299.09000000000026</v>
      </c>
      <c r="I35" s="291"/>
      <c r="J35" s="113">
        <f>AVERAGE(O21:O22)</f>
        <v>-0.58500000000000008</v>
      </c>
      <c r="K35" s="35">
        <v>8</v>
      </c>
      <c r="U35" s="73" t="s">
        <v>44</v>
      </c>
      <c r="V35" s="114">
        <v>209.58</v>
      </c>
      <c r="X35" s="291"/>
      <c r="Y35" s="113">
        <f>AVERAGE(AD21:AD22)</f>
        <v>-0.58550000000000002</v>
      </c>
      <c r="Z35" s="35">
        <v>8</v>
      </c>
      <c r="AJ35" s="73" t="s">
        <v>44</v>
      </c>
      <c r="AK35" s="114">
        <v>208.12</v>
      </c>
    </row>
    <row r="36" spans="2:37" x14ac:dyDescent="0.25">
      <c r="B36" s="274"/>
      <c r="C36" s="287"/>
      <c r="D36" s="287"/>
      <c r="E36" s="287"/>
      <c r="F36" s="16" t="s">
        <v>26</v>
      </c>
      <c r="G36" s="19">
        <v>403.60159999999996</v>
      </c>
      <c r="I36" s="291"/>
      <c r="J36" s="113">
        <f>AVERAGE(P21:P22)</f>
        <v>-0.57500000000000007</v>
      </c>
      <c r="K36" s="35">
        <v>10</v>
      </c>
      <c r="U36" s="72" t="s">
        <v>45</v>
      </c>
      <c r="V36" s="7">
        <v>130.12</v>
      </c>
      <c r="X36" s="291"/>
      <c r="Y36" s="113">
        <f>AVERAGE(AE21:AE22)</f>
        <v>-0.57700000000000007</v>
      </c>
      <c r="Z36" s="35">
        <v>10</v>
      </c>
      <c r="AJ36" s="72" t="s">
        <v>45</v>
      </c>
      <c r="AK36" s="7">
        <v>129.38999999999999</v>
      </c>
    </row>
    <row r="37" spans="2:37" x14ac:dyDescent="0.25">
      <c r="B37" s="274"/>
      <c r="C37" s="287"/>
      <c r="D37" s="287"/>
      <c r="E37" s="287"/>
      <c r="F37" s="16" t="s">
        <v>27</v>
      </c>
      <c r="G37" s="19">
        <v>359.08740000000034</v>
      </c>
      <c r="I37" s="291"/>
      <c r="J37" s="113">
        <f>AVERAGE(Q21:Q22)</f>
        <v>-0.56600000000000006</v>
      </c>
      <c r="K37" s="35">
        <v>12</v>
      </c>
      <c r="V37" s="3"/>
      <c r="X37" s="291"/>
      <c r="Y37" s="113">
        <f>AVERAGE(AF21:AF22)</f>
        <v>-0.56500000000000006</v>
      </c>
      <c r="Z37" s="35">
        <v>12</v>
      </c>
      <c r="AK37" s="3"/>
    </row>
    <row r="38" spans="2:37" ht="15.75" thickBot="1" x14ac:dyDescent="0.3">
      <c r="B38" s="275"/>
      <c r="C38" s="295"/>
      <c r="D38" s="295"/>
      <c r="E38" s="295"/>
      <c r="F38" s="17" t="s">
        <v>28</v>
      </c>
      <c r="G38" s="20">
        <v>252.6404000000002</v>
      </c>
      <c r="I38" s="291"/>
      <c r="J38" s="113">
        <f>AVERAGE(R21:R22)</f>
        <v>-0.5455000000000001</v>
      </c>
      <c r="K38" s="35">
        <v>16</v>
      </c>
      <c r="V38" s="3"/>
      <c r="X38" s="291"/>
      <c r="Y38" s="113">
        <f>AVERAGE(AG21:AG22)</f>
        <v>-0.54649999999999999</v>
      </c>
      <c r="Z38" s="35">
        <v>16</v>
      </c>
      <c r="AK38" s="3"/>
    </row>
    <row r="39" spans="2:37" x14ac:dyDescent="0.25">
      <c r="B39" s="293" t="s">
        <v>33</v>
      </c>
      <c r="C39" s="301" t="s">
        <v>10</v>
      </c>
      <c r="D39" s="286" t="s">
        <v>32</v>
      </c>
      <c r="E39" s="286">
        <v>0</v>
      </c>
      <c r="F39" s="15" t="s">
        <v>25</v>
      </c>
      <c r="G39" s="18">
        <v>252.94920000000053</v>
      </c>
      <c r="I39" s="291"/>
      <c r="J39" s="113">
        <f>AVERAGE(S21:S22)</f>
        <v>-0.52649999999999997</v>
      </c>
      <c r="K39" s="35">
        <v>20</v>
      </c>
      <c r="V39" s="3"/>
      <c r="X39" s="291"/>
      <c r="Y39" s="113">
        <f>AVERAGE(AH21:AH22)</f>
        <v>-0.52449999999999997</v>
      </c>
      <c r="Z39" s="35">
        <v>20</v>
      </c>
      <c r="AK39" s="3"/>
    </row>
    <row r="40" spans="2:37" x14ac:dyDescent="0.25">
      <c r="B40" s="294"/>
      <c r="C40" s="307"/>
      <c r="D40" s="287"/>
      <c r="E40" s="287"/>
      <c r="F40" s="16" t="s">
        <v>26</v>
      </c>
      <c r="G40" s="19">
        <v>268.89180000000044</v>
      </c>
      <c r="I40" s="291"/>
      <c r="J40" s="113">
        <f>AVERAGE(T21:T22)</f>
        <v>-0.50249999999999995</v>
      </c>
      <c r="K40" s="35">
        <v>24</v>
      </c>
      <c r="V40" s="3"/>
      <c r="X40" s="291"/>
      <c r="Y40" s="113">
        <f>AVERAGE(AI21:AI22)</f>
        <v>-0.504</v>
      </c>
      <c r="Z40" s="35">
        <v>24</v>
      </c>
      <c r="AK40" s="3"/>
    </row>
    <row r="41" spans="2:37" x14ac:dyDescent="0.25">
      <c r="B41" s="294"/>
      <c r="C41" s="307"/>
      <c r="D41" s="287"/>
      <c r="E41" s="287"/>
      <c r="F41" s="16" t="s">
        <v>27</v>
      </c>
      <c r="G41" s="19">
        <v>281.29160000000024</v>
      </c>
      <c r="I41" s="291"/>
      <c r="J41" s="6"/>
      <c r="K41" s="37"/>
      <c r="V41" s="3"/>
      <c r="X41" s="291"/>
      <c r="Y41" s="6"/>
      <c r="Z41" s="37"/>
      <c r="AK41" s="3"/>
    </row>
    <row r="42" spans="2:37" x14ac:dyDescent="0.25">
      <c r="B42" s="294"/>
      <c r="C42" s="307"/>
      <c r="D42" s="287"/>
      <c r="E42" s="287"/>
      <c r="F42" s="16" t="s">
        <v>28</v>
      </c>
      <c r="G42" s="19">
        <v>251.17780000000033</v>
      </c>
      <c r="I42" s="291"/>
      <c r="V42" s="3"/>
      <c r="X42" s="291"/>
      <c r="AK42" s="3"/>
    </row>
    <row r="43" spans="2:37" ht="15.75" thickBot="1" x14ac:dyDescent="0.3">
      <c r="B43" s="294"/>
      <c r="C43" s="307"/>
      <c r="D43" s="287"/>
      <c r="E43" s="287">
        <v>200</v>
      </c>
      <c r="F43" s="16" t="s">
        <v>25</v>
      </c>
      <c r="G43" s="19"/>
      <c r="I43" s="292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2"/>
      <c r="X43" s="292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2"/>
    </row>
    <row r="44" spans="2:37" x14ac:dyDescent="0.25">
      <c r="B44" s="294"/>
      <c r="C44" s="307"/>
      <c r="D44" s="287"/>
      <c r="E44" s="287"/>
      <c r="F44" s="16" t="s">
        <v>26</v>
      </c>
      <c r="G44" s="19">
        <v>329.11940000000016</v>
      </c>
      <c r="I44" s="335" t="s">
        <v>46</v>
      </c>
      <c r="J44" s="78"/>
      <c r="K44" s="42">
        <v>1</v>
      </c>
      <c r="L44" s="42">
        <v>2</v>
      </c>
      <c r="M44" s="42">
        <v>3</v>
      </c>
      <c r="N44" s="42">
        <v>4</v>
      </c>
      <c r="O44" s="42">
        <v>5</v>
      </c>
      <c r="P44" s="42">
        <v>6</v>
      </c>
      <c r="Q44" s="42">
        <v>7</v>
      </c>
      <c r="R44" s="42">
        <v>8</v>
      </c>
      <c r="S44" s="42">
        <v>9</v>
      </c>
      <c r="T44" s="42">
        <v>10</v>
      </c>
      <c r="U44" s="42">
        <v>11</v>
      </c>
      <c r="V44" s="43">
        <v>12</v>
      </c>
      <c r="X44" s="335" t="s">
        <v>46</v>
      </c>
      <c r="Y44" s="78"/>
      <c r="Z44" s="42">
        <v>1</v>
      </c>
      <c r="AA44" s="42">
        <v>2</v>
      </c>
      <c r="AB44" s="42">
        <v>3</v>
      </c>
      <c r="AC44" s="42">
        <v>4</v>
      </c>
      <c r="AD44" s="42">
        <v>5</v>
      </c>
      <c r="AE44" s="42">
        <v>6</v>
      </c>
      <c r="AF44" s="42">
        <v>7</v>
      </c>
      <c r="AG44" s="42">
        <v>8</v>
      </c>
      <c r="AH44" s="42">
        <v>9</v>
      </c>
      <c r="AI44" s="42">
        <v>10</v>
      </c>
      <c r="AJ44" s="42">
        <v>11</v>
      </c>
      <c r="AK44" s="43">
        <v>12</v>
      </c>
    </row>
    <row r="45" spans="2:37" x14ac:dyDescent="0.25">
      <c r="B45" s="294"/>
      <c r="C45" s="307"/>
      <c r="D45" s="287"/>
      <c r="E45" s="287"/>
      <c r="F45" s="16" t="s">
        <v>27</v>
      </c>
      <c r="G45" s="19">
        <v>316.71960000000036</v>
      </c>
      <c r="I45" s="335"/>
      <c r="J45" s="79" t="s">
        <v>25</v>
      </c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X45" s="335"/>
      <c r="Y45" s="79" t="s">
        <v>25</v>
      </c>
      <c r="Z45" s="107"/>
      <c r="AA45" s="107"/>
      <c r="AB45" s="107"/>
      <c r="AC45" s="107"/>
      <c r="AD45" s="107"/>
      <c r="AE45" s="107"/>
      <c r="AF45" s="107"/>
      <c r="AG45" s="107"/>
      <c r="AH45" s="107"/>
      <c r="AI45" s="107"/>
      <c r="AJ45" s="107"/>
      <c r="AK45" s="108"/>
    </row>
    <row r="46" spans="2:37" x14ac:dyDescent="0.25">
      <c r="B46" s="294"/>
      <c r="C46" s="307"/>
      <c r="D46" s="287"/>
      <c r="E46" s="287"/>
      <c r="F46" s="16" t="s">
        <v>28</v>
      </c>
      <c r="G46" s="19">
        <v>281.29160000000024</v>
      </c>
      <c r="I46" s="335"/>
      <c r="J46" s="79" t="s">
        <v>26</v>
      </c>
      <c r="K46" s="107"/>
      <c r="L46" s="107"/>
      <c r="M46" s="107"/>
      <c r="N46" s="107"/>
      <c r="O46" s="107"/>
      <c r="P46" s="107"/>
      <c r="Q46" s="107"/>
      <c r="R46" s="107"/>
      <c r="S46" s="107"/>
      <c r="T46" s="107"/>
      <c r="U46" s="107"/>
      <c r="V46" s="107"/>
      <c r="X46" s="335"/>
      <c r="Y46" s="79" t="s">
        <v>26</v>
      </c>
      <c r="Z46" s="107"/>
      <c r="AA46" s="107"/>
      <c r="AB46" s="107"/>
      <c r="AC46" s="107"/>
      <c r="AD46" s="107"/>
      <c r="AE46" s="107"/>
      <c r="AF46" s="107"/>
      <c r="AG46" s="107"/>
      <c r="AH46" s="107"/>
      <c r="AI46" s="107"/>
      <c r="AJ46" s="107"/>
      <c r="AK46" s="108"/>
    </row>
    <row r="47" spans="2:37" x14ac:dyDescent="0.25">
      <c r="B47" s="294"/>
      <c r="C47" s="307"/>
      <c r="D47" s="287"/>
      <c r="E47" s="287">
        <v>4000</v>
      </c>
      <c r="F47" s="16" t="s">
        <v>25</v>
      </c>
      <c r="G47" s="19">
        <v>233.46380000000033</v>
      </c>
      <c r="I47" s="335"/>
      <c r="J47" s="79" t="s">
        <v>27</v>
      </c>
      <c r="K47" s="107">
        <f>K23*$V$35+$V$36</f>
        <v>12.126460000000009</v>
      </c>
      <c r="L47" s="107">
        <f t="shared" ref="L47:V47" si="4">L23*$V$35+$V$36</f>
        <v>12.755199999999988</v>
      </c>
      <c r="M47" s="107">
        <f t="shared" si="4"/>
        <v>12.545620000000014</v>
      </c>
      <c r="N47" s="107">
        <f t="shared" si="4"/>
        <v>12.755199999999988</v>
      </c>
      <c r="O47" s="107">
        <f t="shared" si="4"/>
        <v>12.545620000000014</v>
      </c>
      <c r="P47" s="107">
        <f t="shared" si="4"/>
        <v>12.126460000000009</v>
      </c>
      <c r="Q47" s="107">
        <f t="shared" si="4"/>
        <v>10.449820000000003</v>
      </c>
      <c r="R47" s="107">
        <f t="shared" si="4"/>
        <v>11.288140000000013</v>
      </c>
      <c r="S47" s="107">
        <f t="shared" si="4"/>
        <v>11.078559999999982</v>
      </c>
      <c r="T47" s="107">
        <f t="shared" si="4"/>
        <v>11.707300000000004</v>
      </c>
      <c r="U47" s="107">
        <f t="shared" si="4"/>
        <v>11.288140000000013</v>
      </c>
      <c r="V47" s="107">
        <f t="shared" si="4"/>
        <v>11.916879999999992</v>
      </c>
      <c r="X47" s="335"/>
      <c r="Y47" s="79" t="s">
        <v>27</v>
      </c>
      <c r="Z47" s="107">
        <f>Z23*$AK$35+$AK$36</f>
        <v>11.594079999999977</v>
      </c>
      <c r="AA47" s="107">
        <f t="shared" ref="AA47:AK47" si="5">AA23*$AK$35+$AK$36</f>
        <v>12.010319999999979</v>
      </c>
      <c r="AB47" s="107">
        <f t="shared" si="5"/>
        <v>14.923999999999978</v>
      </c>
      <c r="AC47" s="107">
        <f t="shared" si="5"/>
        <v>14.715879999999999</v>
      </c>
      <c r="AD47" s="107">
        <f t="shared" si="5"/>
        <v>13.467159999999993</v>
      </c>
      <c r="AE47" s="107">
        <f t="shared" si="5"/>
        <v>12.426559999999967</v>
      </c>
      <c r="AF47" s="107">
        <f t="shared" si="5"/>
        <v>14.299639999999997</v>
      </c>
      <c r="AG47" s="107">
        <f t="shared" si="5"/>
        <v>15.13212</v>
      </c>
      <c r="AH47" s="107">
        <f t="shared" si="5"/>
        <v>11.385959999999997</v>
      </c>
      <c r="AI47" s="107">
        <f t="shared" si="5"/>
        <v>13.25903999999997</v>
      </c>
      <c r="AJ47" s="107">
        <f t="shared" si="5"/>
        <v>11.594079999999977</v>
      </c>
      <c r="AK47" s="108">
        <f t="shared" si="5"/>
        <v>12.218440000000001</v>
      </c>
    </row>
    <row r="48" spans="2:37" x14ac:dyDescent="0.25">
      <c r="B48" s="294"/>
      <c r="C48" s="307"/>
      <c r="D48" s="287"/>
      <c r="E48" s="287"/>
      <c r="F48" s="16" t="s">
        <v>26</v>
      </c>
      <c r="G48" s="19">
        <v>201.57860000000028</v>
      </c>
      <c r="I48" s="335"/>
      <c r="J48" s="79" t="s">
        <v>28</v>
      </c>
      <c r="K48" s="107">
        <f t="shared" ref="K48:K50" si="6">K24*$V$35+$V$36</f>
        <v>8.3540200000000056</v>
      </c>
      <c r="L48" s="107">
        <f t="shared" ref="L48:V48" si="7">L24*$V$35+$V$36</f>
        <v>8.7731800000000106</v>
      </c>
      <c r="M48" s="107">
        <f t="shared" si="7"/>
        <v>25.33</v>
      </c>
      <c r="N48" s="107">
        <f t="shared" si="7"/>
        <v>6.6773799999999852</v>
      </c>
      <c r="O48" s="107">
        <f t="shared" si="7"/>
        <v>8.3540199999999771</v>
      </c>
      <c r="P48" s="107">
        <f t="shared" si="7"/>
        <v>8.3540199999999771</v>
      </c>
      <c r="Q48" s="107">
        <f t="shared" si="7"/>
        <v>6.6773799999999994</v>
      </c>
      <c r="R48" s="107">
        <f t="shared" si="7"/>
        <v>6.2582200000000086</v>
      </c>
      <c r="S48" s="107">
        <f t="shared" si="7"/>
        <v>7.7252799999999837</v>
      </c>
      <c r="T48" s="107">
        <f t="shared" si="7"/>
        <v>7.5156999999999812</v>
      </c>
      <c r="U48" s="107">
        <f t="shared" si="7"/>
        <v>7.3061199999999786</v>
      </c>
      <c r="V48" s="107">
        <f t="shared" si="7"/>
        <v>7.5156999999999812</v>
      </c>
      <c r="X48" s="335"/>
      <c r="Y48" s="79" t="s">
        <v>28</v>
      </c>
      <c r="Z48" s="107">
        <f t="shared" ref="Z48:Z50" si="8">Z24*$AK$35+$AK$36</f>
        <v>12.842799999999968</v>
      </c>
      <c r="AA48" s="107">
        <f t="shared" ref="AA48:AK48" si="9">AA24*$AK$35+$AK$36</f>
        <v>13.467159999999993</v>
      </c>
      <c r="AB48" s="107">
        <f t="shared" si="9"/>
        <v>18.0458</v>
      </c>
      <c r="AC48" s="107">
        <f t="shared" si="9"/>
        <v>14.299639999999997</v>
      </c>
      <c r="AD48" s="107">
        <f t="shared" si="9"/>
        <v>12.426559999999967</v>
      </c>
      <c r="AE48" s="107">
        <f t="shared" si="9"/>
        <v>13.25903999999997</v>
      </c>
      <c r="AF48" s="107">
        <f t="shared" si="9"/>
        <v>12.842799999999968</v>
      </c>
      <c r="AG48" s="107">
        <f t="shared" si="9"/>
        <v>12.010319999999979</v>
      </c>
      <c r="AH48" s="107">
        <f t="shared" si="9"/>
        <v>12.218440000000001</v>
      </c>
      <c r="AI48" s="107">
        <f t="shared" si="9"/>
        <v>11.177839999999975</v>
      </c>
      <c r="AJ48" s="107">
        <f t="shared" si="9"/>
        <v>15.34023999999998</v>
      </c>
      <c r="AK48" s="108">
        <f t="shared" si="9"/>
        <v>15.548360000000002</v>
      </c>
    </row>
    <row r="49" spans="2:37" x14ac:dyDescent="0.25">
      <c r="B49" s="294"/>
      <c r="C49" s="307"/>
      <c r="D49" s="287"/>
      <c r="E49" s="287"/>
      <c r="F49" s="16" t="s">
        <v>27</v>
      </c>
      <c r="G49" s="19">
        <v>350.37620000000032</v>
      </c>
      <c r="I49" s="335"/>
      <c r="J49" s="79" t="s">
        <v>35</v>
      </c>
      <c r="K49" s="107">
        <f t="shared" si="6"/>
        <v>9.8210799999999807</v>
      </c>
      <c r="L49" s="107">
        <f t="shared" ref="L49:V49" si="10">L25*$V$35+$V$36</f>
        <v>8.9827599999999848</v>
      </c>
      <c r="M49" s="107">
        <f t="shared" si="10"/>
        <v>11.288140000000013</v>
      </c>
      <c r="N49" s="107">
        <f t="shared" si="10"/>
        <v>13.174359999999993</v>
      </c>
      <c r="O49" s="107">
        <f t="shared" si="10"/>
        <v>10.868980000000008</v>
      </c>
      <c r="P49" s="107">
        <f t="shared" si="10"/>
        <v>10.659399999999991</v>
      </c>
      <c r="Q49" s="107">
        <f t="shared" si="10"/>
        <v>10.240239999999986</v>
      </c>
      <c r="R49" s="107">
        <f t="shared" si="10"/>
        <v>12.545620000000014</v>
      </c>
      <c r="S49" s="107">
        <f t="shared" si="10"/>
        <v>11.288140000000013</v>
      </c>
      <c r="T49" s="107">
        <f t="shared" si="10"/>
        <v>10.659399999999991</v>
      </c>
      <c r="U49" s="107">
        <f t="shared" si="10"/>
        <v>11.497719999999987</v>
      </c>
      <c r="V49" s="107">
        <f t="shared" si="10"/>
        <v>11.707300000000004</v>
      </c>
      <c r="X49" s="335"/>
      <c r="Y49" s="79" t="s">
        <v>35</v>
      </c>
      <c r="Z49" s="107">
        <f t="shared" si="8"/>
        <v>13.467159999999993</v>
      </c>
      <c r="AA49" s="107">
        <f t="shared" ref="AA49:AK49" si="11">AA25*$AK$35+$AK$36</f>
        <v>13.675279999999972</v>
      </c>
      <c r="AB49" s="107">
        <f t="shared" si="11"/>
        <v>12.842799999999968</v>
      </c>
      <c r="AC49" s="107">
        <f t="shared" si="11"/>
        <v>14.299639999999997</v>
      </c>
      <c r="AD49" s="107">
        <f t="shared" si="11"/>
        <v>13.050919999999991</v>
      </c>
      <c r="AE49" s="107">
        <f t="shared" si="11"/>
        <v>13.050919999999991</v>
      </c>
      <c r="AF49" s="107">
        <f t="shared" si="11"/>
        <v>11.177839999999975</v>
      </c>
      <c r="AG49" s="107">
        <f t="shared" si="11"/>
        <v>11.177839999999975</v>
      </c>
      <c r="AH49" s="107">
        <f t="shared" si="11"/>
        <v>13.25903999999997</v>
      </c>
      <c r="AI49" s="107">
        <f t="shared" si="11"/>
        <v>12.634679999999989</v>
      </c>
      <c r="AJ49" s="107">
        <f t="shared" si="11"/>
        <v>15.964600000000004</v>
      </c>
      <c r="AK49" s="108">
        <f t="shared" si="11"/>
        <v>15.964600000000004</v>
      </c>
    </row>
    <row r="50" spans="2:37" ht="15.75" thickBot="1" x14ac:dyDescent="0.3">
      <c r="B50" s="294"/>
      <c r="C50" s="307"/>
      <c r="D50" s="295"/>
      <c r="E50" s="295"/>
      <c r="F50" s="17" t="s">
        <v>28</v>
      </c>
      <c r="G50" s="20">
        <v>252.94920000000053</v>
      </c>
      <c r="I50" s="335"/>
      <c r="J50" s="79" t="s">
        <v>36</v>
      </c>
      <c r="K50" s="107">
        <f t="shared" si="6"/>
        <v>9.8210799999999807</v>
      </c>
      <c r="L50" s="107">
        <f t="shared" ref="L50:V50" si="12">L26*$V$35+$V$36</f>
        <v>10.240239999999986</v>
      </c>
      <c r="M50" s="107">
        <f t="shared" si="12"/>
        <v>8.5635999999999797</v>
      </c>
      <c r="N50" s="107">
        <f t="shared" si="12"/>
        <v>7.9348600000000005</v>
      </c>
      <c r="O50" s="107">
        <f t="shared" si="12"/>
        <v>10.030660000000012</v>
      </c>
      <c r="P50" s="107">
        <f t="shared" si="12"/>
        <v>10.659399999999991</v>
      </c>
      <c r="Q50" s="107">
        <f t="shared" si="12"/>
        <v>9.8210799999999807</v>
      </c>
      <c r="R50" s="107">
        <f t="shared" si="12"/>
        <v>11.078559999999982</v>
      </c>
      <c r="S50" s="107">
        <f t="shared" si="12"/>
        <v>130.32957999999999</v>
      </c>
      <c r="T50" s="107">
        <f t="shared" si="12"/>
        <v>130.12</v>
      </c>
      <c r="U50" s="107">
        <f t="shared" si="12"/>
        <v>12.126460000000009</v>
      </c>
      <c r="V50" s="107">
        <f t="shared" si="12"/>
        <v>11.707300000000004</v>
      </c>
      <c r="X50" s="335"/>
      <c r="Y50" s="79" t="s">
        <v>36</v>
      </c>
      <c r="Z50" s="107">
        <f t="shared" si="8"/>
        <v>12.634679999999989</v>
      </c>
      <c r="AA50" s="107">
        <f t="shared" ref="AA50:AK50" si="13">AA26*$AK$35+$AK$36</f>
        <v>13.675279999999972</v>
      </c>
      <c r="AB50" s="107">
        <f t="shared" si="13"/>
        <v>25.746239999999972</v>
      </c>
      <c r="AC50" s="107">
        <f t="shared" si="13"/>
        <v>15.13212</v>
      </c>
      <c r="AD50" s="107">
        <f t="shared" si="13"/>
        <v>12.010319999999979</v>
      </c>
      <c r="AE50" s="107">
        <f t="shared" si="13"/>
        <v>11.385959999999997</v>
      </c>
      <c r="AF50" s="107">
        <f t="shared" si="13"/>
        <v>9.7209999999999894</v>
      </c>
      <c r="AG50" s="107">
        <f t="shared" si="13"/>
        <v>10.137239999999991</v>
      </c>
      <c r="AH50" s="107">
        <f t="shared" si="13"/>
        <v>11.177839999999975</v>
      </c>
      <c r="AI50" s="107">
        <f t="shared" si="13"/>
        <v>10.969719999999995</v>
      </c>
      <c r="AJ50" s="107">
        <f t="shared" si="13"/>
        <v>10.761599999999973</v>
      </c>
      <c r="AK50" s="108">
        <f t="shared" si="13"/>
        <v>9.9291199999999691</v>
      </c>
    </row>
    <row r="51" spans="2:37" x14ac:dyDescent="0.25">
      <c r="B51" s="294"/>
      <c r="C51" s="307"/>
      <c r="D51" s="286" t="s">
        <v>24</v>
      </c>
      <c r="E51" s="286">
        <v>0</v>
      </c>
      <c r="F51" s="15" t="s">
        <v>25</v>
      </c>
      <c r="G51" s="18">
        <v>302.54840000000036</v>
      </c>
      <c r="I51" s="335"/>
      <c r="J51" s="79" t="s">
        <v>37</v>
      </c>
      <c r="K51" s="107"/>
      <c r="L51" s="107"/>
      <c r="M51" s="107"/>
      <c r="N51" s="107"/>
      <c r="O51" s="107"/>
      <c r="P51" s="107"/>
      <c r="Q51" s="107"/>
      <c r="R51" s="107"/>
      <c r="S51" s="107"/>
      <c r="T51" s="107"/>
      <c r="U51" s="107"/>
      <c r="V51" s="107"/>
      <c r="X51" s="335"/>
      <c r="Y51" s="79" t="s">
        <v>37</v>
      </c>
      <c r="Z51" s="107"/>
      <c r="AA51" s="107"/>
      <c r="AB51" s="107"/>
      <c r="AC51" s="107"/>
      <c r="AD51" s="107"/>
      <c r="AE51" s="107"/>
      <c r="AF51" s="107"/>
      <c r="AG51" s="107"/>
      <c r="AH51" s="107"/>
      <c r="AI51" s="107"/>
      <c r="AJ51" s="107"/>
      <c r="AK51" s="108"/>
    </row>
    <row r="52" spans="2:37" ht="15.75" thickBot="1" x14ac:dyDescent="0.3">
      <c r="B52" s="294"/>
      <c r="C52" s="307"/>
      <c r="D52" s="287"/>
      <c r="E52" s="287"/>
      <c r="F52" s="16" t="s">
        <v>26</v>
      </c>
      <c r="G52" s="19">
        <v>224.60680000000011</v>
      </c>
      <c r="I52" s="336"/>
      <c r="J52" s="81" t="s">
        <v>9</v>
      </c>
      <c r="K52" s="107"/>
      <c r="L52" s="107"/>
      <c r="M52" s="107"/>
      <c r="N52" s="107"/>
      <c r="O52" s="107"/>
      <c r="P52" s="107"/>
      <c r="Q52" s="107"/>
      <c r="R52" s="107"/>
      <c r="S52" s="107"/>
      <c r="T52" s="107"/>
      <c r="U52" s="107"/>
      <c r="V52" s="107"/>
      <c r="X52" s="336"/>
      <c r="Y52" s="81" t="s">
        <v>9</v>
      </c>
      <c r="Z52" s="109"/>
      <c r="AA52" s="109"/>
      <c r="AB52" s="109"/>
      <c r="AC52" s="109"/>
      <c r="AD52" s="109"/>
      <c r="AE52" s="109"/>
      <c r="AF52" s="109"/>
      <c r="AG52" s="109"/>
      <c r="AH52" s="109"/>
      <c r="AI52" s="109"/>
      <c r="AJ52" s="109"/>
      <c r="AK52" s="110"/>
    </row>
    <row r="53" spans="2:37" x14ac:dyDescent="0.25">
      <c r="B53" s="294"/>
      <c r="C53" s="307"/>
      <c r="D53" s="287"/>
      <c r="E53" s="287"/>
      <c r="F53" s="16" t="s">
        <v>27</v>
      </c>
      <c r="G53" s="19">
        <v>217.52120000000014</v>
      </c>
      <c r="I53" s="326" t="s">
        <v>47</v>
      </c>
      <c r="J53" s="93" t="s">
        <v>48</v>
      </c>
      <c r="K53" s="94" t="s">
        <v>12</v>
      </c>
      <c r="L53" s="115" t="s">
        <v>49</v>
      </c>
      <c r="M53" s="116" t="s">
        <v>50</v>
      </c>
      <c r="X53" s="326" t="s">
        <v>47</v>
      </c>
      <c r="Y53" s="98" t="s">
        <v>48</v>
      </c>
      <c r="Z53" s="99" t="s">
        <v>12</v>
      </c>
      <c r="AA53" s="129" t="s">
        <v>49</v>
      </c>
      <c r="AB53" s="130" t="s">
        <v>50</v>
      </c>
    </row>
    <row r="54" spans="2:37" x14ac:dyDescent="0.25">
      <c r="B54" s="294"/>
      <c r="C54" s="307"/>
      <c r="D54" s="287"/>
      <c r="E54" s="287"/>
      <c r="F54" s="16" t="s">
        <v>28</v>
      </c>
      <c r="G54" s="19">
        <v>281.29160000000024</v>
      </c>
      <c r="I54" s="327"/>
      <c r="J54" s="329" t="s">
        <v>51</v>
      </c>
      <c r="K54" s="97" t="s">
        <v>25</v>
      </c>
      <c r="L54" s="16">
        <f>AVERAGE(K47:L47)*20</f>
        <v>248.81659999999997</v>
      </c>
      <c r="M54" s="333">
        <f>AVERAGE(L54:L57)</f>
        <v>202.18504999999988</v>
      </c>
      <c r="X54" s="327"/>
      <c r="Y54" s="329" t="s">
        <v>51</v>
      </c>
      <c r="Z54" s="97" t="s">
        <v>25</v>
      </c>
      <c r="AA54" s="16">
        <f>AVERAGE(Z47:AA47)*20</f>
        <v>236.04399999999956</v>
      </c>
      <c r="AB54" s="333">
        <f>AVERAGE(AA54:AA57)</f>
        <v>258.4168999999996</v>
      </c>
    </row>
    <row r="55" spans="2:37" x14ac:dyDescent="0.25">
      <c r="B55" s="294"/>
      <c r="C55" s="307"/>
      <c r="D55" s="287"/>
      <c r="E55" s="287">
        <v>200</v>
      </c>
      <c r="F55" s="16" t="s">
        <v>25</v>
      </c>
      <c r="G55" s="19"/>
      <c r="I55" s="327"/>
      <c r="J55" s="330"/>
      <c r="K55" s="99" t="s">
        <v>26</v>
      </c>
      <c r="L55" s="16">
        <f t="shared" ref="L55:L57" si="14">AVERAGE(K48:L48)*20</f>
        <v>171.27200000000016</v>
      </c>
      <c r="M55" s="289"/>
      <c r="X55" s="327"/>
      <c r="Y55" s="330"/>
      <c r="Z55" s="99" t="s">
        <v>26</v>
      </c>
      <c r="AA55" s="16">
        <f t="shared" ref="AA55:AA57" si="15">AVERAGE(Z48:AA48)*20</f>
        <v>263.09959999999961</v>
      </c>
      <c r="AB55" s="289"/>
    </row>
    <row r="56" spans="2:37" x14ac:dyDescent="0.25">
      <c r="B56" s="294"/>
      <c r="C56" s="307"/>
      <c r="D56" s="287"/>
      <c r="E56" s="287"/>
      <c r="F56" s="16" t="s">
        <v>26</v>
      </c>
      <c r="G56" s="19">
        <v>217.52120000000048</v>
      </c>
      <c r="I56" s="327"/>
      <c r="J56" s="330"/>
      <c r="K56" s="99" t="s">
        <v>27</v>
      </c>
      <c r="L56" s="16">
        <f t="shared" si="14"/>
        <v>188.03839999999965</v>
      </c>
      <c r="M56" s="289"/>
      <c r="X56" s="327"/>
      <c r="Y56" s="330"/>
      <c r="Z56" s="99" t="s">
        <v>27</v>
      </c>
      <c r="AA56" s="16">
        <f t="shared" si="15"/>
        <v>271.42439999999965</v>
      </c>
      <c r="AB56" s="289"/>
    </row>
    <row r="57" spans="2:37" x14ac:dyDescent="0.25">
      <c r="B57" s="294"/>
      <c r="C57" s="307"/>
      <c r="D57" s="287"/>
      <c r="E57" s="287"/>
      <c r="F57" s="16" t="s">
        <v>27</v>
      </c>
      <c r="G57" s="19">
        <v>228.14960000000008</v>
      </c>
      <c r="I57" s="327"/>
      <c r="J57" s="331"/>
      <c r="K57" s="101" t="s">
        <v>28</v>
      </c>
      <c r="L57" s="72">
        <f t="shared" si="14"/>
        <v>200.61319999999967</v>
      </c>
      <c r="M57" s="334"/>
      <c r="X57" s="327"/>
      <c r="Y57" s="331"/>
      <c r="Z57" s="101" t="s">
        <v>28</v>
      </c>
      <c r="AA57" s="72">
        <f t="shared" si="15"/>
        <v>263.09959999999961</v>
      </c>
      <c r="AB57" s="334"/>
    </row>
    <row r="58" spans="2:37" x14ac:dyDescent="0.25">
      <c r="B58" s="294"/>
      <c r="C58" s="307"/>
      <c r="D58" s="287"/>
      <c r="E58" s="287"/>
      <c r="F58" s="16" t="s">
        <v>28</v>
      </c>
      <c r="G58" s="19">
        <v>231.6924000000005</v>
      </c>
      <c r="I58" s="327"/>
      <c r="J58" s="319" t="s">
        <v>52</v>
      </c>
      <c r="K58" s="97" t="s">
        <v>25</v>
      </c>
      <c r="L58" s="16">
        <f>AVERAGE(M47:N47)*20</f>
        <v>253.00820000000002</v>
      </c>
      <c r="M58" s="333">
        <f>AVERAGE(L58:L61)</f>
        <v>245.67289999999991</v>
      </c>
      <c r="X58" s="327"/>
      <c r="Y58" s="319" t="s">
        <v>52</v>
      </c>
      <c r="Z58" s="97" t="s">
        <v>25</v>
      </c>
      <c r="AA58" s="16">
        <f>AVERAGE(AB47:AC47)*20</f>
        <v>296.39879999999977</v>
      </c>
      <c r="AB58" s="333">
        <f>AVERAGE(AA58:AA61)</f>
        <v>325.0152999999998</v>
      </c>
    </row>
    <row r="59" spans="2:37" x14ac:dyDescent="0.25">
      <c r="B59" s="294"/>
      <c r="C59" s="307"/>
      <c r="D59" s="287"/>
      <c r="E59" s="287">
        <v>4000</v>
      </c>
      <c r="F59" s="16" t="s">
        <v>25</v>
      </c>
      <c r="G59" s="19">
        <v>345.06200000000018</v>
      </c>
      <c r="I59" s="327"/>
      <c r="J59" s="320"/>
      <c r="K59" s="99" t="s">
        <v>26</v>
      </c>
      <c r="L59" s="16">
        <f t="shared" ref="L59:L61" si="16">AVERAGE(M48:N48)*20</f>
        <v>320.07379999999984</v>
      </c>
      <c r="M59" s="289"/>
      <c r="X59" s="327"/>
      <c r="Y59" s="320"/>
      <c r="Z59" s="99" t="s">
        <v>26</v>
      </c>
      <c r="AA59" s="16">
        <f t="shared" ref="AA59:AA61" si="17">AVERAGE(AB48:AC48)*20</f>
        <v>323.45439999999996</v>
      </c>
      <c r="AB59" s="289"/>
    </row>
    <row r="60" spans="2:37" x14ac:dyDescent="0.25">
      <c r="B60" s="294"/>
      <c r="C60" s="307"/>
      <c r="D60" s="287"/>
      <c r="E60" s="287"/>
      <c r="F60" s="16" t="s">
        <v>26</v>
      </c>
      <c r="G60" s="19">
        <v>322.03380000000027</v>
      </c>
      <c r="I60" s="327"/>
      <c r="J60" s="320"/>
      <c r="K60" s="99" t="s">
        <v>27</v>
      </c>
      <c r="L60" s="16">
        <f t="shared" si="16"/>
        <v>244.62500000000006</v>
      </c>
      <c r="M60" s="289"/>
      <c r="X60" s="327"/>
      <c r="Y60" s="320"/>
      <c r="Z60" s="99" t="s">
        <v>27</v>
      </c>
      <c r="AA60" s="16">
        <f t="shared" si="17"/>
        <v>271.42439999999965</v>
      </c>
      <c r="AB60" s="289"/>
    </row>
    <row r="61" spans="2:37" x14ac:dyDescent="0.25">
      <c r="B61" s="294"/>
      <c r="C61" s="307"/>
      <c r="D61" s="287"/>
      <c r="E61" s="287"/>
      <c r="F61" s="16" t="s">
        <v>27</v>
      </c>
      <c r="G61" s="19">
        <v>265.34900000000033</v>
      </c>
      <c r="I61" s="327"/>
      <c r="J61" s="321"/>
      <c r="K61" s="101" t="s">
        <v>28</v>
      </c>
      <c r="L61" s="72">
        <f t="shared" si="16"/>
        <v>164.9845999999998</v>
      </c>
      <c r="M61" s="334"/>
      <c r="X61" s="327"/>
      <c r="Y61" s="321"/>
      <c r="Z61" s="101" t="s">
        <v>28</v>
      </c>
      <c r="AA61" s="72">
        <f t="shared" si="17"/>
        <v>408.78359999999975</v>
      </c>
      <c r="AB61" s="334"/>
    </row>
    <row r="62" spans="2:37" ht="15.75" thickBot="1" x14ac:dyDescent="0.3">
      <c r="B62" s="315"/>
      <c r="C62" s="302"/>
      <c r="D62" s="295"/>
      <c r="E62" s="295"/>
      <c r="F62" s="17" t="s">
        <v>28</v>
      </c>
      <c r="G62" s="20">
        <v>247.63500000000033</v>
      </c>
      <c r="I62" s="327"/>
      <c r="J62" s="319" t="s">
        <v>53</v>
      </c>
      <c r="K62" s="97" t="s">
        <v>25</v>
      </c>
      <c r="L62" s="16">
        <f>AVERAGE(O47:P47)*20</f>
        <v>246.72080000000022</v>
      </c>
      <c r="M62" s="333">
        <f>AVERAGE(L62:L65)</f>
        <v>208.99639999999997</v>
      </c>
      <c r="X62" s="327"/>
      <c r="Y62" s="319" t="s">
        <v>53</v>
      </c>
      <c r="Z62" s="97" t="s">
        <v>25</v>
      </c>
      <c r="AA62" s="16">
        <f>AVERAGE(AD47:AE47)*20</f>
        <v>258.93719999999962</v>
      </c>
      <c r="AB62" s="333">
        <f>AVERAGE(AA62:AA65)</f>
        <v>252.69359999999963</v>
      </c>
    </row>
    <row r="63" spans="2:37" x14ac:dyDescent="0.25">
      <c r="I63" s="327"/>
      <c r="J63" s="320"/>
      <c r="K63" s="99" t="s">
        <v>26</v>
      </c>
      <c r="L63" s="16">
        <f t="shared" ref="L63:L65" si="18">AVERAGE(O48:P48)*20</f>
        <v>167.08039999999954</v>
      </c>
      <c r="M63" s="289"/>
      <c r="X63" s="327"/>
      <c r="Y63" s="320"/>
      <c r="Z63" s="99" t="s">
        <v>26</v>
      </c>
      <c r="AA63" s="16">
        <f t="shared" ref="AA63:AA65" si="19">AVERAGE(AD48:AE48)*20</f>
        <v>256.85599999999937</v>
      </c>
      <c r="AB63" s="289"/>
    </row>
    <row r="64" spans="2:37" x14ac:dyDescent="0.25">
      <c r="I64" s="327"/>
      <c r="J64" s="320"/>
      <c r="K64" s="99" t="s">
        <v>27</v>
      </c>
      <c r="L64" s="16">
        <f t="shared" si="18"/>
        <v>215.28379999999999</v>
      </c>
      <c r="M64" s="289"/>
      <c r="X64" s="327"/>
      <c r="Y64" s="320"/>
      <c r="Z64" s="99" t="s">
        <v>27</v>
      </c>
      <c r="AA64" s="16">
        <f t="shared" si="19"/>
        <v>261.01839999999982</v>
      </c>
      <c r="AB64" s="289"/>
    </row>
    <row r="65" spans="9:28" x14ac:dyDescent="0.25">
      <c r="I65" s="327"/>
      <c r="J65" s="321"/>
      <c r="K65" s="101" t="s">
        <v>28</v>
      </c>
      <c r="L65" s="72">
        <f t="shared" si="18"/>
        <v>206.90060000000003</v>
      </c>
      <c r="M65" s="334"/>
      <c r="X65" s="327"/>
      <c r="Y65" s="321"/>
      <c r="Z65" s="101" t="s">
        <v>28</v>
      </c>
      <c r="AA65" s="72">
        <f t="shared" si="19"/>
        <v>233.96279999999976</v>
      </c>
      <c r="AB65" s="334"/>
    </row>
    <row r="66" spans="9:28" x14ac:dyDescent="0.25">
      <c r="I66" s="327"/>
      <c r="J66" s="319" t="s">
        <v>54</v>
      </c>
      <c r="K66" s="97" t="s">
        <v>25</v>
      </c>
      <c r="L66" s="16">
        <f>AVERAGE(Q47:R47)*20</f>
        <v>217.37960000000015</v>
      </c>
      <c r="M66" s="333">
        <f>AVERAGE(L66:L69)</f>
        <v>195.89764999999997</v>
      </c>
      <c r="X66" s="327"/>
      <c r="Y66" s="319" t="s">
        <v>54</v>
      </c>
      <c r="Z66" s="97" t="s">
        <v>25</v>
      </c>
      <c r="AA66" s="16">
        <f>AVERAGE(AF47:AG47)*20</f>
        <v>294.31759999999997</v>
      </c>
      <c r="AB66" s="333">
        <f>AVERAGE(AA66:AA69)</f>
        <v>241.24699999999967</v>
      </c>
    </row>
    <row r="67" spans="9:28" x14ac:dyDescent="0.25">
      <c r="I67" s="327"/>
      <c r="J67" s="320"/>
      <c r="K67" s="99" t="s">
        <v>26</v>
      </c>
      <c r="L67" s="16">
        <f t="shared" ref="L67:L69" si="20">AVERAGE(Q48:R48)*20</f>
        <v>129.35600000000008</v>
      </c>
      <c r="M67" s="289"/>
      <c r="X67" s="327"/>
      <c r="Y67" s="320"/>
      <c r="Z67" s="99" t="s">
        <v>26</v>
      </c>
      <c r="AA67" s="16">
        <f t="shared" ref="AA67:AA69" si="21">AVERAGE(AF48:AG48)*20</f>
        <v>248.53119999999947</v>
      </c>
      <c r="AB67" s="289"/>
    </row>
    <row r="68" spans="9:28" x14ac:dyDescent="0.25">
      <c r="I68" s="327"/>
      <c r="J68" s="320"/>
      <c r="K68" s="99" t="s">
        <v>27</v>
      </c>
      <c r="L68" s="16">
        <f t="shared" si="20"/>
        <v>227.8586</v>
      </c>
      <c r="M68" s="289"/>
      <c r="X68" s="327"/>
      <c r="Y68" s="320"/>
      <c r="Z68" s="99" t="s">
        <v>27</v>
      </c>
      <c r="AA68" s="16">
        <f t="shared" si="21"/>
        <v>223.5567999999995</v>
      </c>
      <c r="AB68" s="289"/>
    </row>
    <row r="69" spans="9:28" x14ac:dyDescent="0.25">
      <c r="I69" s="327"/>
      <c r="J69" s="321"/>
      <c r="K69" s="101" t="s">
        <v>28</v>
      </c>
      <c r="L69" s="72">
        <f t="shared" si="20"/>
        <v>208.99639999999962</v>
      </c>
      <c r="M69" s="334"/>
      <c r="X69" s="327"/>
      <c r="Y69" s="321"/>
      <c r="Z69" s="101" t="s">
        <v>28</v>
      </c>
      <c r="AA69" s="72">
        <f t="shared" si="21"/>
        <v>198.58239999999981</v>
      </c>
      <c r="AB69" s="334"/>
    </row>
    <row r="70" spans="9:28" x14ac:dyDescent="0.25">
      <c r="I70" s="327"/>
      <c r="J70" s="319" t="s">
        <v>55</v>
      </c>
      <c r="K70" s="97" t="s">
        <v>25</v>
      </c>
      <c r="L70" s="16">
        <f>AVERAGE(S47:T47)*20</f>
        <v>227.85859999999985</v>
      </c>
      <c r="M70" s="333">
        <f>AVERAGE(L70:L73)</f>
        <v>199.91459999999984</v>
      </c>
      <c r="X70" s="327"/>
      <c r="Y70" s="319" t="s">
        <v>55</v>
      </c>
      <c r="Z70" s="97" t="s">
        <v>25</v>
      </c>
      <c r="AA70" s="16">
        <f>AVERAGE(AH47:AI47)*20</f>
        <v>246.44999999999968</v>
      </c>
      <c r="AB70" s="333">
        <f>AVERAGE(AA70:AA73)</f>
        <v>240.20639999999969</v>
      </c>
    </row>
    <row r="71" spans="9:28" x14ac:dyDescent="0.25">
      <c r="I71" s="327"/>
      <c r="J71" s="320"/>
      <c r="K71" s="99" t="s">
        <v>26</v>
      </c>
      <c r="L71" s="16"/>
      <c r="M71" s="289"/>
      <c r="X71" s="327"/>
      <c r="Y71" s="320"/>
      <c r="Z71" s="99" t="s">
        <v>26</v>
      </c>
      <c r="AA71" s="16">
        <f t="shared" ref="AA71:AA73" si="22">AVERAGE(AH48:AI48)*20</f>
        <v>233.96279999999976</v>
      </c>
      <c r="AB71" s="289"/>
    </row>
    <row r="72" spans="9:28" x14ac:dyDescent="0.25">
      <c r="I72" s="327"/>
      <c r="J72" s="320"/>
      <c r="K72" s="99" t="s">
        <v>27</v>
      </c>
      <c r="L72" s="16">
        <f>AVERAGE(S48:T48)*20</f>
        <v>152.40979999999965</v>
      </c>
      <c r="M72" s="289"/>
      <c r="X72" s="327"/>
      <c r="Y72" s="320"/>
      <c r="Z72" s="99" t="s">
        <v>27</v>
      </c>
      <c r="AA72" s="16">
        <f t="shared" si="22"/>
        <v>258.93719999999962</v>
      </c>
      <c r="AB72" s="289"/>
    </row>
    <row r="73" spans="9:28" x14ac:dyDescent="0.25">
      <c r="I73" s="327"/>
      <c r="J73" s="321"/>
      <c r="K73" s="101" t="s">
        <v>28</v>
      </c>
      <c r="L73" s="72">
        <f>AVERAGE(S49:T49)*20</f>
        <v>219.47540000000004</v>
      </c>
      <c r="M73" s="334"/>
      <c r="X73" s="327"/>
      <c r="Y73" s="321"/>
      <c r="Z73" s="101" t="s">
        <v>28</v>
      </c>
      <c r="AA73" s="72">
        <f t="shared" si="22"/>
        <v>221.4755999999997</v>
      </c>
      <c r="AB73" s="334"/>
    </row>
    <row r="74" spans="9:28" x14ac:dyDescent="0.25">
      <c r="I74" s="327"/>
      <c r="J74" s="319" t="s">
        <v>56</v>
      </c>
      <c r="K74" s="97" t="s">
        <v>25</v>
      </c>
      <c r="L74" s="16">
        <f>AVERAGE(U47:V47)*20</f>
        <v>232.05020000000005</v>
      </c>
      <c r="M74" s="333">
        <f>AVERAGE(L74:L77)</f>
        <v>212.66404999999992</v>
      </c>
      <c r="X74" s="327"/>
      <c r="Y74" s="319" t="s">
        <v>56</v>
      </c>
      <c r="Z74" s="97" t="s">
        <v>25</v>
      </c>
      <c r="AA74" s="16">
        <f>AVERAGE(AJ47:AK47)*20</f>
        <v>238.12519999999978</v>
      </c>
      <c r="AB74" s="333">
        <f>AVERAGE(AA74:AA77)</f>
        <v>268.30259999999981</v>
      </c>
    </row>
    <row r="75" spans="9:28" x14ac:dyDescent="0.25">
      <c r="I75" s="327"/>
      <c r="J75" s="320"/>
      <c r="K75" s="99" t="s">
        <v>26</v>
      </c>
      <c r="L75" s="16">
        <f t="shared" ref="L75:L77" si="23">AVERAGE(U48:V48)*20</f>
        <v>148.2181999999996</v>
      </c>
      <c r="M75" s="289"/>
      <c r="X75" s="327"/>
      <c r="Y75" s="320"/>
      <c r="Z75" s="99" t="s">
        <v>26</v>
      </c>
      <c r="AA75" s="16">
        <f t="shared" ref="AA75:AA77" si="24">AVERAGE(AJ48:AK48)*20</f>
        <v>308.88599999999985</v>
      </c>
      <c r="AB75" s="289"/>
    </row>
    <row r="76" spans="9:28" x14ac:dyDescent="0.25">
      <c r="I76" s="327"/>
      <c r="J76" s="320"/>
      <c r="K76" s="99" t="s">
        <v>27</v>
      </c>
      <c r="L76" s="16">
        <f t="shared" si="23"/>
        <v>232.0501999999999</v>
      </c>
      <c r="M76" s="289"/>
      <c r="X76" s="327"/>
      <c r="Y76" s="320"/>
      <c r="Z76" s="99" t="s">
        <v>27</v>
      </c>
      <c r="AA76" s="16">
        <f t="shared" si="24"/>
        <v>319.29200000000009</v>
      </c>
      <c r="AB76" s="289"/>
    </row>
    <row r="77" spans="9:28" ht="15.75" thickBot="1" x14ac:dyDescent="0.3">
      <c r="I77" s="328"/>
      <c r="J77" s="324"/>
      <c r="K77" s="102" t="s">
        <v>28</v>
      </c>
      <c r="L77" s="17">
        <f t="shared" si="23"/>
        <v>238.33760000000012</v>
      </c>
      <c r="M77" s="334"/>
      <c r="X77" s="328"/>
      <c r="Y77" s="324"/>
      <c r="Z77" s="102" t="s">
        <v>28</v>
      </c>
      <c r="AA77" s="17">
        <f t="shared" si="24"/>
        <v>206.90719999999942</v>
      </c>
      <c r="AB77" s="334"/>
    </row>
  </sheetData>
  <mergeCells count="67">
    <mergeCell ref="B1:G1"/>
    <mergeCell ref="B3:B14"/>
    <mergeCell ref="C3:C14"/>
    <mergeCell ref="D3:D14"/>
    <mergeCell ref="E3:E6"/>
    <mergeCell ref="E7:E10"/>
    <mergeCell ref="E11:E14"/>
    <mergeCell ref="B15:B26"/>
    <mergeCell ref="C15:C26"/>
    <mergeCell ref="D15:D26"/>
    <mergeCell ref="E15:E18"/>
    <mergeCell ref="E19:E22"/>
    <mergeCell ref="E23:E26"/>
    <mergeCell ref="B27:B38"/>
    <mergeCell ref="C27:C38"/>
    <mergeCell ref="D27:D38"/>
    <mergeCell ref="E27:E30"/>
    <mergeCell ref="E31:E34"/>
    <mergeCell ref="E35:E38"/>
    <mergeCell ref="B39:B62"/>
    <mergeCell ref="C39:C62"/>
    <mergeCell ref="D39:D50"/>
    <mergeCell ref="E39:E42"/>
    <mergeCell ref="E43:E46"/>
    <mergeCell ref="E47:E50"/>
    <mergeCell ref="D51:D62"/>
    <mergeCell ref="E51:E54"/>
    <mergeCell ref="E55:E58"/>
    <mergeCell ref="E59:E62"/>
    <mergeCell ref="M62:M65"/>
    <mergeCell ref="J66:J69"/>
    <mergeCell ref="M66:M69"/>
    <mergeCell ref="X44:X52"/>
    <mergeCell ref="X53:X77"/>
    <mergeCell ref="J70:J73"/>
    <mergeCell ref="M70:M73"/>
    <mergeCell ref="J74:J77"/>
    <mergeCell ref="M74:M77"/>
    <mergeCell ref="J58:J61"/>
    <mergeCell ref="M58:M61"/>
    <mergeCell ref="I44:I52"/>
    <mergeCell ref="X1:AK1"/>
    <mergeCell ref="X2:X10"/>
    <mergeCell ref="X11:X19"/>
    <mergeCell ref="X20:X28"/>
    <mergeCell ref="X29:X43"/>
    <mergeCell ref="I1:V1"/>
    <mergeCell ref="I2:I10"/>
    <mergeCell ref="I11:I19"/>
    <mergeCell ref="I20:I28"/>
    <mergeCell ref="I29:I43"/>
    <mergeCell ref="I53:I77"/>
    <mergeCell ref="J54:J57"/>
    <mergeCell ref="M54:M57"/>
    <mergeCell ref="Y54:Y57"/>
    <mergeCell ref="AB54:AB57"/>
    <mergeCell ref="Y58:Y61"/>
    <mergeCell ref="AB58:AB61"/>
    <mergeCell ref="Y62:Y65"/>
    <mergeCell ref="AB62:AB65"/>
    <mergeCell ref="Y66:Y69"/>
    <mergeCell ref="AB66:AB69"/>
    <mergeCell ref="Y70:Y73"/>
    <mergeCell ref="AB70:AB73"/>
    <mergeCell ref="Y74:Y77"/>
    <mergeCell ref="AB74:AB77"/>
    <mergeCell ref="J62:J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FAAA3-131A-4E67-A62A-7127F4D5F5A5}">
  <dimension ref="B1:AZ62"/>
  <sheetViews>
    <sheetView tabSelected="1" workbookViewId="0">
      <selection activeCell="P11" sqref="P11:V11"/>
    </sheetView>
  </sheetViews>
  <sheetFormatPr defaultRowHeight="15" x14ac:dyDescent="0.25"/>
  <cols>
    <col min="9" max="9" width="11.85546875" customWidth="1"/>
    <col min="11" max="11" width="12.140625" bestFit="1" customWidth="1"/>
    <col min="12" max="12" width="11.5703125" bestFit="1" customWidth="1"/>
    <col min="24" max="24" width="14" customWidth="1"/>
    <col min="27" max="27" width="10.5703125" bestFit="1" customWidth="1"/>
    <col min="41" max="41" width="12.140625" bestFit="1" customWidth="1"/>
    <col min="42" max="42" width="11.5703125" bestFit="1" customWidth="1"/>
  </cols>
  <sheetData>
    <row r="1" spans="2:52" ht="15.75" thickBot="1" x14ac:dyDescent="0.3">
      <c r="B1" s="316" t="s">
        <v>30</v>
      </c>
      <c r="C1" s="317"/>
      <c r="D1" s="317"/>
      <c r="E1" s="317"/>
      <c r="F1" s="317"/>
      <c r="G1" s="318"/>
      <c r="I1" s="316" t="s">
        <v>101</v>
      </c>
      <c r="J1" s="317"/>
      <c r="K1" s="317"/>
      <c r="L1" s="317"/>
      <c r="M1" s="317"/>
      <c r="N1" s="317"/>
      <c r="O1" s="317"/>
      <c r="P1" s="317"/>
      <c r="Q1" s="317"/>
      <c r="R1" s="317"/>
      <c r="S1" s="317"/>
      <c r="T1" s="317"/>
      <c r="U1" s="317"/>
      <c r="V1" s="318"/>
      <c r="X1" s="316" t="s">
        <v>102</v>
      </c>
      <c r="Y1" s="317"/>
      <c r="Z1" s="317"/>
      <c r="AA1" s="317"/>
      <c r="AB1" s="317"/>
      <c r="AC1" s="317"/>
      <c r="AD1" s="317"/>
      <c r="AE1" s="317"/>
      <c r="AF1" s="317"/>
      <c r="AG1" s="317"/>
      <c r="AH1" s="317"/>
      <c r="AI1" s="317"/>
      <c r="AJ1" s="317"/>
      <c r="AK1" s="318"/>
      <c r="AM1" s="316" t="s">
        <v>103</v>
      </c>
      <c r="AN1" s="317"/>
      <c r="AO1" s="317"/>
      <c r="AP1" s="317"/>
      <c r="AQ1" s="317"/>
      <c r="AR1" s="317"/>
      <c r="AS1" s="317"/>
      <c r="AT1" s="317"/>
      <c r="AU1" s="317"/>
      <c r="AV1" s="317"/>
      <c r="AW1" s="317"/>
      <c r="AX1" s="317"/>
      <c r="AY1" s="317"/>
      <c r="AZ1" s="318"/>
    </row>
    <row r="2" spans="2:52" ht="15.75" thickBot="1" x14ac:dyDescent="0.3">
      <c r="B2" s="67" t="s">
        <v>11</v>
      </c>
      <c r="C2" s="68" t="s">
        <v>0</v>
      </c>
      <c r="D2" s="68" t="s">
        <v>1</v>
      </c>
      <c r="E2" s="68" t="s">
        <v>2</v>
      </c>
      <c r="F2" s="69" t="s">
        <v>12</v>
      </c>
      <c r="G2" s="66" t="s">
        <v>22</v>
      </c>
      <c r="I2" s="273" t="s">
        <v>19</v>
      </c>
      <c r="J2" s="78"/>
      <c r="K2" s="42">
        <v>1</v>
      </c>
      <c r="L2" s="42">
        <v>2</v>
      </c>
      <c r="M2" s="42">
        <v>3</v>
      </c>
      <c r="N2" s="42">
        <v>4</v>
      </c>
      <c r="O2" s="42">
        <v>5</v>
      </c>
      <c r="P2" s="42">
        <v>6</v>
      </c>
      <c r="Q2" s="42">
        <v>7</v>
      </c>
      <c r="R2" s="42">
        <v>8</v>
      </c>
      <c r="S2" s="42">
        <v>9</v>
      </c>
      <c r="T2" s="42">
        <v>10</v>
      </c>
      <c r="U2" s="42">
        <v>11</v>
      </c>
      <c r="V2" s="43">
        <v>12</v>
      </c>
      <c r="X2" s="273" t="s">
        <v>19</v>
      </c>
      <c r="Y2" s="78"/>
      <c r="Z2" s="42">
        <v>1</v>
      </c>
      <c r="AA2" s="42">
        <v>2</v>
      </c>
      <c r="AB2" s="42">
        <v>3</v>
      </c>
      <c r="AC2" s="42">
        <v>4</v>
      </c>
      <c r="AD2" s="42">
        <v>5</v>
      </c>
      <c r="AE2" s="42">
        <v>6</v>
      </c>
      <c r="AF2" s="42">
        <v>7</v>
      </c>
      <c r="AG2" s="42">
        <v>8</v>
      </c>
      <c r="AH2" s="42">
        <v>9</v>
      </c>
      <c r="AI2" s="42">
        <v>10</v>
      </c>
      <c r="AJ2" s="42">
        <v>11</v>
      </c>
      <c r="AK2" s="43">
        <v>12</v>
      </c>
      <c r="AM2" s="273" t="s">
        <v>19</v>
      </c>
      <c r="AN2" s="78"/>
      <c r="AO2" s="42">
        <v>1</v>
      </c>
      <c r="AP2" s="42">
        <v>2</v>
      </c>
      <c r="AQ2" s="42">
        <v>3</v>
      </c>
      <c r="AR2" s="42">
        <v>4</v>
      </c>
      <c r="AS2" s="42">
        <v>5</v>
      </c>
      <c r="AT2" s="42">
        <v>6</v>
      </c>
      <c r="AU2" s="42">
        <v>7</v>
      </c>
      <c r="AV2" s="42">
        <v>8</v>
      </c>
      <c r="AW2" s="42">
        <v>9</v>
      </c>
      <c r="AX2" s="42">
        <v>10</v>
      </c>
      <c r="AY2" s="42">
        <v>11</v>
      </c>
      <c r="AZ2" s="43">
        <v>12</v>
      </c>
    </row>
    <row r="3" spans="2:52" x14ac:dyDescent="0.25">
      <c r="B3" s="273" t="s">
        <v>23</v>
      </c>
      <c r="C3" s="286" t="s">
        <v>7</v>
      </c>
      <c r="D3" s="286" t="s">
        <v>24</v>
      </c>
      <c r="E3" s="286">
        <v>0</v>
      </c>
      <c r="F3" s="15" t="s">
        <v>25</v>
      </c>
      <c r="G3" s="18">
        <v>111.03786245390626</v>
      </c>
      <c r="I3" s="274"/>
      <c r="J3" s="79" t="s">
        <v>25</v>
      </c>
      <c r="K3" s="28">
        <v>4.8000000000000001E-2</v>
      </c>
      <c r="L3" s="28">
        <v>4.9000000000000002E-2</v>
      </c>
      <c r="M3" s="28">
        <v>0.05</v>
      </c>
      <c r="N3" s="28">
        <v>4.9000000000000002E-2</v>
      </c>
      <c r="O3" s="28">
        <v>4.9000000000000002E-2</v>
      </c>
      <c r="P3" s="28">
        <v>4.9000000000000002E-2</v>
      </c>
      <c r="Q3" s="28">
        <v>4.9000000000000002E-2</v>
      </c>
      <c r="R3" s="28">
        <v>4.9000000000000002E-2</v>
      </c>
      <c r="S3" s="28">
        <v>4.8000000000000001E-2</v>
      </c>
      <c r="T3" s="28">
        <v>4.9000000000000002E-2</v>
      </c>
      <c r="U3" s="28">
        <v>4.9000000000000002E-2</v>
      </c>
      <c r="V3" s="46">
        <v>5.6000000000000001E-2</v>
      </c>
      <c r="X3" s="274"/>
      <c r="Y3" s="79" t="s">
        <v>25</v>
      </c>
      <c r="Z3" s="28">
        <v>4.9000000000000002E-2</v>
      </c>
      <c r="AA3" s="28">
        <v>4.9000000000000002E-2</v>
      </c>
      <c r="AB3" s="28">
        <v>4.9000000000000002E-2</v>
      </c>
      <c r="AC3" s="28">
        <v>4.9000000000000002E-2</v>
      </c>
      <c r="AD3" s="28">
        <v>0.05</v>
      </c>
      <c r="AE3" s="28">
        <v>5.2999999999999999E-2</v>
      </c>
      <c r="AF3" s="28">
        <v>4.9000000000000002E-2</v>
      </c>
      <c r="AG3" s="28">
        <v>4.8000000000000001E-2</v>
      </c>
      <c r="AH3" s="28">
        <v>4.9000000000000002E-2</v>
      </c>
      <c r="AI3" s="28">
        <v>4.9000000000000002E-2</v>
      </c>
      <c r="AJ3" s="28">
        <v>5.3999999999999999E-2</v>
      </c>
      <c r="AK3" s="46">
        <v>4.8000000000000001E-2</v>
      </c>
      <c r="AM3" s="274"/>
      <c r="AN3" s="79" t="s">
        <v>25</v>
      </c>
      <c r="AO3" s="28">
        <v>0.152</v>
      </c>
      <c r="AP3" s="28">
        <v>5.7000000000000002E-2</v>
      </c>
      <c r="AQ3" s="28">
        <v>0.05</v>
      </c>
      <c r="AR3" s="28">
        <v>0.16700000000000001</v>
      </c>
      <c r="AS3" s="28">
        <v>6.5000000000000002E-2</v>
      </c>
      <c r="AT3" s="28">
        <v>0.13100000000000001</v>
      </c>
      <c r="AU3" s="28">
        <v>0.05</v>
      </c>
      <c r="AV3" s="28">
        <v>0.05</v>
      </c>
      <c r="AW3" s="28">
        <v>6.5000000000000002E-2</v>
      </c>
      <c r="AX3" s="28">
        <v>5.0999999999999997E-2</v>
      </c>
      <c r="AY3" s="28">
        <v>4.8000000000000001E-2</v>
      </c>
      <c r="AZ3" s="46">
        <v>0.247</v>
      </c>
    </row>
    <row r="4" spans="2:52" x14ac:dyDescent="0.25">
      <c r="B4" s="274"/>
      <c r="C4" s="287"/>
      <c r="D4" s="287"/>
      <c r="E4" s="287"/>
      <c r="F4" s="16" t="s">
        <v>26</v>
      </c>
      <c r="G4" s="19">
        <v>102.10583738840624</v>
      </c>
      <c r="I4" s="274"/>
      <c r="J4" s="79" t="s">
        <v>26</v>
      </c>
      <c r="K4" s="28">
        <v>4.9000000000000002E-2</v>
      </c>
      <c r="L4" s="28">
        <v>0.06</v>
      </c>
      <c r="M4" s="28">
        <v>0.20499999999999999</v>
      </c>
      <c r="N4" s="28">
        <v>0.29399999999999998</v>
      </c>
      <c r="O4" s="33">
        <v>0.61299999999999999</v>
      </c>
      <c r="P4" s="33">
        <v>0.745</v>
      </c>
      <c r="Q4" s="128">
        <v>0.96199999999999997</v>
      </c>
      <c r="R4" s="26">
        <v>1.869</v>
      </c>
      <c r="S4" s="22">
        <v>3.3090000000000002</v>
      </c>
      <c r="T4" s="187" t="s">
        <v>104</v>
      </c>
      <c r="U4" s="187" t="s">
        <v>104</v>
      </c>
      <c r="V4" s="46">
        <v>4.8000000000000001E-2</v>
      </c>
      <c r="X4" s="274"/>
      <c r="Y4" s="79" t="s">
        <v>26</v>
      </c>
      <c r="Z4" s="28">
        <v>5.2999999999999999E-2</v>
      </c>
      <c r="AA4" s="28">
        <v>7.0999999999999994E-2</v>
      </c>
      <c r="AB4" s="28">
        <v>0.23100000000000001</v>
      </c>
      <c r="AC4" s="28">
        <v>0.30199999999999999</v>
      </c>
      <c r="AD4" s="33">
        <v>0.60799999999999998</v>
      </c>
      <c r="AE4" s="33">
        <v>0.80700000000000005</v>
      </c>
      <c r="AF4" s="128">
        <v>1.0249999999999999</v>
      </c>
      <c r="AG4" s="26">
        <v>1.851</v>
      </c>
      <c r="AH4" s="24">
        <v>3.4609999999999999</v>
      </c>
      <c r="AI4" s="187" t="s">
        <v>104</v>
      </c>
      <c r="AJ4" s="187" t="s">
        <v>104</v>
      </c>
      <c r="AK4" s="46">
        <v>4.9000000000000002E-2</v>
      </c>
      <c r="AM4" s="274"/>
      <c r="AN4" s="79" t="s">
        <v>26</v>
      </c>
      <c r="AO4" s="28">
        <v>0.253</v>
      </c>
      <c r="AP4" s="28">
        <v>6.4000000000000001E-2</v>
      </c>
      <c r="AQ4" s="28">
        <v>0.215</v>
      </c>
      <c r="AR4" s="28">
        <v>0.29099999999999998</v>
      </c>
      <c r="AS4" s="32">
        <v>0.53</v>
      </c>
      <c r="AT4" s="33">
        <v>0.65700000000000003</v>
      </c>
      <c r="AU4" s="33">
        <v>0.79</v>
      </c>
      <c r="AV4" s="31">
        <v>1.4330000000000001</v>
      </c>
      <c r="AW4" s="29">
        <v>2.7250000000000001</v>
      </c>
      <c r="AX4" s="23">
        <v>3.9660000000000002</v>
      </c>
      <c r="AY4" s="187" t="s">
        <v>104</v>
      </c>
      <c r="AZ4" s="46">
        <v>4.9000000000000002E-2</v>
      </c>
    </row>
    <row r="5" spans="2:52" x14ac:dyDescent="0.25">
      <c r="B5" s="274"/>
      <c r="C5" s="287"/>
      <c r="D5" s="287"/>
      <c r="E5" s="287"/>
      <c r="F5" s="16" t="s">
        <v>27</v>
      </c>
      <c r="G5" s="19">
        <v>125.36236009884374</v>
      </c>
      <c r="I5" s="274"/>
      <c r="J5" s="79" t="s">
        <v>27</v>
      </c>
      <c r="K5" s="28">
        <v>0.05</v>
      </c>
      <c r="L5" s="28">
        <v>6.4000000000000001E-2</v>
      </c>
      <c r="M5" s="28">
        <v>0.20300000000000001</v>
      </c>
      <c r="N5" s="28">
        <v>0.28199999999999997</v>
      </c>
      <c r="O5" s="32">
        <v>0.55800000000000005</v>
      </c>
      <c r="P5" s="33">
        <v>0.748</v>
      </c>
      <c r="Q5" s="128">
        <v>0.95599999999999996</v>
      </c>
      <c r="R5" s="80">
        <v>1.6890000000000001</v>
      </c>
      <c r="S5" s="24">
        <v>3.3519999999999999</v>
      </c>
      <c r="T5" s="187" t="s">
        <v>104</v>
      </c>
      <c r="U5" s="187" t="s">
        <v>104</v>
      </c>
      <c r="V5" s="46">
        <v>4.8000000000000001E-2</v>
      </c>
      <c r="X5" s="274"/>
      <c r="Y5" s="79" t="s">
        <v>27</v>
      </c>
      <c r="Z5" s="28">
        <v>5.1999999999999998E-2</v>
      </c>
      <c r="AA5" s="28">
        <v>5.1999999999999998E-2</v>
      </c>
      <c r="AB5" s="28">
        <v>0.20699999999999999</v>
      </c>
      <c r="AC5" s="28">
        <v>0.29899999999999999</v>
      </c>
      <c r="AD5" s="32">
        <v>0.59599999999999997</v>
      </c>
      <c r="AE5" s="33">
        <v>0.79900000000000004</v>
      </c>
      <c r="AF5" s="128">
        <v>1.03</v>
      </c>
      <c r="AG5" s="26">
        <v>1.9059999999999999</v>
      </c>
      <c r="AH5" s="24">
        <v>3.63</v>
      </c>
      <c r="AI5" s="187" t="s">
        <v>104</v>
      </c>
      <c r="AJ5" s="187" t="s">
        <v>104</v>
      </c>
      <c r="AK5" s="46">
        <v>4.9000000000000002E-2</v>
      </c>
      <c r="AM5" s="274"/>
      <c r="AN5" s="79" t="s">
        <v>27</v>
      </c>
      <c r="AO5" s="28">
        <v>3.7999999999999999E-2</v>
      </c>
      <c r="AP5" s="28">
        <v>5.8999999999999997E-2</v>
      </c>
      <c r="AQ5" s="28">
        <v>0.22700000000000001</v>
      </c>
      <c r="AR5" s="28">
        <v>0.31900000000000001</v>
      </c>
      <c r="AS5" s="33">
        <v>0.62</v>
      </c>
      <c r="AT5" s="128">
        <v>0.89200000000000002</v>
      </c>
      <c r="AU5" s="128">
        <v>0.93</v>
      </c>
      <c r="AV5" s="80">
        <v>1.667</v>
      </c>
      <c r="AW5" s="27">
        <v>3.069</v>
      </c>
      <c r="AX5" s="187" t="s">
        <v>104</v>
      </c>
      <c r="AY5" s="187" t="s">
        <v>104</v>
      </c>
      <c r="AZ5" s="46">
        <v>0.157</v>
      </c>
    </row>
    <row r="6" spans="2:52" x14ac:dyDescent="0.25">
      <c r="B6" s="274"/>
      <c r="C6" s="287"/>
      <c r="D6" s="287"/>
      <c r="E6" s="287"/>
      <c r="F6" s="16" t="s">
        <v>28</v>
      </c>
      <c r="G6" s="19">
        <v>136.83621144628123</v>
      </c>
      <c r="I6" s="274"/>
      <c r="J6" s="79" t="s">
        <v>28</v>
      </c>
      <c r="K6" s="28">
        <v>4.9000000000000002E-2</v>
      </c>
      <c r="L6" s="29">
        <v>2.5630000000000002</v>
      </c>
      <c r="M6" s="24">
        <v>3.5979999999999999</v>
      </c>
      <c r="N6" s="22">
        <v>3.3340000000000001</v>
      </c>
      <c r="O6" s="23">
        <v>3.645</v>
      </c>
      <c r="P6" s="23">
        <v>3.8380000000000001</v>
      </c>
      <c r="Q6" s="25">
        <v>2.14</v>
      </c>
      <c r="R6" s="30">
        <v>2.4740000000000002</v>
      </c>
      <c r="S6" s="24">
        <v>3.4239999999999999</v>
      </c>
      <c r="T6" s="28">
        <v>4.9000000000000002E-2</v>
      </c>
      <c r="U6" s="28">
        <v>0.05</v>
      </c>
      <c r="V6" s="46">
        <v>4.9000000000000002E-2</v>
      </c>
      <c r="X6" s="274"/>
      <c r="Y6" s="79" t="s">
        <v>28</v>
      </c>
      <c r="Z6" s="28">
        <v>5.6000000000000001E-2</v>
      </c>
      <c r="AA6" s="30">
        <v>2.3530000000000002</v>
      </c>
      <c r="AB6" s="29">
        <v>2.798</v>
      </c>
      <c r="AC6" s="23">
        <v>3.8359999999999999</v>
      </c>
      <c r="AD6" s="26">
        <v>1.9550000000000001</v>
      </c>
      <c r="AE6" s="30">
        <v>2.4990000000000001</v>
      </c>
      <c r="AF6" s="22">
        <v>3.3580000000000001</v>
      </c>
      <c r="AG6" s="29">
        <v>2.7610000000000001</v>
      </c>
      <c r="AH6" s="28">
        <v>0.05</v>
      </c>
      <c r="AI6" s="28">
        <v>6.8000000000000005E-2</v>
      </c>
      <c r="AJ6" s="28">
        <v>4.9000000000000002E-2</v>
      </c>
      <c r="AK6" s="46">
        <v>4.9000000000000002E-2</v>
      </c>
      <c r="AM6" s="274"/>
      <c r="AN6" s="79" t="s">
        <v>28</v>
      </c>
      <c r="AO6" s="28">
        <v>0.152</v>
      </c>
      <c r="AP6" s="187" t="s">
        <v>104</v>
      </c>
      <c r="AQ6" s="29">
        <v>2.774</v>
      </c>
      <c r="AR6" s="30">
        <v>2.2970000000000002</v>
      </c>
      <c r="AS6" s="29">
        <v>2.802</v>
      </c>
      <c r="AT6" s="27">
        <v>2.8820000000000001</v>
      </c>
      <c r="AU6" s="29">
        <v>2.6869999999999998</v>
      </c>
      <c r="AV6" s="29">
        <v>2.7160000000000002</v>
      </c>
      <c r="AW6" s="29">
        <v>2.7909999999999999</v>
      </c>
      <c r="AX6" s="28">
        <v>9.0999999999999998E-2</v>
      </c>
      <c r="AY6" s="28">
        <v>7.2999999999999995E-2</v>
      </c>
      <c r="AZ6" s="46">
        <v>0.05</v>
      </c>
    </row>
    <row r="7" spans="2:52" x14ac:dyDescent="0.25">
      <c r="B7" s="274"/>
      <c r="C7" s="287"/>
      <c r="D7" s="287"/>
      <c r="E7" s="287">
        <v>200</v>
      </c>
      <c r="F7" s="16" t="s">
        <v>25</v>
      </c>
      <c r="G7" s="19">
        <v>95.169264731156233</v>
      </c>
      <c r="I7" s="274"/>
      <c r="J7" s="79" t="s">
        <v>35</v>
      </c>
      <c r="K7" s="28">
        <v>0.17499999999999999</v>
      </c>
      <c r="L7" s="29">
        <v>2.6190000000000002</v>
      </c>
      <c r="M7" s="23">
        <v>3.669</v>
      </c>
      <c r="N7" s="22">
        <v>3.2989999999999999</v>
      </c>
      <c r="O7" s="23">
        <v>3.726</v>
      </c>
      <c r="P7" s="23">
        <v>3.8820000000000001</v>
      </c>
      <c r="Q7" s="25">
        <v>2.1619999999999999</v>
      </c>
      <c r="R7" s="30">
        <v>2.4980000000000002</v>
      </c>
      <c r="S7" s="24">
        <v>3.5059999999999998</v>
      </c>
      <c r="T7" s="28">
        <v>4.8000000000000001E-2</v>
      </c>
      <c r="U7" s="28">
        <v>4.9000000000000002E-2</v>
      </c>
      <c r="V7" s="46">
        <v>0.189</v>
      </c>
      <c r="X7" s="274"/>
      <c r="Y7" s="79" t="s">
        <v>35</v>
      </c>
      <c r="Z7" s="28">
        <v>4.9000000000000002E-2</v>
      </c>
      <c r="AA7" s="30">
        <v>2.4470000000000001</v>
      </c>
      <c r="AB7" s="29">
        <v>2.8130000000000002</v>
      </c>
      <c r="AC7" s="23">
        <v>3.899</v>
      </c>
      <c r="AD7" s="26">
        <v>1.9379999999999999</v>
      </c>
      <c r="AE7" s="30">
        <v>2.5390000000000001</v>
      </c>
      <c r="AF7" s="22">
        <v>3.3740000000000001</v>
      </c>
      <c r="AG7" s="29">
        <v>2.758</v>
      </c>
      <c r="AH7" s="28">
        <v>4.9000000000000002E-2</v>
      </c>
      <c r="AI7" s="28">
        <v>4.9000000000000002E-2</v>
      </c>
      <c r="AJ7" s="28">
        <v>4.9000000000000002E-2</v>
      </c>
      <c r="AK7" s="46">
        <v>8.4000000000000005E-2</v>
      </c>
      <c r="AM7" s="274"/>
      <c r="AN7" s="79" t="s">
        <v>35</v>
      </c>
      <c r="AO7" s="28">
        <v>5.1999999999999998E-2</v>
      </c>
      <c r="AP7" s="187" t="s">
        <v>104</v>
      </c>
      <c r="AQ7" s="29">
        <v>2.653</v>
      </c>
      <c r="AR7" s="30">
        <v>2.34</v>
      </c>
      <c r="AS7" s="27">
        <v>2.8929999999999998</v>
      </c>
      <c r="AT7" s="27">
        <v>2.9279999999999999</v>
      </c>
      <c r="AU7" s="29">
        <v>2.706</v>
      </c>
      <c r="AV7" s="30">
        <v>2.5139999999999998</v>
      </c>
      <c r="AW7" s="29">
        <v>2.7669999999999999</v>
      </c>
      <c r="AX7" s="28">
        <v>4.9000000000000002E-2</v>
      </c>
      <c r="AY7" s="28">
        <v>0.06</v>
      </c>
      <c r="AZ7" s="46">
        <v>4.9000000000000002E-2</v>
      </c>
    </row>
    <row r="8" spans="2:52" x14ac:dyDescent="0.25">
      <c r="B8" s="274"/>
      <c r="C8" s="287"/>
      <c r="D8" s="287"/>
      <c r="E8" s="287"/>
      <c r="F8" s="16" t="s">
        <v>26</v>
      </c>
      <c r="G8" s="19">
        <v>103.50740515134373</v>
      </c>
      <c r="I8" s="274"/>
      <c r="J8" s="79" t="s">
        <v>36</v>
      </c>
      <c r="K8" s="28">
        <v>5.3999999999999999E-2</v>
      </c>
      <c r="L8" s="24">
        <v>3.4470000000000001</v>
      </c>
      <c r="M8" s="187" t="s">
        <v>104</v>
      </c>
      <c r="N8" s="29">
        <v>2.649</v>
      </c>
      <c r="O8" s="29">
        <v>2.6669999999999998</v>
      </c>
      <c r="P8" s="29">
        <v>2.6760000000000002</v>
      </c>
      <c r="Q8" s="30">
        <v>2.3380000000000001</v>
      </c>
      <c r="R8" s="30">
        <v>2.3239999999999998</v>
      </c>
      <c r="S8" s="187" t="s">
        <v>104</v>
      </c>
      <c r="T8" s="28">
        <v>4.9000000000000002E-2</v>
      </c>
      <c r="U8" s="28">
        <v>5.1999999999999998E-2</v>
      </c>
      <c r="V8" s="46">
        <v>4.8000000000000001E-2</v>
      </c>
      <c r="X8" s="274"/>
      <c r="Y8" s="79" t="s">
        <v>36</v>
      </c>
      <c r="Z8" s="28">
        <v>5.0999999999999997E-2</v>
      </c>
      <c r="AA8" s="30">
        <v>2.3050000000000002</v>
      </c>
      <c r="AB8" s="29">
        <v>2.6709999999999998</v>
      </c>
      <c r="AC8" s="29">
        <v>2.7770000000000001</v>
      </c>
      <c r="AD8" s="29">
        <v>2.6080000000000001</v>
      </c>
      <c r="AE8" s="27">
        <v>2.8639999999999999</v>
      </c>
      <c r="AF8" s="29">
        <v>2.8010000000000002</v>
      </c>
      <c r="AG8" s="23">
        <v>3.9460000000000002</v>
      </c>
      <c r="AH8" s="187" t="s">
        <v>104</v>
      </c>
      <c r="AI8" s="28">
        <v>0.05</v>
      </c>
      <c r="AJ8" s="28">
        <v>5.2999999999999999E-2</v>
      </c>
      <c r="AK8" s="46">
        <v>0.108</v>
      </c>
      <c r="AM8" s="274"/>
      <c r="AN8" s="79" t="s">
        <v>36</v>
      </c>
      <c r="AO8" s="28">
        <v>6.6000000000000003E-2</v>
      </c>
      <c r="AP8" s="187" t="s">
        <v>104</v>
      </c>
      <c r="AQ8" s="27">
        <v>2.9390000000000001</v>
      </c>
      <c r="AR8" s="27">
        <v>3.04</v>
      </c>
      <c r="AS8" s="22">
        <v>3.1549999999999998</v>
      </c>
      <c r="AT8" s="27">
        <v>3.1040000000000001</v>
      </c>
      <c r="AU8" s="24">
        <v>3.448</v>
      </c>
      <c r="AV8" s="22">
        <v>3.2389999999999999</v>
      </c>
      <c r="AW8" s="27">
        <v>3.1059999999999999</v>
      </c>
      <c r="AX8" s="28">
        <v>5.2999999999999999E-2</v>
      </c>
      <c r="AY8" s="28">
        <v>4.9000000000000002E-2</v>
      </c>
      <c r="AZ8" s="46">
        <v>0.05</v>
      </c>
    </row>
    <row r="9" spans="2:52" x14ac:dyDescent="0.25">
      <c r="B9" s="274"/>
      <c r="C9" s="287"/>
      <c r="D9" s="287"/>
      <c r="E9" s="287"/>
      <c r="F9" s="16" t="s">
        <v>27</v>
      </c>
      <c r="G9" s="19">
        <v>110.51524396603126</v>
      </c>
      <c r="I9" s="274"/>
      <c r="J9" s="79" t="s">
        <v>37</v>
      </c>
      <c r="K9" s="28">
        <v>5.0999999999999997E-2</v>
      </c>
      <c r="L9" s="24">
        <v>3.4670000000000001</v>
      </c>
      <c r="M9" s="187" t="s">
        <v>104</v>
      </c>
      <c r="N9" s="30">
        <v>2.5070000000000001</v>
      </c>
      <c r="O9" s="29">
        <v>2.7610000000000001</v>
      </c>
      <c r="P9" s="29">
        <v>2.6320000000000001</v>
      </c>
      <c r="Q9" s="30">
        <v>2.3079999999999998</v>
      </c>
      <c r="R9" s="30">
        <v>2.302</v>
      </c>
      <c r="S9" s="187" t="s">
        <v>104</v>
      </c>
      <c r="T9" s="28">
        <v>0.29699999999999999</v>
      </c>
      <c r="U9" s="28">
        <v>4.9000000000000002E-2</v>
      </c>
      <c r="V9" s="46">
        <v>4.9000000000000002E-2</v>
      </c>
      <c r="X9" s="274"/>
      <c r="Y9" s="79" t="s">
        <v>37</v>
      </c>
      <c r="Z9" s="28">
        <v>7.9000000000000001E-2</v>
      </c>
      <c r="AA9" s="30">
        <v>2.2890000000000001</v>
      </c>
      <c r="AB9" s="29">
        <v>2.77</v>
      </c>
      <c r="AC9" s="27">
        <v>3.0379999999999998</v>
      </c>
      <c r="AD9" s="29">
        <v>2.7229999999999999</v>
      </c>
      <c r="AE9" s="27">
        <v>2.9260000000000002</v>
      </c>
      <c r="AF9" s="27">
        <v>2.9260000000000002</v>
      </c>
      <c r="AG9" s="23">
        <v>3.8319999999999999</v>
      </c>
      <c r="AH9" s="187" t="s">
        <v>104</v>
      </c>
      <c r="AI9" s="28">
        <v>5.5E-2</v>
      </c>
      <c r="AJ9" s="28">
        <v>5.3999999999999999E-2</v>
      </c>
      <c r="AK9" s="46">
        <v>4.9000000000000002E-2</v>
      </c>
      <c r="AM9" s="274"/>
      <c r="AN9" s="79" t="s">
        <v>37</v>
      </c>
      <c r="AO9" s="28">
        <v>5.8999999999999997E-2</v>
      </c>
      <c r="AP9" s="23">
        <v>3.8559999999999999</v>
      </c>
      <c r="AQ9" s="22">
        <v>3.1469999999999998</v>
      </c>
      <c r="AR9" s="22">
        <v>3.1880000000000002</v>
      </c>
      <c r="AS9" s="22">
        <v>3.3119999999999998</v>
      </c>
      <c r="AT9" s="22">
        <v>3.2170000000000001</v>
      </c>
      <c r="AU9" s="24">
        <v>3.5990000000000002</v>
      </c>
      <c r="AV9" s="22">
        <v>3.3839999999999999</v>
      </c>
      <c r="AW9" s="22">
        <v>3.1789999999999998</v>
      </c>
      <c r="AX9" s="32">
        <v>0.33500000000000002</v>
      </c>
      <c r="AY9" s="28">
        <v>0.05</v>
      </c>
      <c r="AZ9" s="46">
        <v>5.0999999999999997E-2</v>
      </c>
    </row>
    <row r="10" spans="2:52" ht="15.75" thickBot="1" x14ac:dyDescent="0.3">
      <c r="B10" s="274"/>
      <c r="C10" s="287"/>
      <c r="D10" s="287"/>
      <c r="E10" s="287"/>
      <c r="F10" s="16" t="s">
        <v>28</v>
      </c>
      <c r="G10" s="19">
        <v>120.20744137753124</v>
      </c>
      <c r="I10" s="275"/>
      <c r="J10" s="81" t="s">
        <v>9</v>
      </c>
      <c r="K10" s="51">
        <v>5.0999999999999997E-2</v>
      </c>
      <c r="L10" s="51">
        <v>4.9000000000000002E-2</v>
      </c>
      <c r="M10" s="51">
        <v>4.9000000000000002E-2</v>
      </c>
      <c r="N10" s="51">
        <v>4.9000000000000002E-2</v>
      </c>
      <c r="O10" s="51">
        <v>4.9000000000000002E-2</v>
      </c>
      <c r="P10" s="51">
        <v>0.191</v>
      </c>
      <c r="Q10" s="51">
        <v>4.9000000000000002E-2</v>
      </c>
      <c r="R10" s="51">
        <v>4.8000000000000001E-2</v>
      </c>
      <c r="S10" s="51">
        <v>4.9000000000000002E-2</v>
      </c>
      <c r="T10" s="51">
        <v>0.05</v>
      </c>
      <c r="U10" s="51">
        <v>0.05</v>
      </c>
      <c r="V10" s="52">
        <v>0.05</v>
      </c>
      <c r="X10" s="275"/>
      <c r="Y10" s="81" t="s">
        <v>9</v>
      </c>
      <c r="Z10" s="51">
        <v>5.1999999999999998E-2</v>
      </c>
      <c r="AA10" s="51">
        <v>5.1999999999999998E-2</v>
      </c>
      <c r="AB10" s="51">
        <v>5.3999999999999999E-2</v>
      </c>
      <c r="AC10" s="51">
        <v>4.9000000000000002E-2</v>
      </c>
      <c r="AD10" s="51">
        <v>4.9000000000000002E-2</v>
      </c>
      <c r="AE10" s="51">
        <v>4.9000000000000002E-2</v>
      </c>
      <c r="AF10" s="51">
        <v>0.05</v>
      </c>
      <c r="AG10" s="51">
        <v>4.9000000000000002E-2</v>
      </c>
      <c r="AH10" s="51">
        <v>4.9000000000000002E-2</v>
      </c>
      <c r="AI10" s="51">
        <v>5.1999999999999998E-2</v>
      </c>
      <c r="AJ10" s="51">
        <v>0.05</v>
      </c>
      <c r="AK10" s="52">
        <v>4.8000000000000001E-2</v>
      </c>
      <c r="AM10" s="275"/>
      <c r="AN10" s="81" t="s">
        <v>9</v>
      </c>
      <c r="AO10" s="51">
        <v>5.8999999999999997E-2</v>
      </c>
      <c r="AP10" s="51">
        <v>5.7000000000000002E-2</v>
      </c>
      <c r="AQ10" s="51">
        <v>5.5E-2</v>
      </c>
      <c r="AR10" s="51">
        <v>5.8999999999999997E-2</v>
      </c>
      <c r="AS10" s="51">
        <v>7.6999999999999999E-2</v>
      </c>
      <c r="AT10" s="51">
        <v>0.08</v>
      </c>
      <c r="AU10" s="51">
        <v>5.1999999999999998E-2</v>
      </c>
      <c r="AV10" s="51">
        <v>5.1999999999999998E-2</v>
      </c>
      <c r="AW10" s="51">
        <v>0.11799999999999999</v>
      </c>
      <c r="AX10" s="51">
        <v>5.2999999999999999E-2</v>
      </c>
      <c r="AY10" s="51">
        <v>5.0999999999999997E-2</v>
      </c>
      <c r="AZ10" s="52">
        <v>0.05</v>
      </c>
    </row>
    <row r="11" spans="2:52" ht="15.75" thickBot="1" x14ac:dyDescent="0.3">
      <c r="B11" s="274"/>
      <c r="C11" s="287"/>
      <c r="D11" s="287"/>
      <c r="E11" s="287">
        <v>4000</v>
      </c>
      <c r="F11" s="16" t="s">
        <v>25</v>
      </c>
      <c r="G11" s="19">
        <v>93.268833866156243</v>
      </c>
      <c r="I11" s="316" t="s">
        <v>41</v>
      </c>
      <c r="J11" s="317"/>
      <c r="K11" s="317"/>
      <c r="L11" s="317"/>
      <c r="M11" s="317"/>
      <c r="N11" s="317"/>
      <c r="O11" s="317"/>
      <c r="P11" s="317">
        <f>AVERAGE(K3:K10,L3:U3,V3:V10,L10:U10,T6:U9)</f>
        <v>6.4318181818181816E-2</v>
      </c>
      <c r="Q11" s="317"/>
      <c r="R11" s="317"/>
      <c r="S11" s="317"/>
      <c r="T11" s="317"/>
      <c r="U11" s="317"/>
      <c r="V11" s="318"/>
      <c r="X11" s="316" t="s">
        <v>41</v>
      </c>
      <c r="Y11" s="317"/>
      <c r="Z11" s="317"/>
      <c r="AA11" s="317"/>
      <c r="AB11" s="317"/>
      <c r="AC11" s="317"/>
      <c r="AD11" s="317"/>
      <c r="AE11" s="317">
        <f>AVERAGE(Z3:Z10,AA3:AJ3,AK3:AK10,AA10:AJ10,AI6:AJ9)</f>
        <v>5.3499999999999999E-2</v>
      </c>
      <c r="AF11" s="317"/>
      <c r="AG11" s="317"/>
      <c r="AH11" s="317"/>
      <c r="AI11" s="317"/>
      <c r="AJ11" s="317"/>
      <c r="AK11" s="318"/>
      <c r="AM11" s="316" t="s">
        <v>41</v>
      </c>
      <c r="AN11" s="317"/>
      <c r="AO11" s="317"/>
      <c r="AP11" s="317"/>
      <c r="AQ11" s="317"/>
      <c r="AR11" s="317"/>
      <c r="AS11" s="317"/>
      <c r="AT11" s="317">
        <f>AVERAGE(AO3:AO10,AP3:AY3,AZ3:AZ10,AP10:AY10,AX6:AY9)</f>
        <v>8.3681818181818177E-2</v>
      </c>
      <c r="AU11" s="317"/>
      <c r="AV11" s="317"/>
      <c r="AW11" s="317"/>
      <c r="AX11" s="317"/>
      <c r="AY11" s="317"/>
      <c r="AZ11" s="318"/>
    </row>
    <row r="12" spans="2:52" x14ac:dyDescent="0.25">
      <c r="B12" s="274"/>
      <c r="C12" s="287"/>
      <c r="D12" s="287"/>
      <c r="E12" s="287"/>
      <c r="F12" s="16" t="s">
        <v>26</v>
      </c>
      <c r="G12" s="19">
        <v>94.147783141218724</v>
      </c>
      <c r="I12" s="290" t="s">
        <v>42</v>
      </c>
      <c r="J12" s="78"/>
      <c r="K12" s="42">
        <v>1</v>
      </c>
      <c r="L12" s="42">
        <v>2</v>
      </c>
      <c r="M12" s="42">
        <v>3</v>
      </c>
      <c r="N12" s="42">
        <v>4</v>
      </c>
      <c r="O12" s="42">
        <v>5</v>
      </c>
      <c r="P12" s="42">
        <v>6</v>
      </c>
      <c r="Q12" s="42">
        <v>7</v>
      </c>
      <c r="R12" s="42">
        <v>8</v>
      </c>
      <c r="S12" s="42">
        <v>9</v>
      </c>
      <c r="T12" s="42">
        <v>10</v>
      </c>
      <c r="U12" s="42">
        <v>11</v>
      </c>
      <c r="V12" s="43">
        <v>12</v>
      </c>
      <c r="X12" s="290" t="s">
        <v>42</v>
      </c>
      <c r="Y12" s="78"/>
      <c r="Z12" s="42">
        <v>1</v>
      </c>
      <c r="AA12" s="42">
        <v>2</v>
      </c>
      <c r="AB12" s="42">
        <v>3</v>
      </c>
      <c r="AC12" s="42">
        <v>4</v>
      </c>
      <c r="AD12" s="42">
        <v>5</v>
      </c>
      <c r="AE12" s="42">
        <v>6</v>
      </c>
      <c r="AF12" s="42">
        <v>7</v>
      </c>
      <c r="AG12" s="42">
        <v>8</v>
      </c>
      <c r="AH12" s="42">
        <v>9</v>
      </c>
      <c r="AI12" s="42">
        <v>10</v>
      </c>
      <c r="AJ12" s="42">
        <v>11</v>
      </c>
      <c r="AK12" s="43">
        <v>12</v>
      </c>
      <c r="AM12" s="290" t="s">
        <v>42</v>
      </c>
      <c r="AN12" s="78"/>
      <c r="AO12" s="42">
        <v>1</v>
      </c>
      <c r="AP12" s="42">
        <v>2</v>
      </c>
      <c r="AQ12" s="42">
        <v>3</v>
      </c>
      <c r="AR12" s="42">
        <v>4</v>
      </c>
      <c r="AS12" s="42">
        <v>5</v>
      </c>
      <c r="AT12" s="42">
        <v>6</v>
      </c>
      <c r="AU12" s="42">
        <v>7</v>
      </c>
      <c r="AV12" s="42">
        <v>8</v>
      </c>
      <c r="AW12" s="42">
        <v>9</v>
      </c>
      <c r="AX12" s="42">
        <v>10</v>
      </c>
      <c r="AY12" s="42">
        <v>11</v>
      </c>
      <c r="AZ12" s="43">
        <v>12</v>
      </c>
    </row>
    <row r="13" spans="2:52" x14ac:dyDescent="0.25">
      <c r="B13" s="274"/>
      <c r="C13" s="287"/>
      <c r="D13" s="287"/>
      <c r="E13" s="287"/>
      <c r="F13" s="16" t="s">
        <v>27</v>
      </c>
      <c r="G13" s="19">
        <v>110.18266856465623</v>
      </c>
      <c r="I13" s="291"/>
      <c r="J13" s="79" t="s">
        <v>25</v>
      </c>
      <c r="K13" s="28">
        <f t="shared" ref="K13:V20" si="0">K3-$P$11</f>
        <v>-1.6318181818181815E-2</v>
      </c>
      <c r="L13" s="28">
        <f t="shared" si="0"/>
        <v>-1.5318181818181814E-2</v>
      </c>
      <c r="M13" s="28">
        <f t="shared" si="0"/>
        <v>-1.4318181818181813E-2</v>
      </c>
      <c r="N13" s="28">
        <f t="shared" si="0"/>
        <v>-1.5318181818181814E-2</v>
      </c>
      <c r="O13" s="28">
        <f t="shared" si="0"/>
        <v>-1.5318181818181814E-2</v>
      </c>
      <c r="P13" s="28">
        <f t="shared" si="0"/>
        <v>-1.5318181818181814E-2</v>
      </c>
      <c r="Q13" s="28">
        <f t="shared" si="0"/>
        <v>-1.5318181818181814E-2</v>
      </c>
      <c r="R13" s="28">
        <f t="shared" si="0"/>
        <v>-1.5318181818181814E-2</v>
      </c>
      <c r="S13" s="28">
        <f t="shared" si="0"/>
        <v>-1.6318181818181815E-2</v>
      </c>
      <c r="T13" s="28">
        <f t="shared" si="0"/>
        <v>-1.5318181818181814E-2</v>
      </c>
      <c r="U13" s="28">
        <f t="shared" si="0"/>
        <v>-1.5318181818181814E-2</v>
      </c>
      <c r="V13" s="46">
        <f t="shared" si="0"/>
        <v>-8.3181818181818148E-3</v>
      </c>
      <c r="X13" s="291"/>
      <c r="Y13" s="79" t="s">
        <v>25</v>
      </c>
      <c r="Z13" s="28">
        <f t="shared" ref="Z13:Z20" si="1">Z3-$AE$11</f>
        <v>-4.4999999999999971E-3</v>
      </c>
      <c r="AA13" s="28">
        <f t="shared" ref="AA13:AK13" si="2">AA3-$AE$11</f>
        <v>-4.4999999999999971E-3</v>
      </c>
      <c r="AB13" s="28">
        <f t="shared" si="2"/>
        <v>-4.4999999999999971E-3</v>
      </c>
      <c r="AC13" s="28">
        <f t="shared" si="2"/>
        <v>-4.4999999999999971E-3</v>
      </c>
      <c r="AD13" s="28">
        <f t="shared" si="2"/>
        <v>-3.4999999999999962E-3</v>
      </c>
      <c r="AE13" s="28">
        <f t="shared" si="2"/>
        <v>-5.0000000000000044E-4</v>
      </c>
      <c r="AF13" s="28">
        <f t="shared" si="2"/>
        <v>-4.4999999999999971E-3</v>
      </c>
      <c r="AG13" s="28">
        <f t="shared" si="2"/>
        <v>-5.4999999999999979E-3</v>
      </c>
      <c r="AH13" s="28">
        <f t="shared" si="2"/>
        <v>-4.4999999999999971E-3</v>
      </c>
      <c r="AI13" s="28">
        <f t="shared" si="2"/>
        <v>-4.4999999999999971E-3</v>
      </c>
      <c r="AJ13" s="28">
        <f t="shared" si="2"/>
        <v>5.0000000000000044E-4</v>
      </c>
      <c r="AK13" s="46">
        <f t="shared" si="2"/>
        <v>-5.4999999999999979E-3</v>
      </c>
      <c r="AM13" s="291"/>
      <c r="AN13" s="79" t="s">
        <v>25</v>
      </c>
      <c r="AO13" s="28">
        <f t="shared" ref="AO13:AO20" si="3">AO3-$AT$11</f>
        <v>6.831818181818182E-2</v>
      </c>
      <c r="AP13" s="28">
        <f t="shared" ref="AP13:AZ13" si="4">AP3-$AT$11</f>
        <v>-2.6681818181818175E-2</v>
      </c>
      <c r="AQ13" s="28">
        <f t="shared" si="4"/>
        <v>-3.3681818181818174E-2</v>
      </c>
      <c r="AR13" s="28">
        <f t="shared" si="4"/>
        <v>8.3318181818181833E-2</v>
      </c>
      <c r="AS13" s="28">
        <f t="shared" si="4"/>
        <v>-1.8681818181818174E-2</v>
      </c>
      <c r="AT13" s="28">
        <f t="shared" si="4"/>
        <v>4.7318181818181829E-2</v>
      </c>
      <c r="AU13" s="28">
        <f t="shared" si="4"/>
        <v>-3.3681818181818174E-2</v>
      </c>
      <c r="AV13" s="28">
        <f t="shared" si="4"/>
        <v>-3.3681818181818174E-2</v>
      </c>
      <c r="AW13" s="28">
        <f t="shared" si="4"/>
        <v>-1.8681818181818174E-2</v>
      </c>
      <c r="AX13" s="28">
        <f t="shared" si="4"/>
        <v>-3.268181818181818E-2</v>
      </c>
      <c r="AY13" s="28">
        <f t="shared" si="4"/>
        <v>-3.5681818181818176E-2</v>
      </c>
      <c r="AZ13" s="46">
        <f t="shared" si="4"/>
        <v>0.16331818181818181</v>
      </c>
    </row>
    <row r="14" spans="2:52" ht="15.75" thickBot="1" x14ac:dyDescent="0.3">
      <c r="B14" s="275"/>
      <c r="C14" s="295"/>
      <c r="D14" s="295"/>
      <c r="E14" s="295"/>
      <c r="F14" s="17" t="s">
        <v>28</v>
      </c>
      <c r="G14" s="20">
        <v>114.19732876696877</v>
      </c>
      <c r="I14" s="291"/>
      <c r="J14" s="79" t="s">
        <v>26</v>
      </c>
      <c r="K14" s="28">
        <f t="shared" si="0"/>
        <v>-1.5318181818181814E-2</v>
      </c>
      <c r="L14" s="28">
        <f t="shared" si="0"/>
        <v>-4.3181818181818182E-3</v>
      </c>
      <c r="M14" s="28">
        <f t="shared" si="0"/>
        <v>0.14068181818181819</v>
      </c>
      <c r="N14" s="28">
        <f t="shared" si="0"/>
        <v>0.22968181818181815</v>
      </c>
      <c r="O14" s="33">
        <f t="shared" si="0"/>
        <v>0.54868181818181816</v>
      </c>
      <c r="P14" s="33">
        <f t="shared" si="0"/>
        <v>0.68068181818181817</v>
      </c>
      <c r="Q14" s="128">
        <f t="shared" si="0"/>
        <v>0.89768181818181814</v>
      </c>
      <c r="R14" s="26">
        <f t="shared" si="0"/>
        <v>1.8046818181818183</v>
      </c>
      <c r="S14" s="22">
        <f t="shared" si="0"/>
        <v>3.2446818181818182</v>
      </c>
      <c r="T14" s="187" t="e">
        <f t="shared" si="0"/>
        <v>#VALUE!</v>
      </c>
      <c r="U14" s="187" t="e">
        <f t="shared" si="0"/>
        <v>#VALUE!</v>
      </c>
      <c r="V14" s="46">
        <f t="shared" si="0"/>
        <v>-1.6318181818181815E-2</v>
      </c>
      <c r="X14" s="291"/>
      <c r="Y14" s="79" t="s">
        <v>26</v>
      </c>
      <c r="Z14" s="28">
        <f t="shared" si="1"/>
        <v>-5.0000000000000044E-4</v>
      </c>
      <c r="AA14" s="28">
        <f t="shared" ref="AA14:AK14" si="5">AA4-$AE$11</f>
        <v>1.7499999999999995E-2</v>
      </c>
      <c r="AB14" s="28">
        <f t="shared" si="5"/>
        <v>0.17750000000000002</v>
      </c>
      <c r="AC14" s="28">
        <f t="shared" si="5"/>
        <v>0.2485</v>
      </c>
      <c r="AD14" s="33">
        <f t="shared" si="5"/>
        <v>0.55449999999999999</v>
      </c>
      <c r="AE14" s="33">
        <f t="shared" si="5"/>
        <v>0.75350000000000006</v>
      </c>
      <c r="AF14" s="128">
        <f t="shared" si="5"/>
        <v>0.97149999999999992</v>
      </c>
      <c r="AG14" s="26">
        <f t="shared" si="5"/>
        <v>1.7974999999999999</v>
      </c>
      <c r="AH14" s="24">
        <f t="shared" si="5"/>
        <v>3.4074999999999998</v>
      </c>
      <c r="AI14" s="187" t="e">
        <f t="shared" si="5"/>
        <v>#VALUE!</v>
      </c>
      <c r="AJ14" s="187" t="e">
        <f t="shared" si="5"/>
        <v>#VALUE!</v>
      </c>
      <c r="AK14" s="46">
        <f t="shared" si="5"/>
        <v>-4.4999999999999971E-3</v>
      </c>
      <c r="AM14" s="291"/>
      <c r="AN14" s="79" t="s">
        <v>26</v>
      </c>
      <c r="AO14" s="28">
        <f t="shared" si="3"/>
        <v>0.16931818181818181</v>
      </c>
      <c r="AP14" s="28">
        <f t="shared" ref="AP14:AZ14" si="6">AP4-$AT$11</f>
        <v>-1.9681818181818175E-2</v>
      </c>
      <c r="AQ14" s="28">
        <f t="shared" si="6"/>
        <v>0.13131818181818183</v>
      </c>
      <c r="AR14" s="28">
        <f t="shared" si="6"/>
        <v>0.20731818181818179</v>
      </c>
      <c r="AS14" s="32">
        <f t="shared" si="6"/>
        <v>0.44631818181818184</v>
      </c>
      <c r="AT14" s="33">
        <f t="shared" si="6"/>
        <v>0.57331818181818184</v>
      </c>
      <c r="AU14" s="33">
        <f t="shared" si="6"/>
        <v>0.70631818181818184</v>
      </c>
      <c r="AV14" s="31">
        <f t="shared" si="6"/>
        <v>1.3493181818181819</v>
      </c>
      <c r="AW14" s="29">
        <f t="shared" si="6"/>
        <v>2.6413181818181819</v>
      </c>
      <c r="AX14" s="23">
        <f t="shared" si="6"/>
        <v>3.882318181818182</v>
      </c>
      <c r="AY14" s="187" t="e">
        <f t="shared" si="6"/>
        <v>#VALUE!</v>
      </c>
      <c r="AZ14" s="46">
        <f t="shared" si="6"/>
        <v>-3.4681818181818175E-2</v>
      </c>
    </row>
    <row r="15" spans="2:52" x14ac:dyDescent="0.25">
      <c r="B15" s="273" t="s">
        <v>29</v>
      </c>
      <c r="C15" s="286" t="s">
        <v>7</v>
      </c>
      <c r="D15" s="286" t="s">
        <v>24</v>
      </c>
      <c r="E15" s="286">
        <v>0</v>
      </c>
      <c r="F15" s="15" t="s">
        <v>25</v>
      </c>
      <c r="G15" s="18">
        <v>97.117206367781236</v>
      </c>
      <c r="I15" s="291"/>
      <c r="J15" s="79" t="s">
        <v>27</v>
      </c>
      <c r="K15" s="28">
        <f t="shared" si="0"/>
        <v>-1.4318181818181813E-2</v>
      </c>
      <c r="L15" s="28">
        <f t="shared" si="0"/>
        <v>-3.1818181818181468E-4</v>
      </c>
      <c r="M15" s="28">
        <f t="shared" si="0"/>
        <v>0.13868181818181818</v>
      </c>
      <c r="N15" s="28">
        <f t="shared" si="0"/>
        <v>0.21768181818181814</v>
      </c>
      <c r="O15" s="32">
        <f t="shared" si="0"/>
        <v>0.49368181818181822</v>
      </c>
      <c r="P15" s="33">
        <f t="shared" si="0"/>
        <v>0.68368181818181817</v>
      </c>
      <c r="Q15" s="128">
        <f t="shared" si="0"/>
        <v>0.89168181818181813</v>
      </c>
      <c r="R15" s="80">
        <f t="shared" si="0"/>
        <v>1.6246818181818183</v>
      </c>
      <c r="S15" s="24">
        <f t="shared" si="0"/>
        <v>3.2876818181818179</v>
      </c>
      <c r="T15" s="187" t="e">
        <f t="shared" si="0"/>
        <v>#VALUE!</v>
      </c>
      <c r="U15" s="187" t="e">
        <f t="shared" si="0"/>
        <v>#VALUE!</v>
      </c>
      <c r="V15" s="46">
        <f t="shared" si="0"/>
        <v>-1.6318181818181815E-2</v>
      </c>
      <c r="X15" s="291"/>
      <c r="Y15" s="79" t="s">
        <v>27</v>
      </c>
      <c r="Z15" s="28">
        <f t="shared" si="1"/>
        <v>-1.5000000000000013E-3</v>
      </c>
      <c r="AA15" s="28">
        <f t="shared" ref="AA15:AK15" si="7">AA5-$AE$11</f>
        <v>-1.5000000000000013E-3</v>
      </c>
      <c r="AB15" s="28">
        <f t="shared" si="7"/>
        <v>0.1535</v>
      </c>
      <c r="AC15" s="28">
        <f t="shared" si="7"/>
        <v>0.2455</v>
      </c>
      <c r="AD15" s="32">
        <f t="shared" si="7"/>
        <v>0.54249999999999998</v>
      </c>
      <c r="AE15" s="33">
        <f t="shared" si="7"/>
        <v>0.74550000000000005</v>
      </c>
      <c r="AF15" s="128">
        <f t="shared" si="7"/>
        <v>0.97650000000000003</v>
      </c>
      <c r="AG15" s="26">
        <f t="shared" si="7"/>
        <v>1.8524999999999998</v>
      </c>
      <c r="AH15" s="24">
        <f t="shared" si="7"/>
        <v>3.5764999999999998</v>
      </c>
      <c r="AI15" s="187" t="e">
        <f t="shared" si="7"/>
        <v>#VALUE!</v>
      </c>
      <c r="AJ15" s="187" t="e">
        <f t="shared" si="7"/>
        <v>#VALUE!</v>
      </c>
      <c r="AK15" s="46">
        <f t="shared" si="7"/>
        <v>-4.4999999999999971E-3</v>
      </c>
      <c r="AM15" s="291"/>
      <c r="AN15" s="79" t="s">
        <v>27</v>
      </c>
      <c r="AO15" s="28">
        <f t="shared" si="3"/>
        <v>-4.5681818181818178E-2</v>
      </c>
      <c r="AP15" s="28">
        <f t="shared" ref="AP15:AZ15" si="8">AP5-$AT$11</f>
        <v>-2.468181818181818E-2</v>
      </c>
      <c r="AQ15" s="28">
        <f t="shared" si="8"/>
        <v>0.14331818181818184</v>
      </c>
      <c r="AR15" s="28">
        <f t="shared" si="8"/>
        <v>0.23531818181818182</v>
      </c>
      <c r="AS15" s="33">
        <f t="shared" si="8"/>
        <v>0.53631818181818181</v>
      </c>
      <c r="AT15" s="128">
        <f t="shared" si="8"/>
        <v>0.80831818181818182</v>
      </c>
      <c r="AU15" s="128">
        <f t="shared" si="8"/>
        <v>0.84631818181818186</v>
      </c>
      <c r="AV15" s="80">
        <f t="shared" si="8"/>
        <v>1.5833181818181818</v>
      </c>
      <c r="AW15" s="27">
        <f t="shared" si="8"/>
        <v>2.9853181818181818</v>
      </c>
      <c r="AX15" s="187" t="e">
        <f t="shared" si="8"/>
        <v>#VALUE!</v>
      </c>
      <c r="AY15" s="187" t="e">
        <f t="shared" si="8"/>
        <v>#VALUE!</v>
      </c>
      <c r="AZ15" s="46">
        <f t="shared" si="8"/>
        <v>7.3318181818181824E-2</v>
      </c>
    </row>
    <row r="16" spans="2:52" x14ac:dyDescent="0.25">
      <c r="B16" s="274"/>
      <c r="C16" s="287"/>
      <c r="D16" s="287"/>
      <c r="E16" s="287"/>
      <c r="F16" s="16" t="s">
        <v>26</v>
      </c>
      <c r="G16" s="19">
        <v>97.117206367781236</v>
      </c>
      <c r="I16" s="291"/>
      <c r="J16" s="79" t="s">
        <v>28</v>
      </c>
      <c r="K16" s="28">
        <f t="shared" si="0"/>
        <v>-1.5318181818181814E-2</v>
      </c>
      <c r="L16" s="29">
        <f t="shared" si="0"/>
        <v>2.4986818181818182</v>
      </c>
      <c r="M16" s="24">
        <f t="shared" si="0"/>
        <v>3.5336818181818179</v>
      </c>
      <c r="N16" s="22">
        <f t="shared" si="0"/>
        <v>3.2696818181818181</v>
      </c>
      <c r="O16" s="23">
        <f t="shared" si="0"/>
        <v>3.5806818181818181</v>
      </c>
      <c r="P16" s="23">
        <f t="shared" si="0"/>
        <v>3.7736818181818181</v>
      </c>
      <c r="Q16" s="25">
        <f t="shared" si="0"/>
        <v>2.0756818181818182</v>
      </c>
      <c r="R16" s="30">
        <f t="shared" si="0"/>
        <v>2.4096818181818183</v>
      </c>
      <c r="S16" s="24">
        <f t="shared" si="0"/>
        <v>3.359681818181818</v>
      </c>
      <c r="T16" s="28">
        <f t="shared" si="0"/>
        <v>-1.5318181818181814E-2</v>
      </c>
      <c r="U16" s="28">
        <f t="shared" si="0"/>
        <v>-1.4318181818181813E-2</v>
      </c>
      <c r="V16" s="46">
        <f t="shared" si="0"/>
        <v>-1.5318181818181814E-2</v>
      </c>
      <c r="X16" s="291"/>
      <c r="Y16" s="79" t="s">
        <v>28</v>
      </c>
      <c r="Z16" s="28">
        <f t="shared" si="1"/>
        <v>2.5000000000000022E-3</v>
      </c>
      <c r="AA16" s="30">
        <f t="shared" ref="AA16:AK16" si="9">AA6-$AE$11</f>
        <v>2.2995000000000001</v>
      </c>
      <c r="AB16" s="29">
        <f t="shared" si="9"/>
        <v>2.7444999999999999</v>
      </c>
      <c r="AC16" s="23">
        <f t="shared" si="9"/>
        <v>3.7824999999999998</v>
      </c>
      <c r="AD16" s="26">
        <f t="shared" si="9"/>
        <v>1.9015</v>
      </c>
      <c r="AE16" s="30">
        <f t="shared" si="9"/>
        <v>2.4455</v>
      </c>
      <c r="AF16" s="22">
        <f t="shared" si="9"/>
        <v>3.3045</v>
      </c>
      <c r="AG16" s="29">
        <f t="shared" si="9"/>
        <v>2.7075</v>
      </c>
      <c r="AH16" s="28">
        <f t="shared" si="9"/>
        <v>-3.4999999999999962E-3</v>
      </c>
      <c r="AI16" s="28">
        <f t="shared" si="9"/>
        <v>1.4500000000000006E-2</v>
      </c>
      <c r="AJ16" s="28">
        <f t="shared" si="9"/>
        <v>-4.4999999999999971E-3</v>
      </c>
      <c r="AK16" s="46">
        <f t="shared" si="9"/>
        <v>-4.4999999999999971E-3</v>
      </c>
      <c r="AM16" s="291"/>
      <c r="AN16" s="79" t="s">
        <v>28</v>
      </c>
      <c r="AO16" s="28">
        <f t="shared" si="3"/>
        <v>6.831818181818182E-2</v>
      </c>
      <c r="AP16" s="187" t="e">
        <f t="shared" ref="AP16:AZ16" si="10">AP6-$AT$11</f>
        <v>#VALUE!</v>
      </c>
      <c r="AQ16" s="29">
        <f t="shared" si="10"/>
        <v>2.6903181818181818</v>
      </c>
      <c r="AR16" s="30">
        <f t="shared" si="10"/>
        <v>2.213318181818182</v>
      </c>
      <c r="AS16" s="29">
        <f t="shared" si="10"/>
        <v>2.7183181818181819</v>
      </c>
      <c r="AT16" s="27">
        <f t="shared" si="10"/>
        <v>2.7983181818181819</v>
      </c>
      <c r="AU16" s="29">
        <f t="shared" si="10"/>
        <v>2.6033181818181816</v>
      </c>
      <c r="AV16" s="29">
        <f t="shared" si="10"/>
        <v>2.632318181818182</v>
      </c>
      <c r="AW16" s="29">
        <f t="shared" si="10"/>
        <v>2.7073181818181817</v>
      </c>
      <c r="AX16" s="28">
        <f t="shared" si="10"/>
        <v>7.3181818181818209E-3</v>
      </c>
      <c r="AY16" s="28">
        <f t="shared" si="10"/>
        <v>-1.0681818181818181E-2</v>
      </c>
      <c r="AZ16" s="46">
        <f t="shared" si="10"/>
        <v>-3.3681818181818174E-2</v>
      </c>
    </row>
    <row r="17" spans="2:52" x14ac:dyDescent="0.25">
      <c r="B17" s="274"/>
      <c r="C17" s="287"/>
      <c r="D17" s="287"/>
      <c r="E17" s="287"/>
      <c r="F17" s="16" t="s">
        <v>27</v>
      </c>
      <c r="G17" s="19"/>
      <c r="I17" s="291"/>
      <c r="J17" s="79" t="s">
        <v>35</v>
      </c>
      <c r="K17" s="28">
        <f t="shared" si="0"/>
        <v>0.11068181818181817</v>
      </c>
      <c r="L17" s="29">
        <f t="shared" si="0"/>
        <v>2.5546818181818183</v>
      </c>
      <c r="M17" s="23">
        <f t="shared" si="0"/>
        <v>3.6046818181818181</v>
      </c>
      <c r="N17" s="22">
        <f t="shared" si="0"/>
        <v>3.234681818181818</v>
      </c>
      <c r="O17" s="23">
        <f t="shared" si="0"/>
        <v>3.661681818181818</v>
      </c>
      <c r="P17" s="23">
        <f t="shared" si="0"/>
        <v>3.8176818181818182</v>
      </c>
      <c r="Q17" s="25">
        <f t="shared" si="0"/>
        <v>2.097681818181818</v>
      </c>
      <c r="R17" s="30">
        <f t="shared" si="0"/>
        <v>2.4336818181818183</v>
      </c>
      <c r="S17" s="24">
        <f t="shared" si="0"/>
        <v>3.4416818181818178</v>
      </c>
      <c r="T17" s="28">
        <f t="shared" si="0"/>
        <v>-1.6318181818181815E-2</v>
      </c>
      <c r="U17" s="28">
        <f t="shared" si="0"/>
        <v>-1.5318181818181814E-2</v>
      </c>
      <c r="V17" s="46">
        <f t="shared" si="0"/>
        <v>0.12468181818181819</v>
      </c>
      <c r="X17" s="291"/>
      <c r="Y17" s="79" t="s">
        <v>35</v>
      </c>
      <c r="Z17" s="28">
        <f t="shared" si="1"/>
        <v>-4.4999999999999971E-3</v>
      </c>
      <c r="AA17" s="30">
        <f t="shared" ref="AA17:AK17" si="11">AA7-$AE$11</f>
        <v>2.3935</v>
      </c>
      <c r="AB17" s="29">
        <f t="shared" si="11"/>
        <v>2.7595000000000001</v>
      </c>
      <c r="AC17" s="23">
        <f t="shared" si="11"/>
        <v>3.8454999999999999</v>
      </c>
      <c r="AD17" s="26">
        <f t="shared" si="11"/>
        <v>1.8844999999999998</v>
      </c>
      <c r="AE17" s="30">
        <f t="shared" si="11"/>
        <v>2.4855</v>
      </c>
      <c r="AF17" s="22">
        <f t="shared" si="11"/>
        <v>3.3205</v>
      </c>
      <c r="AG17" s="29">
        <f t="shared" si="11"/>
        <v>2.7044999999999999</v>
      </c>
      <c r="AH17" s="28">
        <f t="shared" si="11"/>
        <v>-4.4999999999999971E-3</v>
      </c>
      <c r="AI17" s="28">
        <f t="shared" si="11"/>
        <v>-4.4999999999999971E-3</v>
      </c>
      <c r="AJ17" s="28">
        <f t="shared" si="11"/>
        <v>-4.4999999999999971E-3</v>
      </c>
      <c r="AK17" s="46">
        <f t="shared" si="11"/>
        <v>3.0500000000000006E-2</v>
      </c>
      <c r="AM17" s="291"/>
      <c r="AN17" s="79" t="s">
        <v>35</v>
      </c>
      <c r="AO17" s="28">
        <f t="shared" si="3"/>
        <v>-3.1681818181818179E-2</v>
      </c>
      <c r="AP17" s="187" t="e">
        <f t="shared" ref="AP17:AZ17" si="12">AP7-$AT$11</f>
        <v>#VALUE!</v>
      </c>
      <c r="AQ17" s="29">
        <f t="shared" si="12"/>
        <v>2.5693181818181818</v>
      </c>
      <c r="AR17" s="30">
        <f t="shared" si="12"/>
        <v>2.2563181818181817</v>
      </c>
      <c r="AS17" s="27">
        <f t="shared" si="12"/>
        <v>2.8093181818181816</v>
      </c>
      <c r="AT17" s="27">
        <f t="shared" si="12"/>
        <v>2.8443181818181817</v>
      </c>
      <c r="AU17" s="29">
        <f t="shared" si="12"/>
        <v>2.6223181818181818</v>
      </c>
      <c r="AV17" s="30">
        <f t="shared" si="12"/>
        <v>2.4303181818181816</v>
      </c>
      <c r="AW17" s="29">
        <f t="shared" si="12"/>
        <v>2.6833181818181817</v>
      </c>
      <c r="AX17" s="28">
        <f t="shared" si="12"/>
        <v>-3.4681818181818175E-2</v>
      </c>
      <c r="AY17" s="28">
        <f t="shared" si="12"/>
        <v>-2.3681818181818179E-2</v>
      </c>
      <c r="AZ17" s="46">
        <f t="shared" si="12"/>
        <v>-3.4681818181818175E-2</v>
      </c>
    </row>
    <row r="18" spans="2:52" x14ac:dyDescent="0.25">
      <c r="B18" s="274"/>
      <c r="C18" s="287"/>
      <c r="D18" s="287"/>
      <c r="E18" s="287"/>
      <c r="F18" s="16" t="s">
        <v>28</v>
      </c>
      <c r="G18" s="19">
        <v>109.80258239165623</v>
      </c>
      <c r="I18" s="291"/>
      <c r="J18" s="79" t="s">
        <v>36</v>
      </c>
      <c r="K18" s="28">
        <f t="shared" si="0"/>
        <v>-1.0318181818181817E-2</v>
      </c>
      <c r="L18" s="24">
        <f t="shared" si="0"/>
        <v>3.3826818181818181</v>
      </c>
      <c r="M18" s="187" t="e">
        <f t="shared" si="0"/>
        <v>#VALUE!</v>
      </c>
      <c r="N18" s="29">
        <f t="shared" si="0"/>
        <v>2.5846818181818181</v>
      </c>
      <c r="O18" s="29">
        <f t="shared" si="0"/>
        <v>2.6026818181818179</v>
      </c>
      <c r="P18" s="29">
        <f t="shared" si="0"/>
        <v>2.6116818181818182</v>
      </c>
      <c r="Q18" s="30">
        <f t="shared" si="0"/>
        <v>2.2736818181818181</v>
      </c>
      <c r="R18" s="30">
        <f t="shared" si="0"/>
        <v>2.2596818181818179</v>
      </c>
      <c r="S18" s="187" t="e">
        <f t="shared" si="0"/>
        <v>#VALUE!</v>
      </c>
      <c r="T18" s="28">
        <f t="shared" si="0"/>
        <v>-1.5318181818181814E-2</v>
      </c>
      <c r="U18" s="28">
        <f t="shared" si="0"/>
        <v>-1.2318181818181818E-2</v>
      </c>
      <c r="V18" s="46">
        <f t="shared" si="0"/>
        <v>-1.6318181818181815E-2</v>
      </c>
      <c r="X18" s="291"/>
      <c r="Y18" s="79" t="s">
        <v>36</v>
      </c>
      <c r="Z18" s="28">
        <f t="shared" si="1"/>
        <v>-2.5000000000000022E-3</v>
      </c>
      <c r="AA18" s="30">
        <f t="shared" ref="AA18:AK18" si="13">AA8-$AE$11</f>
        <v>2.2515000000000001</v>
      </c>
      <c r="AB18" s="29">
        <f t="shared" si="13"/>
        <v>2.6174999999999997</v>
      </c>
      <c r="AC18" s="29">
        <f t="shared" si="13"/>
        <v>2.7235</v>
      </c>
      <c r="AD18" s="29">
        <f t="shared" si="13"/>
        <v>2.5545</v>
      </c>
      <c r="AE18" s="27">
        <f t="shared" si="13"/>
        <v>2.8104999999999998</v>
      </c>
      <c r="AF18" s="29">
        <f t="shared" si="13"/>
        <v>2.7475000000000001</v>
      </c>
      <c r="AG18" s="23">
        <f t="shared" si="13"/>
        <v>3.8925000000000001</v>
      </c>
      <c r="AH18" s="187" t="e">
        <f t="shared" si="13"/>
        <v>#VALUE!</v>
      </c>
      <c r="AI18" s="28">
        <f t="shared" si="13"/>
        <v>-3.4999999999999962E-3</v>
      </c>
      <c r="AJ18" s="28">
        <f t="shared" si="13"/>
        <v>-5.0000000000000044E-4</v>
      </c>
      <c r="AK18" s="46">
        <f t="shared" si="13"/>
        <v>5.45E-2</v>
      </c>
      <c r="AM18" s="291"/>
      <c r="AN18" s="79" t="s">
        <v>36</v>
      </c>
      <c r="AO18" s="28">
        <f t="shared" si="3"/>
        <v>-1.7681818181818174E-2</v>
      </c>
      <c r="AP18" s="187" t="e">
        <f t="shared" ref="AP18:AZ18" si="14">AP8-$AT$11</f>
        <v>#VALUE!</v>
      </c>
      <c r="AQ18" s="27">
        <f t="shared" si="14"/>
        <v>2.8553181818181819</v>
      </c>
      <c r="AR18" s="27">
        <f t="shared" si="14"/>
        <v>2.9563181818181818</v>
      </c>
      <c r="AS18" s="22">
        <f t="shared" si="14"/>
        <v>3.0713181818181816</v>
      </c>
      <c r="AT18" s="27">
        <f t="shared" si="14"/>
        <v>3.0203181818181819</v>
      </c>
      <c r="AU18" s="24">
        <f t="shared" si="14"/>
        <v>3.3643181818181818</v>
      </c>
      <c r="AV18" s="22">
        <f t="shared" si="14"/>
        <v>3.1553181818181817</v>
      </c>
      <c r="AW18" s="27">
        <f t="shared" si="14"/>
        <v>3.0223181818181817</v>
      </c>
      <c r="AX18" s="28">
        <f t="shared" si="14"/>
        <v>-3.0681818181818178E-2</v>
      </c>
      <c r="AY18" s="28">
        <f t="shared" si="14"/>
        <v>-3.4681818181818175E-2</v>
      </c>
      <c r="AZ18" s="46">
        <f t="shared" si="14"/>
        <v>-3.3681818181818174E-2</v>
      </c>
    </row>
    <row r="19" spans="2:52" x14ac:dyDescent="0.25">
      <c r="B19" s="274"/>
      <c r="C19" s="287"/>
      <c r="D19" s="287"/>
      <c r="E19" s="287">
        <v>200</v>
      </c>
      <c r="F19" s="16" t="s">
        <v>25</v>
      </c>
      <c r="G19" s="19">
        <v>126.59764016109375</v>
      </c>
      <c r="I19" s="291"/>
      <c r="J19" s="79" t="s">
        <v>37</v>
      </c>
      <c r="K19" s="28">
        <f t="shared" si="0"/>
        <v>-1.3318181818181819E-2</v>
      </c>
      <c r="L19" s="24">
        <f t="shared" si="0"/>
        <v>3.4026818181818181</v>
      </c>
      <c r="M19" s="187" t="e">
        <f t="shared" si="0"/>
        <v>#VALUE!</v>
      </c>
      <c r="N19" s="30">
        <f t="shared" si="0"/>
        <v>2.4426818181818182</v>
      </c>
      <c r="O19" s="29">
        <f t="shared" si="0"/>
        <v>2.6966818181818182</v>
      </c>
      <c r="P19" s="29">
        <f t="shared" si="0"/>
        <v>2.5676818181818182</v>
      </c>
      <c r="Q19" s="30">
        <f t="shared" si="0"/>
        <v>2.2436818181818179</v>
      </c>
      <c r="R19" s="30">
        <f t="shared" si="0"/>
        <v>2.2376818181818181</v>
      </c>
      <c r="S19" s="187" t="e">
        <f t="shared" si="0"/>
        <v>#VALUE!</v>
      </c>
      <c r="T19" s="28">
        <f t="shared" si="0"/>
        <v>0.23268181818181816</v>
      </c>
      <c r="U19" s="28">
        <f t="shared" si="0"/>
        <v>-1.5318181818181814E-2</v>
      </c>
      <c r="V19" s="46">
        <f t="shared" si="0"/>
        <v>-1.5318181818181814E-2</v>
      </c>
      <c r="X19" s="291"/>
      <c r="Y19" s="79" t="s">
        <v>37</v>
      </c>
      <c r="Z19" s="28">
        <f t="shared" si="1"/>
        <v>2.5500000000000002E-2</v>
      </c>
      <c r="AA19" s="30">
        <f t="shared" ref="AA19:AK19" si="15">AA9-$AE$11</f>
        <v>2.2355</v>
      </c>
      <c r="AB19" s="29">
        <f t="shared" si="15"/>
        <v>2.7164999999999999</v>
      </c>
      <c r="AC19" s="27">
        <f t="shared" si="15"/>
        <v>2.9844999999999997</v>
      </c>
      <c r="AD19" s="29">
        <f t="shared" si="15"/>
        <v>2.6694999999999998</v>
      </c>
      <c r="AE19" s="27">
        <f t="shared" si="15"/>
        <v>2.8725000000000001</v>
      </c>
      <c r="AF19" s="27">
        <f t="shared" si="15"/>
        <v>2.8725000000000001</v>
      </c>
      <c r="AG19" s="23">
        <f t="shared" si="15"/>
        <v>3.7784999999999997</v>
      </c>
      <c r="AH19" s="187" t="e">
        <f t="shared" si="15"/>
        <v>#VALUE!</v>
      </c>
      <c r="AI19" s="28">
        <f t="shared" si="15"/>
        <v>1.5000000000000013E-3</v>
      </c>
      <c r="AJ19" s="28">
        <f t="shared" si="15"/>
        <v>5.0000000000000044E-4</v>
      </c>
      <c r="AK19" s="46">
        <f t="shared" si="15"/>
        <v>-4.4999999999999971E-3</v>
      </c>
      <c r="AM19" s="291"/>
      <c r="AN19" s="79" t="s">
        <v>37</v>
      </c>
      <c r="AO19" s="28">
        <f t="shared" si="3"/>
        <v>-2.468181818181818E-2</v>
      </c>
      <c r="AP19" s="23">
        <f t="shared" ref="AP19:AZ19" si="16">AP9-$AT$11</f>
        <v>3.7723181818181817</v>
      </c>
      <c r="AQ19" s="22">
        <f t="shared" si="16"/>
        <v>3.0633181818181816</v>
      </c>
      <c r="AR19" s="22">
        <f t="shared" si="16"/>
        <v>3.104318181818182</v>
      </c>
      <c r="AS19" s="22">
        <f t="shared" si="16"/>
        <v>3.2283181818181816</v>
      </c>
      <c r="AT19" s="22">
        <f t="shared" si="16"/>
        <v>3.1333181818181819</v>
      </c>
      <c r="AU19" s="24">
        <f t="shared" si="16"/>
        <v>3.515318181818182</v>
      </c>
      <c r="AV19" s="22">
        <f t="shared" si="16"/>
        <v>3.3003181818181817</v>
      </c>
      <c r="AW19" s="22">
        <f t="shared" si="16"/>
        <v>3.0953181818181816</v>
      </c>
      <c r="AX19" s="32">
        <f t="shared" si="16"/>
        <v>0.25131818181818183</v>
      </c>
      <c r="AY19" s="28">
        <f t="shared" si="16"/>
        <v>-3.3681818181818174E-2</v>
      </c>
      <c r="AZ19" s="46">
        <f t="shared" si="16"/>
        <v>-3.268181818181818E-2</v>
      </c>
    </row>
    <row r="20" spans="2:52" ht="15.75" thickBot="1" x14ac:dyDescent="0.3">
      <c r="B20" s="274"/>
      <c r="C20" s="287"/>
      <c r="D20" s="287"/>
      <c r="E20" s="287"/>
      <c r="F20" s="16" t="s">
        <v>26</v>
      </c>
      <c r="G20" s="19">
        <v>94.551624700031269</v>
      </c>
      <c r="I20" s="292"/>
      <c r="J20" s="81" t="s">
        <v>9</v>
      </c>
      <c r="K20" s="51">
        <f t="shared" si="0"/>
        <v>-1.3318181818181819E-2</v>
      </c>
      <c r="L20" s="51">
        <f t="shared" si="0"/>
        <v>-1.5318181818181814E-2</v>
      </c>
      <c r="M20" s="51">
        <f t="shared" si="0"/>
        <v>-1.5318181818181814E-2</v>
      </c>
      <c r="N20" s="51">
        <f t="shared" si="0"/>
        <v>-1.5318181818181814E-2</v>
      </c>
      <c r="O20" s="51">
        <f t="shared" si="0"/>
        <v>-1.5318181818181814E-2</v>
      </c>
      <c r="P20" s="51">
        <f t="shared" si="0"/>
        <v>0.12668181818181817</v>
      </c>
      <c r="Q20" s="51">
        <f t="shared" si="0"/>
        <v>-1.5318181818181814E-2</v>
      </c>
      <c r="R20" s="51">
        <f t="shared" si="0"/>
        <v>-1.6318181818181815E-2</v>
      </c>
      <c r="S20" s="51">
        <f t="shared" si="0"/>
        <v>-1.5318181818181814E-2</v>
      </c>
      <c r="T20" s="51">
        <f t="shared" si="0"/>
        <v>-1.4318181818181813E-2</v>
      </c>
      <c r="U20" s="51">
        <f t="shared" si="0"/>
        <v>-1.4318181818181813E-2</v>
      </c>
      <c r="V20" s="52">
        <f t="shared" si="0"/>
        <v>-1.4318181818181813E-2</v>
      </c>
      <c r="X20" s="292"/>
      <c r="Y20" s="81" t="s">
        <v>9</v>
      </c>
      <c r="Z20" s="51">
        <f t="shared" si="1"/>
        <v>-1.5000000000000013E-3</v>
      </c>
      <c r="AA20" s="51">
        <f t="shared" ref="AA20:AK20" si="17">AA10-$AE$11</f>
        <v>-1.5000000000000013E-3</v>
      </c>
      <c r="AB20" s="51">
        <f t="shared" si="17"/>
        <v>5.0000000000000044E-4</v>
      </c>
      <c r="AC20" s="51">
        <f t="shared" si="17"/>
        <v>-4.4999999999999971E-3</v>
      </c>
      <c r="AD20" s="51">
        <f t="shared" si="17"/>
        <v>-4.4999999999999971E-3</v>
      </c>
      <c r="AE20" s="51">
        <f t="shared" si="17"/>
        <v>-4.4999999999999971E-3</v>
      </c>
      <c r="AF20" s="51">
        <f t="shared" si="17"/>
        <v>-3.4999999999999962E-3</v>
      </c>
      <c r="AG20" s="51">
        <f t="shared" si="17"/>
        <v>-4.4999999999999971E-3</v>
      </c>
      <c r="AH20" s="51">
        <f t="shared" si="17"/>
        <v>-4.4999999999999971E-3</v>
      </c>
      <c r="AI20" s="51">
        <f t="shared" si="17"/>
        <v>-1.5000000000000013E-3</v>
      </c>
      <c r="AJ20" s="51">
        <f t="shared" si="17"/>
        <v>-3.4999999999999962E-3</v>
      </c>
      <c r="AK20" s="52">
        <f t="shared" si="17"/>
        <v>-5.4999999999999979E-3</v>
      </c>
      <c r="AM20" s="292"/>
      <c r="AN20" s="81" t="s">
        <v>9</v>
      </c>
      <c r="AO20" s="51">
        <f t="shared" si="3"/>
        <v>-2.468181818181818E-2</v>
      </c>
      <c r="AP20" s="51">
        <f t="shared" ref="AP20:AZ20" si="18">AP10-$AT$11</f>
        <v>-2.6681818181818175E-2</v>
      </c>
      <c r="AQ20" s="51">
        <f t="shared" si="18"/>
        <v>-2.8681818181818176E-2</v>
      </c>
      <c r="AR20" s="51">
        <f t="shared" si="18"/>
        <v>-2.468181818181818E-2</v>
      </c>
      <c r="AS20" s="51">
        <f t="shared" si="18"/>
        <v>-6.6818181818181777E-3</v>
      </c>
      <c r="AT20" s="51">
        <f t="shared" si="18"/>
        <v>-3.681818181818175E-3</v>
      </c>
      <c r="AU20" s="51">
        <f t="shared" si="18"/>
        <v>-3.1681818181818179E-2</v>
      </c>
      <c r="AV20" s="51">
        <f t="shared" si="18"/>
        <v>-3.1681818181818179E-2</v>
      </c>
      <c r="AW20" s="51">
        <f t="shared" si="18"/>
        <v>3.4318181818181817E-2</v>
      </c>
      <c r="AX20" s="51">
        <f t="shared" si="18"/>
        <v>-3.0681818181818178E-2</v>
      </c>
      <c r="AY20" s="51">
        <f t="shared" si="18"/>
        <v>-3.268181818181818E-2</v>
      </c>
      <c r="AZ20" s="52">
        <f t="shared" si="18"/>
        <v>-3.3681818181818174E-2</v>
      </c>
    </row>
    <row r="21" spans="2:52" x14ac:dyDescent="0.25">
      <c r="B21" s="274"/>
      <c r="C21" s="287"/>
      <c r="D21" s="287"/>
      <c r="E21" s="287"/>
      <c r="F21" s="16" t="s">
        <v>27</v>
      </c>
      <c r="G21" s="19">
        <v>105.55036833121876</v>
      </c>
      <c r="I21" s="290" t="s">
        <v>43</v>
      </c>
      <c r="J21" s="1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10"/>
      <c r="X21" s="290" t="s">
        <v>43</v>
      </c>
      <c r="Y21" s="1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10"/>
      <c r="AM21" s="290" t="s">
        <v>43</v>
      </c>
      <c r="AN21" s="1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10"/>
    </row>
    <row r="22" spans="2:52" x14ac:dyDescent="0.25">
      <c r="B22" s="274"/>
      <c r="C22" s="287"/>
      <c r="D22" s="287"/>
      <c r="E22" s="287"/>
      <c r="F22" s="16" t="s">
        <v>28</v>
      </c>
      <c r="G22" s="19">
        <v>121.94158454184375</v>
      </c>
      <c r="I22" s="291"/>
      <c r="J22" s="2"/>
      <c r="V22" s="3"/>
      <c r="X22" s="291"/>
      <c r="Y22" s="2"/>
      <c r="AK22" s="3"/>
      <c r="AM22" s="291"/>
      <c r="AN22" s="2"/>
      <c r="AZ22" s="3"/>
    </row>
    <row r="23" spans="2:52" x14ac:dyDescent="0.25">
      <c r="B23" s="274"/>
      <c r="C23" s="287"/>
      <c r="D23" s="287"/>
      <c r="E23" s="287">
        <v>4000</v>
      </c>
      <c r="F23" s="16" t="s">
        <v>25</v>
      </c>
      <c r="G23" s="19">
        <v>97.16471713940625</v>
      </c>
      <c r="I23" s="291"/>
      <c r="J23" s="113">
        <f>AVERAGE(L14:L15)</f>
        <v>-2.3181818181818165E-3</v>
      </c>
      <c r="K23" s="113">
        <v>0</v>
      </c>
      <c r="V23" s="3"/>
      <c r="X23" s="291"/>
      <c r="Y23" s="113">
        <f>AVERAGE(AA14:AA15)</f>
        <v>7.9999999999999967E-3</v>
      </c>
      <c r="Z23" s="113">
        <v>0</v>
      </c>
      <c r="AK23" s="3"/>
      <c r="AM23" s="291"/>
      <c r="AN23" s="113">
        <f>AVERAGE(AP14:AP15)</f>
        <v>-2.2181818181818178E-2</v>
      </c>
      <c r="AO23" s="113">
        <v>0</v>
      </c>
      <c r="AZ23" s="3"/>
    </row>
    <row r="24" spans="2:52" x14ac:dyDescent="0.25">
      <c r="B24" s="274"/>
      <c r="C24" s="287"/>
      <c r="D24" s="287"/>
      <c r="E24" s="287"/>
      <c r="F24" s="16" t="s">
        <v>26</v>
      </c>
      <c r="G24" s="19">
        <v>93.150056937093751</v>
      </c>
      <c r="I24" s="291"/>
      <c r="J24" s="113">
        <f>AVERAGE(M14:M15)</f>
        <v>0.13968181818181818</v>
      </c>
      <c r="K24" s="113">
        <v>2</v>
      </c>
      <c r="V24" s="3"/>
      <c r="X24" s="291"/>
      <c r="Y24" s="113">
        <f>AVERAGE(AB14:AB15)</f>
        <v>0.16550000000000001</v>
      </c>
      <c r="Z24" s="113">
        <v>2</v>
      </c>
      <c r="AK24" s="3"/>
      <c r="AM24" s="291"/>
      <c r="AN24" s="113">
        <f>AVERAGE(AQ14:AQ15)</f>
        <v>0.13731818181818184</v>
      </c>
      <c r="AO24" s="113">
        <v>2</v>
      </c>
      <c r="AZ24" s="3"/>
    </row>
    <row r="25" spans="2:52" x14ac:dyDescent="0.25">
      <c r="B25" s="274"/>
      <c r="C25" s="287"/>
      <c r="D25" s="287"/>
      <c r="E25" s="287"/>
      <c r="F25" s="16" t="s">
        <v>27</v>
      </c>
      <c r="G25" s="19">
        <v>76.236222238593726</v>
      </c>
      <c r="I25" s="291"/>
      <c r="J25" s="113">
        <f>AVERAGE(N14:N15)</f>
        <v>0.22368181818181815</v>
      </c>
      <c r="K25" s="113">
        <v>4</v>
      </c>
      <c r="V25" s="3"/>
      <c r="X25" s="291"/>
      <c r="Y25" s="113">
        <f>AVERAGE(AC14:AC15)</f>
        <v>0.247</v>
      </c>
      <c r="Z25" s="113">
        <v>4</v>
      </c>
      <c r="AK25" s="3"/>
      <c r="AM25" s="291"/>
      <c r="AN25" s="113">
        <f>AVERAGE(AR14:AR15)</f>
        <v>0.2213181818181818</v>
      </c>
      <c r="AO25" s="113">
        <v>4</v>
      </c>
      <c r="AZ25" s="3"/>
    </row>
    <row r="26" spans="2:52" ht="15.75" thickBot="1" x14ac:dyDescent="0.3">
      <c r="B26" s="275"/>
      <c r="C26" s="295"/>
      <c r="D26" s="295"/>
      <c r="E26" s="295"/>
      <c r="F26" s="17" t="s">
        <v>28</v>
      </c>
      <c r="G26" s="20">
        <v>98.637551059781231</v>
      </c>
      <c r="I26" s="291"/>
      <c r="J26" s="113">
        <f>AVERAGE(O14:O15)</f>
        <v>0.52118181818181819</v>
      </c>
      <c r="K26" s="113">
        <v>8</v>
      </c>
      <c r="U26" t="s">
        <v>44</v>
      </c>
      <c r="V26" s="3">
        <v>19.698</v>
      </c>
      <c r="X26" s="291"/>
      <c r="Y26" s="113">
        <f>AVERAGE(AD14:AD15)</f>
        <v>0.54849999999999999</v>
      </c>
      <c r="Z26" s="113">
        <v>8</v>
      </c>
      <c r="AJ26" t="s">
        <v>44</v>
      </c>
      <c r="AK26" s="3">
        <v>18.501000000000001</v>
      </c>
      <c r="AM26" s="291"/>
      <c r="AN26" s="113">
        <f>AVERAGE(AS14:AS15)</f>
        <v>0.49131818181818182</v>
      </c>
      <c r="AO26" s="113">
        <v>8</v>
      </c>
      <c r="AY26" t="s">
        <v>44</v>
      </c>
      <c r="AZ26" s="3">
        <v>25.350999999999999</v>
      </c>
    </row>
    <row r="27" spans="2:52" x14ac:dyDescent="0.25">
      <c r="B27" s="273" t="s">
        <v>31</v>
      </c>
      <c r="C27" s="286" t="s">
        <v>7</v>
      </c>
      <c r="D27" s="286" t="s">
        <v>32</v>
      </c>
      <c r="E27" s="286">
        <v>0</v>
      </c>
      <c r="F27" s="15" t="s">
        <v>25</v>
      </c>
      <c r="G27" s="18">
        <v>110.26680350624997</v>
      </c>
      <c r="I27" s="291"/>
      <c r="J27" s="113">
        <f>AVERAGE(P14:P15)</f>
        <v>0.68218181818181822</v>
      </c>
      <c r="K27" s="113">
        <v>12</v>
      </c>
      <c r="U27" t="s">
        <v>45</v>
      </c>
      <c r="V27" s="3">
        <v>-1.0687</v>
      </c>
      <c r="X27" s="291"/>
      <c r="Y27" s="113">
        <f>AVERAGE(AE14:AE15)</f>
        <v>0.74950000000000006</v>
      </c>
      <c r="Z27" s="113">
        <v>12</v>
      </c>
      <c r="AJ27" t="s">
        <v>45</v>
      </c>
      <c r="AK27" s="3">
        <v>-1.2728999999999999</v>
      </c>
      <c r="AM27" s="291"/>
      <c r="AN27" s="113">
        <f>AVERAGE(AT14:AT15)</f>
        <v>0.69081818181818178</v>
      </c>
      <c r="AO27" s="113">
        <v>12</v>
      </c>
      <c r="AY27" t="s">
        <v>45</v>
      </c>
      <c r="AZ27" s="3">
        <v>-3.0104000000000002</v>
      </c>
    </row>
    <row r="28" spans="2:52" x14ac:dyDescent="0.25">
      <c r="B28" s="274"/>
      <c r="C28" s="287"/>
      <c r="D28" s="287"/>
      <c r="E28" s="287"/>
      <c r="F28" s="16" t="s">
        <v>26</v>
      </c>
      <c r="G28" s="19">
        <v>142.11945572512499</v>
      </c>
      <c r="I28" s="291"/>
      <c r="J28" s="113">
        <f>AVERAGE(Q14:Q15)</f>
        <v>0.89468181818181813</v>
      </c>
      <c r="K28" s="113">
        <v>16</v>
      </c>
      <c r="V28" s="3"/>
      <c r="X28" s="291"/>
      <c r="Y28" s="113">
        <f>AVERAGE(AF14:AF15)</f>
        <v>0.97399999999999998</v>
      </c>
      <c r="Z28" s="113">
        <v>16</v>
      </c>
      <c r="AK28" s="3"/>
      <c r="AM28" s="291"/>
      <c r="AN28" s="113">
        <f>AVERAGE(AU14:AU15)</f>
        <v>0.77631818181818191</v>
      </c>
      <c r="AO28" s="113">
        <v>16</v>
      </c>
      <c r="AZ28" s="3"/>
    </row>
    <row r="29" spans="2:52" x14ac:dyDescent="0.25">
      <c r="B29" s="274"/>
      <c r="C29" s="287"/>
      <c r="D29" s="287"/>
      <c r="E29" s="287"/>
      <c r="F29" s="16" t="s">
        <v>27</v>
      </c>
      <c r="G29" s="19"/>
      <c r="I29" s="291"/>
      <c r="J29" s="113">
        <f>AVERAGE(R14:R15)</f>
        <v>1.7146818181818184</v>
      </c>
      <c r="K29" s="113">
        <v>32</v>
      </c>
      <c r="V29" s="3"/>
      <c r="X29" s="291"/>
      <c r="Y29" s="113">
        <f>AVERAGE(AG14:AG15)</f>
        <v>1.8249999999999997</v>
      </c>
      <c r="Z29" s="113">
        <v>32</v>
      </c>
      <c r="AK29" s="3"/>
      <c r="AM29" s="291"/>
      <c r="AN29" s="113">
        <f>AVERAGE(AV14:AV15)</f>
        <v>1.4663181818181819</v>
      </c>
      <c r="AO29" s="113">
        <v>32</v>
      </c>
      <c r="AZ29" s="3"/>
    </row>
    <row r="30" spans="2:52" x14ac:dyDescent="0.25">
      <c r="B30" s="274"/>
      <c r="C30" s="287"/>
      <c r="D30" s="287"/>
      <c r="E30" s="287"/>
      <c r="F30" s="16" t="s">
        <v>28</v>
      </c>
      <c r="G30" s="19">
        <v>134.16781678481252</v>
      </c>
      <c r="I30" s="291"/>
      <c r="J30" s="113">
        <f>AVERAGE(S14:S15)</f>
        <v>3.2661818181818179</v>
      </c>
      <c r="K30" s="113">
        <v>64</v>
      </c>
      <c r="V30" s="3"/>
      <c r="X30" s="291"/>
      <c r="Y30" s="113">
        <f>AVERAGE(AH14:AH15)</f>
        <v>3.492</v>
      </c>
      <c r="Z30" s="113">
        <v>64</v>
      </c>
      <c r="AK30" s="3"/>
      <c r="AM30" s="291"/>
      <c r="AN30" s="113">
        <f>AVERAGE(AW14:AW15)</f>
        <v>2.8133181818181816</v>
      </c>
      <c r="AO30" s="113">
        <v>64</v>
      </c>
      <c r="AZ30" s="3"/>
    </row>
    <row r="31" spans="2:52" x14ac:dyDescent="0.25">
      <c r="B31" s="274"/>
      <c r="C31" s="287"/>
      <c r="D31" s="287"/>
      <c r="E31" s="287">
        <v>200</v>
      </c>
      <c r="F31" s="16" t="s">
        <v>25</v>
      </c>
      <c r="G31" s="19">
        <v>133.77599689499996</v>
      </c>
      <c r="I31" s="291"/>
      <c r="J31" s="113"/>
      <c r="K31" s="113">
        <v>100</v>
      </c>
      <c r="V31" s="3"/>
      <c r="X31" s="291"/>
      <c r="Y31" s="113"/>
      <c r="Z31" s="113">
        <v>100</v>
      </c>
      <c r="AK31" s="3"/>
      <c r="AM31" s="291"/>
      <c r="AN31" s="113">
        <f>AX14</f>
        <v>3.882318181818182</v>
      </c>
      <c r="AO31" s="113">
        <v>100</v>
      </c>
      <c r="AZ31" s="3"/>
    </row>
    <row r="32" spans="2:52" x14ac:dyDescent="0.25">
      <c r="B32" s="274"/>
      <c r="C32" s="287"/>
      <c r="D32" s="287"/>
      <c r="E32" s="287"/>
      <c r="F32" s="16" t="s">
        <v>26</v>
      </c>
      <c r="G32" s="19">
        <v>129.35073696299997</v>
      </c>
      <c r="I32" s="291"/>
      <c r="J32" s="113"/>
      <c r="K32" s="113">
        <v>128</v>
      </c>
      <c r="V32" s="3"/>
      <c r="X32" s="291"/>
      <c r="Y32" s="113"/>
      <c r="Z32" s="113">
        <v>128</v>
      </c>
      <c r="AK32" s="3"/>
      <c r="AM32" s="291"/>
      <c r="AN32" s="113"/>
      <c r="AO32" s="113">
        <v>128</v>
      </c>
      <c r="AZ32" s="3"/>
    </row>
    <row r="33" spans="2:52" x14ac:dyDescent="0.25">
      <c r="B33" s="274"/>
      <c r="C33" s="287"/>
      <c r="D33" s="287"/>
      <c r="E33" s="287"/>
      <c r="F33" s="16" t="s">
        <v>27</v>
      </c>
      <c r="G33" s="19">
        <v>165.07549162237495</v>
      </c>
      <c r="I33" s="291"/>
      <c r="J33" s="2"/>
      <c r="V33" s="3"/>
      <c r="X33" s="291"/>
      <c r="Y33" s="2"/>
      <c r="AK33" s="3"/>
      <c r="AM33" s="291"/>
      <c r="AN33" s="2"/>
      <c r="AZ33" s="3"/>
    </row>
    <row r="34" spans="2:52" x14ac:dyDescent="0.25">
      <c r="B34" s="274"/>
      <c r="C34" s="287"/>
      <c r="D34" s="287"/>
      <c r="E34" s="287"/>
      <c r="F34" s="16" t="s">
        <v>28</v>
      </c>
      <c r="G34" s="19">
        <v>133.40722523399998</v>
      </c>
      <c r="I34" s="291"/>
      <c r="J34" s="2"/>
      <c r="V34" s="3"/>
      <c r="X34" s="291"/>
      <c r="Y34" s="2"/>
      <c r="AK34" s="3"/>
      <c r="AM34" s="291"/>
      <c r="AN34" s="2"/>
      <c r="AZ34" s="3"/>
    </row>
    <row r="35" spans="2:52" ht="15.75" thickBot="1" x14ac:dyDescent="0.3">
      <c r="B35" s="274"/>
      <c r="C35" s="287"/>
      <c r="D35" s="287"/>
      <c r="E35" s="287">
        <v>4000</v>
      </c>
      <c r="F35" s="16" t="s">
        <v>25</v>
      </c>
      <c r="G35" s="19">
        <v>112.61083476093749</v>
      </c>
      <c r="I35" s="292"/>
      <c r="J35" s="8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2"/>
      <c r="X35" s="292"/>
      <c r="Y35" s="8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2"/>
      <c r="AM35" s="292"/>
      <c r="AN35" s="8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2"/>
    </row>
    <row r="36" spans="2:52" x14ac:dyDescent="0.25">
      <c r="B36" s="274"/>
      <c r="C36" s="287"/>
      <c r="D36" s="287"/>
      <c r="E36" s="287"/>
      <c r="F36" s="16" t="s">
        <v>26</v>
      </c>
      <c r="G36" s="19">
        <v>134.20922966662502</v>
      </c>
      <c r="I36" s="337" t="s">
        <v>105</v>
      </c>
      <c r="J36" s="78"/>
      <c r="K36" s="42">
        <v>1</v>
      </c>
      <c r="L36" s="42">
        <v>2</v>
      </c>
      <c r="M36" s="42">
        <v>3</v>
      </c>
      <c r="N36" s="42">
        <v>4</v>
      </c>
      <c r="O36" s="42">
        <v>5</v>
      </c>
      <c r="P36" s="42">
        <v>6</v>
      </c>
      <c r="Q36" s="42">
        <v>7</v>
      </c>
      <c r="R36" s="42">
        <v>8</v>
      </c>
      <c r="S36" s="42">
        <v>9</v>
      </c>
      <c r="T36" s="42">
        <v>10</v>
      </c>
      <c r="U36" s="42">
        <v>11</v>
      </c>
      <c r="V36" s="43">
        <v>12</v>
      </c>
      <c r="X36" s="337" t="s">
        <v>105</v>
      </c>
      <c r="Y36" s="78"/>
      <c r="Z36" s="42">
        <v>1</v>
      </c>
      <c r="AA36" s="42">
        <v>2</v>
      </c>
      <c r="AB36" s="42">
        <v>3</v>
      </c>
      <c r="AC36" s="42">
        <v>4</v>
      </c>
      <c r="AD36" s="42">
        <v>5</v>
      </c>
      <c r="AE36" s="42">
        <v>6</v>
      </c>
      <c r="AF36" s="42">
        <v>7</v>
      </c>
      <c r="AG36" s="42">
        <v>8</v>
      </c>
      <c r="AH36" s="42">
        <v>9</v>
      </c>
      <c r="AI36" s="42">
        <v>10</v>
      </c>
      <c r="AJ36" s="42">
        <v>11</v>
      </c>
      <c r="AK36" s="43">
        <v>12</v>
      </c>
      <c r="AM36" s="337" t="s">
        <v>105</v>
      </c>
      <c r="AN36" s="78"/>
      <c r="AO36" s="42">
        <v>1</v>
      </c>
      <c r="AP36" s="42">
        <v>2</v>
      </c>
      <c r="AQ36" s="42">
        <v>3</v>
      </c>
      <c r="AR36" s="42">
        <v>4</v>
      </c>
      <c r="AS36" s="42">
        <v>5</v>
      </c>
      <c r="AT36" s="42">
        <v>6</v>
      </c>
      <c r="AU36" s="42">
        <v>7</v>
      </c>
      <c r="AV36" s="42">
        <v>8</v>
      </c>
      <c r="AW36" s="42">
        <v>9</v>
      </c>
      <c r="AX36" s="42">
        <v>10</v>
      </c>
      <c r="AY36" s="42">
        <v>11</v>
      </c>
      <c r="AZ36" s="43">
        <v>12</v>
      </c>
    </row>
    <row r="37" spans="2:52" x14ac:dyDescent="0.25">
      <c r="B37" s="274"/>
      <c r="C37" s="287"/>
      <c r="D37" s="287"/>
      <c r="E37" s="287"/>
      <c r="F37" s="16" t="s">
        <v>27</v>
      </c>
      <c r="G37" s="19">
        <v>150.33706337756246</v>
      </c>
      <c r="I37" s="338"/>
      <c r="J37" s="79" t="s">
        <v>25</v>
      </c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8"/>
      <c r="X37" s="338"/>
      <c r="Y37" s="79" t="s">
        <v>25</v>
      </c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8"/>
      <c r="AM37" s="338"/>
      <c r="AN37" s="79" t="s">
        <v>25</v>
      </c>
      <c r="AO37" s="107"/>
      <c r="AP37" s="107"/>
      <c r="AQ37" s="107"/>
      <c r="AR37" s="107"/>
      <c r="AS37" s="107"/>
      <c r="AT37" s="107"/>
      <c r="AU37" s="107"/>
      <c r="AV37" s="107"/>
      <c r="AW37" s="107"/>
      <c r="AX37" s="107"/>
      <c r="AY37" s="107"/>
      <c r="AZ37" s="108"/>
    </row>
    <row r="38" spans="2:52" ht="15.75" thickBot="1" x14ac:dyDescent="0.3">
      <c r="B38" s="275"/>
      <c r="C38" s="295"/>
      <c r="D38" s="295"/>
      <c r="E38" s="295"/>
      <c r="F38" s="17" t="s">
        <v>28</v>
      </c>
      <c r="G38" s="20">
        <v>120.9715037566875</v>
      </c>
      <c r="I38" s="338"/>
      <c r="J38" s="79" t="s">
        <v>26</v>
      </c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8"/>
      <c r="X38" s="338"/>
      <c r="Y38" s="79" t="s">
        <v>26</v>
      </c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8"/>
      <c r="AM38" s="338"/>
      <c r="AN38" s="79" t="s">
        <v>26</v>
      </c>
      <c r="AO38" s="107"/>
      <c r="AP38" s="107"/>
      <c r="AQ38" s="107"/>
      <c r="AR38" s="107"/>
      <c r="AS38" s="107"/>
      <c r="AT38" s="107"/>
      <c r="AU38" s="107"/>
      <c r="AV38" s="107"/>
      <c r="AW38" s="107"/>
      <c r="AX38" s="107"/>
      <c r="AY38" s="107"/>
      <c r="AZ38" s="108"/>
    </row>
    <row r="39" spans="2:52" x14ac:dyDescent="0.25">
      <c r="B39" s="293" t="s">
        <v>33</v>
      </c>
      <c r="C39" s="301" t="s">
        <v>10</v>
      </c>
      <c r="D39" s="286" t="s">
        <v>32</v>
      </c>
      <c r="E39" s="286">
        <v>0</v>
      </c>
      <c r="F39" s="15" t="s">
        <v>25</v>
      </c>
      <c r="G39" s="18">
        <v>118.4426594308125</v>
      </c>
      <c r="I39" s="338"/>
      <c r="J39" s="79" t="s">
        <v>27</v>
      </c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8"/>
      <c r="X39" s="338"/>
      <c r="Y39" s="79" t="s">
        <v>27</v>
      </c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8"/>
      <c r="AM39" s="338"/>
      <c r="AN39" s="79" t="s">
        <v>27</v>
      </c>
      <c r="AO39" s="107"/>
      <c r="AP39" s="107"/>
      <c r="AQ39" s="107"/>
      <c r="AR39" s="107"/>
      <c r="AS39" s="107"/>
      <c r="AT39" s="107"/>
      <c r="AU39" s="107"/>
      <c r="AV39" s="107"/>
      <c r="AW39" s="107"/>
      <c r="AX39" s="107"/>
      <c r="AY39" s="107"/>
      <c r="AZ39" s="108"/>
    </row>
    <row r="40" spans="2:52" x14ac:dyDescent="0.25">
      <c r="B40" s="294"/>
      <c r="C40" s="307"/>
      <c r="D40" s="287"/>
      <c r="E40" s="287"/>
      <c r="F40" s="16" t="s">
        <v>26</v>
      </c>
      <c r="G40" s="19">
        <v>150.46608604725</v>
      </c>
      <c r="I40" s="338"/>
      <c r="J40" s="79" t="s">
        <v>28</v>
      </c>
      <c r="K40" s="107"/>
      <c r="L40" s="107">
        <f t="shared" ref="L40:S43" si="19">L16*$V$26+$V$27</f>
        <v>48.150334454545458</v>
      </c>
      <c r="M40" s="107">
        <f t="shared" si="19"/>
        <v>68.537764454545439</v>
      </c>
      <c r="N40" s="107">
        <f t="shared" si="19"/>
        <v>63.337492454545462</v>
      </c>
      <c r="O40" s="107">
        <f t="shared" si="19"/>
        <v>69.463570454545447</v>
      </c>
      <c r="P40" s="107">
        <f t="shared" si="19"/>
        <v>73.265284454545451</v>
      </c>
      <c r="Q40" s="107">
        <f t="shared" si="19"/>
        <v>39.818080454545459</v>
      </c>
      <c r="R40" s="107">
        <f t="shared" si="19"/>
        <v>46.397212454545461</v>
      </c>
      <c r="S40" s="107">
        <f t="shared" si="19"/>
        <v>65.110312454545451</v>
      </c>
      <c r="T40" s="107"/>
      <c r="U40" s="107"/>
      <c r="V40" s="108"/>
      <c r="X40" s="338"/>
      <c r="Y40" s="79" t="s">
        <v>28</v>
      </c>
      <c r="Z40" s="107"/>
      <c r="AA40" s="107">
        <f t="shared" ref="AA40:AG43" si="20">AA16*$AK$26+$AK$27</f>
        <v>41.270149500000002</v>
      </c>
      <c r="AB40" s="107">
        <f t="shared" si="20"/>
        <v>49.503094500000003</v>
      </c>
      <c r="AC40" s="107">
        <f t="shared" si="20"/>
        <v>68.7071325</v>
      </c>
      <c r="AD40" s="107">
        <f t="shared" si="20"/>
        <v>33.906751499999999</v>
      </c>
      <c r="AE40" s="107">
        <f t="shared" si="20"/>
        <v>43.971295500000004</v>
      </c>
      <c r="AF40" s="107">
        <f t="shared" si="20"/>
        <v>59.863654500000003</v>
      </c>
      <c r="AG40" s="107">
        <f t="shared" si="20"/>
        <v>48.818557500000004</v>
      </c>
      <c r="AH40" s="107"/>
      <c r="AI40" s="107"/>
      <c r="AJ40" s="107"/>
      <c r="AK40" s="108"/>
      <c r="AM40" s="338"/>
      <c r="AN40" s="79" t="s">
        <v>28</v>
      </c>
      <c r="AO40" s="107"/>
      <c r="AP40" s="107" t="e">
        <f t="shared" ref="AP40:AW43" si="21">AP16*$AZ$26+$AZ$27</f>
        <v>#VALUE!</v>
      </c>
      <c r="AQ40" s="107">
        <f t="shared" si="21"/>
        <v>65.191856227272723</v>
      </c>
      <c r="AR40" s="107">
        <f t="shared" si="21"/>
        <v>53.099429227272729</v>
      </c>
      <c r="AS40" s="107">
        <f t="shared" si="21"/>
        <v>65.901684227272725</v>
      </c>
      <c r="AT40" s="107">
        <f t="shared" si="21"/>
        <v>67.929764227272727</v>
      </c>
      <c r="AU40" s="107">
        <f t="shared" si="21"/>
        <v>62.986319227272723</v>
      </c>
      <c r="AV40" s="107">
        <f t="shared" si="21"/>
        <v>63.721498227272726</v>
      </c>
      <c r="AW40" s="107">
        <f t="shared" si="21"/>
        <v>65.622823227272718</v>
      </c>
      <c r="AX40" s="107"/>
      <c r="AY40" s="107"/>
      <c r="AZ40" s="108"/>
    </row>
    <row r="41" spans="2:52" x14ac:dyDescent="0.25">
      <c r="B41" s="294"/>
      <c r="C41" s="307"/>
      <c r="D41" s="287"/>
      <c r="E41" s="287"/>
      <c r="F41" s="16" t="s">
        <v>27</v>
      </c>
      <c r="G41" s="19">
        <v>149.02103214675003</v>
      </c>
      <c r="I41" s="338"/>
      <c r="J41" s="79" t="s">
        <v>35</v>
      </c>
      <c r="K41" s="107"/>
      <c r="L41" s="107">
        <f t="shared" si="19"/>
        <v>49.253422454545458</v>
      </c>
      <c r="M41" s="107">
        <f t="shared" si="19"/>
        <v>69.936322454545447</v>
      </c>
      <c r="N41" s="107">
        <f t="shared" si="19"/>
        <v>62.648062454545453</v>
      </c>
      <c r="O41" s="107">
        <f t="shared" si="19"/>
        <v>71.059108454545452</v>
      </c>
      <c r="P41" s="107">
        <f t="shared" si="19"/>
        <v>74.131996454545444</v>
      </c>
      <c r="Q41" s="107">
        <f t="shared" si="19"/>
        <v>40.251436454545448</v>
      </c>
      <c r="R41" s="107">
        <f t="shared" si="19"/>
        <v>46.86996445454546</v>
      </c>
      <c r="S41" s="107">
        <f t="shared" si="19"/>
        <v>66.725548454545446</v>
      </c>
      <c r="T41" s="107"/>
      <c r="U41" s="107"/>
      <c r="V41" s="108"/>
      <c r="X41" s="338"/>
      <c r="Y41" s="79" t="s">
        <v>35</v>
      </c>
      <c r="Z41" s="107"/>
      <c r="AA41" s="107">
        <f t="shared" si="20"/>
        <v>43.009243500000004</v>
      </c>
      <c r="AB41" s="107">
        <f t="shared" si="20"/>
        <v>49.780609500000004</v>
      </c>
      <c r="AC41" s="107">
        <f t="shared" si="20"/>
        <v>69.872695499999992</v>
      </c>
      <c r="AD41" s="107">
        <f t="shared" si="20"/>
        <v>33.592234499999996</v>
      </c>
      <c r="AE41" s="107">
        <f t="shared" si="20"/>
        <v>44.711335500000004</v>
      </c>
      <c r="AF41" s="107">
        <f t="shared" si="20"/>
        <v>60.159670500000004</v>
      </c>
      <c r="AG41" s="107">
        <f t="shared" si="20"/>
        <v>48.763054500000003</v>
      </c>
      <c r="AH41" s="107"/>
      <c r="AI41" s="107"/>
      <c r="AJ41" s="107"/>
      <c r="AK41" s="108"/>
      <c r="AM41" s="338"/>
      <c r="AN41" s="79" t="s">
        <v>35</v>
      </c>
      <c r="AO41" s="107"/>
      <c r="AP41" s="107" t="e">
        <f t="shared" si="21"/>
        <v>#VALUE!</v>
      </c>
      <c r="AQ41" s="107">
        <f t="shared" si="21"/>
        <v>62.124385227272732</v>
      </c>
      <c r="AR41" s="107">
        <f t="shared" si="21"/>
        <v>54.189522227272725</v>
      </c>
      <c r="AS41" s="107">
        <f t="shared" si="21"/>
        <v>68.208625227272719</v>
      </c>
      <c r="AT41" s="107">
        <f t="shared" si="21"/>
        <v>69.095910227272725</v>
      </c>
      <c r="AU41" s="107">
        <f t="shared" si="21"/>
        <v>63.46798822727272</v>
      </c>
      <c r="AV41" s="107">
        <f t="shared" si="21"/>
        <v>58.600596227272725</v>
      </c>
      <c r="AW41" s="107">
        <f t="shared" si="21"/>
        <v>65.014399227272719</v>
      </c>
      <c r="AX41" s="107"/>
      <c r="AY41" s="107"/>
      <c r="AZ41" s="108"/>
    </row>
    <row r="42" spans="2:52" x14ac:dyDescent="0.25">
      <c r="B42" s="294"/>
      <c r="C42" s="307"/>
      <c r="D42" s="287"/>
      <c r="E42" s="287"/>
      <c r="F42" s="16" t="s">
        <v>28</v>
      </c>
      <c r="G42" s="19">
        <v>154.41417973968754</v>
      </c>
      <c r="I42" s="338"/>
      <c r="J42" s="79" t="s">
        <v>36</v>
      </c>
      <c r="K42" s="107"/>
      <c r="L42" s="107">
        <f t="shared" si="19"/>
        <v>65.563366454545445</v>
      </c>
      <c r="M42" s="107" t="e">
        <f t="shared" si="19"/>
        <v>#VALUE!</v>
      </c>
      <c r="N42" s="107">
        <f t="shared" si="19"/>
        <v>49.844362454545454</v>
      </c>
      <c r="O42" s="107">
        <f t="shared" si="19"/>
        <v>50.19892645454545</v>
      </c>
      <c r="P42" s="107">
        <f t="shared" si="19"/>
        <v>50.376208454545456</v>
      </c>
      <c r="Q42" s="107">
        <f t="shared" si="19"/>
        <v>43.718284454545454</v>
      </c>
      <c r="R42" s="107">
        <f t="shared" si="19"/>
        <v>43.442512454545451</v>
      </c>
      <c r="S42" s="107" t="e">
        <f t="shared" si="19"/>
        <v>#VALUE!</v>
      </c>
      <c r="T42" s="107"/>
      <c r="U42" s="107"/>
      <c r="V42" s="108"/>
      <c r="X42" s="338"/>
      <c r="Y42" s="79" t="s">
        <v>36</v>
      </c>
      <c r="Z42" s="107"/>
      <c r="AA42" s="107">
        <f t="shared" si="20"/>
        <v>40.382101500000005</v>
      </c>
      <c r="AB42" s="107">
        <f t="shared" si="20"/>
        <v>47.153467499999998</v>
      </c>
      <c r="AC42" s="107">
        <f t="shared" si="20"/>
        <v>49.114573500000006</v>
      </c>
      <c r="AD42" s="107">
        <f t="shared" si="20"/>
        <v>45.987904500000006</v>
      </c>
      <c r="AE42" s="107">
        <f t="shared" si="20"/>
        <v>50.724160499999996</v>
      </c>
      <c r="AF42" s="107">
        <f t="shared" si="20"/>
        <v>49.558597500000005</v>
      </c>
      <c r="AG42" s="107">
        <f t="shared" si="20"/>
        <v>70.742242500000003</v>
      </c>
      <c r="AH42" s="107" t="e">
        <f t="shared" ref="AH42:AH43" si="22">AH18*$AD$26+$AD$27</f>
        <v>#VALUE!</v>
      </c>
      <c r="AI42" s="107"/>
      <c r="AJ42" s="107"/>
      <c r="AK42" s="108"/>
      <c r="AM42" s="338"/>
      <c r="AN42" s="79" t="s">
        <v>36</v>
      </c>
      <c r="AO42" s="107"/>
      <c r="AP42" s="107" t="e">
        <f t="shared" si="21"/>
        <v>#VALUE!</v>
      </c>
      <c r="AQ42" s="107">
        <f t="shared" si="21"/>
        <v>69.374771227272717</v>
      </c>
      <c r="AR42" s="107">
        <f t="shared" si="21"/>
        <v>71.935222227272718</v>
      </c>
      <c r="AS42" s="107">
        <f t="shared" si="21"/>
        <v>74.850587227272712</v>
      </c>
      <c r="AT42" s="107">
        <f t="shared" si="21"/>
        <v>73.557686227272725</v>
      </c>
      <c r="AU42" s="107">
        <f t="shared" si="21"/>
        <v>82.278430227272722</v>
      </c>
      <c r="AV42" s="107">
        <f t="shared" si="21"/>
        <v>76.980071227272717</v>
      </c>
      <c r="AW42" s="107">
        <f t="shared" si="21"/>
        <v>73.608388227272712</v>
      </c>
      <c r="AX42" s="107"/>
      <c r="AY42" s="107"/>
      <c r="AZ42" s="108"/>
    </row>
    <row r="43" spans="2:52" x14ac:dyDescent="0.25">
      <c r="B43" s="294"/>
      <c r="C43" s="307"/>
      <c r="D43" s="287"/>
      <c r="E43" s="287">
        <v>200</v>
      </c>
      <c r="F43" s="16" t="s">
        <v>25</v>
      </c>
      <c r="G43" s="19"/>
      <c r="I43" s="338"/>
      <c r="J43" s="79" t="s">
        <v>37</v>
      </c>
      <c r="K43" s="107"/>
      <c r="L43" s="107">
        <f t="shared" si="19"/>
        <v>65.957326454545452</v>
      </c>
      <c r="M43" s="107" t="e">
        <f t="shared" si="19"/>
        <v>#VALUE!</v>
      </c>
      <c r="N43" s="107">
        <f t="shared" si="19"/>
        <v>47.047246454545459</v>
      </c>
      <c r="O43" s="107">
        <f t="shared" si="19"/>
        <v>52.050538454545453</v>
      </c>
      <c r="P43" s="107">
        <f t="shared" si="19"/>
        <v>49.509496454545456</v>
      </c>
      <c r="Q43" s="107">
        <f t="shared" si="19"/>
        <v>43.127344454545451</v>
      </c>
      <c r="R43" s="107">
        <f t="shared" si="19"/>
        <v>43.009156454545455</v>
      </c>
      <c r="S43" s="107" t="e">
        <f t="shared" si="19"/>
        <v>#VALUE!</v>
      </c>
      <c r="T43" s="107"/>
      <c r="U43" s="107"/>
      <c r="V43" s="108"/>
      <c r="X43" s="338"/>
      <c r="Y43" s="79" t="s">
        <v>37</v>
      </c>
      <c r="Z43" s="107"/>
      <c r="AA43" s="107">
        <f t="shared" si="20"/>
        <v>40.086085500000003</v>
      </c>
      <c r="AB43" s="107">
        <f t="shared" si="20"/>
        <v>48.985066500000002</v>
      </c>
      <c r="AC43" s="107">
        <f t="shared" si="20"/>
        <v>53.943334499999999</v>
      </c>
      <c r="AD43" s="107">
        <f t="shared" si="20"/>
        <v>48.115519499999998</v>
      </c>
      <c r="AE43" s="107">
        <f t="shared" si="20"/>
        <v>51.871222500000002</v>
      </c>
      <c r="AF43" s="107">
        <f t="shared" si="20"/>
        <v>51.871222500000002</v>
      </c>
      <c r="AG43" s="107">
        <f t="shared" si="20"/>
        <v>68.633128499999998</v>
      </c>
      <c r="AH43" s="107" t="e">
        <f t="shared" si="22"/>
        <v>#VALUE!</v>
      </c>
      <c r="AI43" s="107"/>
      <c r="AJ43" s="107"/>
      <c r="AK43" s="108"/>
      <c r="AM43" s="338"/>
      <c r="AN43" s="79" t="s">
        <v>37</v>
      </c>
      <c r="AO43" s="107"/>
      <c r="AP43" s="107">
        <f t="shared" si="21"/>
        <v>92.621638227272712</v>
      </c>
      <c r="AQ43" s="107">
        <f t="shared" si="21"/>
        <v>74.647779227272721</v>
      </c>
      <c r="AR43" s="107">
        <f t="shared" si="21"/>
        <v>75.68717022727273</v>
      </c>
      <c r="AS43" s="107">
        <f t="shared" si="21"/>
        <v>78.830694227272716</v>
      </c>
      <c r="AT43" s="107">
        <f t="shared" si="21"/>
        <v>76.422349227272719</v>
      </c>
      <c r="AU43" s="107">
        <f t="shared" si="21"/>
        <v>86.106431227272722</v>
      </c>
      <c r="AV43" s="107">
        <f t="shared" si="21"/>
        <v>80.655966227272714</v>
      </c>
      <c r="AW43" s="107">
        <f t="shared" si="21"/>
        <v>75.459011227272711</v>
      </c>
      <c r="AX43" s="107"/>
      <c r="AY43" s="107"/>
      <c r="AZ43" s="108"/>
    </row>
    <row r="44" spans="2:52" ht="15.75" thickBot="1" x14ac:dyDescent="0.3">
      <c r="B44" s="294"/>
      <c r="C44" s="307"/>
      <c r="D44" s="287"/>
      <c r="E44" s="287"/>
      <c r="F44" s="16" t="s">
        <v>26</v>
      </c>
      <c r="G44" s="19">
        <v>150.59510871693752</v>
      </c>
      <c r="I44" s="339"/>
      <c r="J44" s="81" t="s">
        <v>9</v>
      </c>
      <c r="K44" s="109"/>
      <c r="L44" s="109"/>
      <c r="M44" s="109"/>
      <c r="N44" s="109"/>
      <c r="O44" s="109"/>
      <c r="P44" s="109"/>
      <c r="Q44" s="109"/>
      <c r="R44" s="109"/>
      <c r="S44" s="109"/>
      <c r="T44" s="109"/>
      <c r="U44" s="109"/>
      <c r="V44" s="110"/>
      <c r="X44" s="339"/>
      <c r="Y44" s="81" t="s">
        <v>9</v>
      </c>
      <c r="Z44" s="109"/>
      <c r="AA44" s="109"/>
      <c r="AB44" s="109"/>
      <c r="AC44" s="109"/>
      <c r="AD44" s="109"/>
      <c r="AE44" s="109"/>
      <c r="AF44" s="109"/>
      <c r="AG44" s="109"/>
      <c r="AH44" s="109"/>
      <c r="AI44" s="109"/>
      <c r="AJ44" s="109"/>
      <c r="AK44" s="110"/>
      <c r="AM44" s="339"/>
      <c r="AN44" s="81" t="s">
        <v>9</v>
      </c>
      <c r="AO44" s="109"/>
      <c r="AP44" s="109"/>
      <c r="AQ44" s="109"/>
      <c r="AR44" s="109"/>
      <c r="AS44" s="109"/>
      <c r="AT44" s="109"/>
      <c r="AU44" s="109"/>
      <c r="AV44" s="109"/>
      <c r="AW44" s="109"/>
      <c r="AX44" s="109"/>
      <c r="AY44" s="109"/>
      <c r="AZ44" s="110"/>
    </row>
    <row r="45" spans="2:52" ht="25.5" x14ac:dyDescent="0.25">
      <c r="B45" s="294"/>
      <c r="C45" s="307"/>
      <c r="D45" s="287"/>
      <c r="E45" s="287"/>
      <c r="F45" s="16" t="s">
        <v>27</v>
      </c>
      <c r="G45" s="19">
        <v>146.64701502449998</v>
      </c>
      <c r="I45" s="326" t="s">
        <v>47</v>
      </c>
      <c r="J45" s="93" t="s">
        <v>48</v>
      </c>
      <c r="K45" s="94" t="s">
        <v>12</v>
      </c>
      <c r="L45" s="95" t="s">
        <v>106</v>
      </c>
      <c r="M45" s="95" t="s">
        <v>107</v>
      </c>
      <c r="N45" s="116" t="s">
        <v>50</v>
      </c>
      <c r="X45" s="326" t="s">
        <v>47</v>
      </c>
      <c r="Y45" s="93" t="s">
        <v>48</v>
      </c>
      <c r="Z45" s="94" t="s">
        <v>12</v>
      </c>
      <c r="AA45" s="95" t="s">
        <v>106</v>
      </c>
      <c r="AB45" s="95" t="s">
        <v>107</v>
      </c>
      <c r="AC45" s="116" t="s">
        <v>50</v>
      </c>
      <c r="AM45" s="326" t="s">
        <v>47</v>
      </c>
      <c r="AN45" s="93" t="s">
        <v>48</v>
      </c>
      <c r="AO45" s="94" t="s">
        <v>12</v>
      </c>
      <c r="AP45" s="95" t="s">
        <v>106</v>
      </c>
      <c r="AQ45" s="95" t="s">
        <v>107</v>
      </c>
      <c r="AR45" s="116" t="s">
        <v>50</v>
      </c>
    </row>
    <row r="46" spans="2:52" x14ac:dyDescent="0.25">
      <c r="B46" s="294"/>
      <c r="C46" s="307"/>
      <c r="D46" s="287"/>
      <c r="E46" s="287"/>
      <c r="F46" s="16" t="s">
        <v>28</v>
      </c>
      <c r="G46" s="19">
        <v>124.32609316856249</v>
      </c>
      <c r="I46" s="327"/>
      <c r="J46" s="329" t="s">
        <v>108</v>
      </c>
      <c r="K46" s="97" t="s">
        <v>25</v>
      </c>
      <c r="L46" s="16">
        <f>AVERAGE(L40:L41)</f>
        <v>48.701878454545458</v>
      </c>
      <c r="M46" s="16">
        <f t="shared" ref="M46:M60" si="23">L46*2.5*7.143*0.15</f>
        <v>130.45406917530681</v>
      </c>
      <c r="N46" s="333">
        <f>AVERAGE(M46:M49)</f>
        <v>168.21298840108807</v>
      </c>
      <c r="X46" s="327"/>
      <c r="Y46" s="329" t="s">
        <v>109</v>
      </c>
      <c r="Z46" s="97" t="s">
        <v>25</v>
      </c>
      <c r="AA46" s="16">
        <f>AVERAGE(AA40:AA41)</f>
        <v>42.139696499999999</v>
      </c>
      <c r="AB46" s="16">
        <f t="shared" ref="AB46:AB60" si="24">AA46*2.5*7.143*0.15</f>
        <v>112.87644453731249</v>
      </c>
      <c r="AC46" s="333">
        <f>AVERAGE(AB46:AB49)</f>
        <v>130.46307048154688</v>
      </c>
      <c r="AM46" s="327"/>
      <c r="AN46" s="329" t="s">
        <v>116</v>
      </c>
      <c r="AO46" s="97" t="s">
        <v>25</v>
      </c>
      <c r="AP46" s="16"/>
      <c r="AQ46" s="16"/>
      <c r="AR46" s="333">
        <f>AVERAGE(AQ46:AQ49)</f>
        <v>164.60842708646589</v>
      </c>
    </row>
    <row r="47" spans="2:52" x14ac:dyDescent="0.25">
      <c r="B47" s="294"/>
      <c r="C47" s="307"/>
      <c r="D47" s="287"/>
      <c r="E47" s="287">
        <v>4000</v>
      </c>
      <c r="F47" s="16" t="s">
        <v>25</v>
      </c>
      <c r="G47" s="19">
        <v>131.24170826381251</v>
      </c>
      <c r="I47" s="327"/>
      <c r="J47" s="330"/>
      <c r="K47" s="99" t="s">
        <v>26</v>
      </c>
      <c r="L47" s="16">
        <f>AVERAGE(M40:M41)</f>
        <v>69.237043454545443</v>
      </c>
      <c r="M47" s="16">
        <f t="shared" si="23"/>
        <v>185.46007552343175</v>
      </c>
      <c r="N47" s="289"/>
      <c r="X47" s="327"/>
      <c r="Y47" s="330"/>
      <c r="Z47" s="99" t="s">
        <v>26</v>
      </c>
      <c r="AA47" s="16">
        <f>AVERAGE(AB40:AB41)</f>
        <v>49.641852</v>
      </c>
      <c r="AB47" s="16">
        <f t="shared" si="24"/>
        <v>132.9719058135</v>
      </c>
      <c r="AC47" s="289"/>
      <c r="AM47" s="327"/>
      <c r="AN47" s="330"/>
      <c r="AO47" s="99" t="s">
        <v>26</v>
      </c>
      <c r="AP47" s="16">
        <f>AVERAGE(AQ40:AQ41)</f>
        <v>63.658120727272731</v>
      </c>
      <c r="AQ47" s="16">
        <f t="shared" ref="AQ47:AQ61" si="25">AP47*2.5*7.143*0.15</f>
        <v>170.51623363309091</v>
      </c>
      <c r="AR47" s="289"/>
    </row>
    <row r="48" spans="2:52" x14ac:dyDescent="0.25">
      <c r="B48" s="294"/>
      <c r="C48" s="307"/>
      <c r="D48" s="287"/>
      <c r="E48" s="287"/>
      <c r="F48" s="16" t="s">
        <v>26</v>
      </c>
      <c r="G48" s="19">
        <v>142.69892133206253</v>
      </c>
      <c r="I48" s="327"/>
      <c r="J48" s="330"/>
      <c r="K48" s="99" t="s">
        <v>27</v>
      </c>
      <c r="L48" s="16">
        <f>AVERAGE(N40:N41)</f>
        <v>62.992777454545461</v>
      </c>
      <c r="M48" s="16">
        <f t="shared" si="23"/>
        <v>168.73402850918183</v>
      </c>
      <c r="N48" s="289"/>
      <c r="X48" s="327"/>
      <c r="Y48" s="330"/>
      <c r="Z48" s="99" t="s">
        <v>27</v>
      </c>
      <c r="AA48" s="16">
        <f>AVERAGE(AC40:AC41)</f>
        <v>69.289913999999996</v>
      </c>
      <c r="AB48" s="16">
        <f t="shared" si="24"/>
        <v>185.60169588824999</v>
      </c>
      <c r="AC48" s="289"/>
      <c r="AM48" s="327"/>
      <c r="AN48" s="330"/>
      <c r="AO48" s="99" t="s">
        <v>27</v>
      </c>
      <c r="AP48" s="16">
        <f>AVERAGE(AR40:AR41)</f>
        <v>53.644475727272727</v>
      </c>
      <c r="AQ48" s="16">
        <f t="shared" si="25"/>
        <v>143.6934337949659</v>
      </c>
      <c r="AR48" s="289"/>
    </row>
    <row r="49" spans="2:44" x14ac:dyDescent="0.25">
      <c r="B49" s="294"/>
      <c r="C49" s="307"/>
      <c r="D49" s="287"/>
      <c r="E49" s="287"/>
      <c r="F49" s="16" t="s">
        <v>27</v>
      </c>
      <c r="G49" s="19">
        <v>161.38140390281251</v>
      </c>
      <c r="I49" s="327"/>
      <c r="J49" s="331"/>
      <c r="K49" s="101" t="s">
        <v>28</v>
      </c>
      <c r="L49" s="72">
        <f>AVERAGE(O40:O41)</f>
        <v>70.26133945454545</v>
      </c>
      <c r="M49" s="72">
        <f t="shared" si="23"/>
        <v>188.2037803964318</v>
      </c>
      <c r="N49" s="334"/>
      <c r="X49" s="327"/>
      <c r="Y49" s="331"/>
      <c r="Z49" s="101" t="s">
        <v>28</v>
      </c>
      <c r="AA49" s="72">
        <f>AVERAGE(AD40:AD41)</f>
        <v>33.749493000000001</v>
      </c>
      <c r="AB49" s="72">
        <f t="shared" si="24"/>
        <v>90.402235687124985</v>
      </c>
      <c r="AC49" s="334"/>
      <c r="AM49" s="327"/>
      <c r="AN49" s="331"/>
      <c r="AO49" s="101" t="s">
        <v>28</v>
      </c>
      <c r="AP49" s="72">
        <f>AVERAGE(AS40:AS41)</f>
        <v>67.055154727272722</v>
      </c>
      <c r="AQ49" s="72">
        <f t="shared" si="25"/>
        <v>179.61561383134088</v>
      </c>
      <c r="AR49" s="334"/>
    </row>
    <row r="50" spans="2:44" ht="15.75" thickBot="1" x14ac:dyDescent="0.3">
      <c r="B50" s="294"/>
      <c r="C50" s="307"/>
      <c r="D50" s="295"/>
      <c r="E50" s="295"/>
      <c r="F50" s="17" t="s">
        <v>28</v>
      </c>
      <c r="G50" s="20">
        <v>145.66644273487501</v>
      </c>
      <c r="I50" s="327"/>
      <c r="J50" s="319" t="s">
        <v>110</v>
      </c>
      <c r="K50" s="99" t="s">
        <v>25</v>
      </c>
      <c r="L50" s="16">
        <f>AVERAGE(P40:P41)</f>
        <v>73.698640454545455</v>
      </c>
      <c r="M50" s="16">
        <f t="shared" si="23"/>
        <v>197.41102078755682</v>
      </c>
      <c r="N50" s="333">
        <f>AVERAGE(M50:M53)</f>
        <v>151.53310949768183</v>
      </c>
      <c r="X50" s="327"/>
      <c r="Y50" s="319" t="s">
        <v>111</v>
      </c>
      <c r="Z50" s="99" t="s">
        <v>25</v>
      </c>
      <c r="AA50" s="16">
        <f>AVERAGE(AE40:AE41)</f>
        <v>44.341315500000007</v>
      </c>
      <c r="AB50" s="16">
        <f t="shared" si="24"/>
        <v>118.77375623118752</v>
      </c>
      <c r="AC50" s="333">
        <f>AVERAGE(AB50:AB53)</f>
        <v>136.73825613900001</v>
      </c>
      <c r="AM50" s="327"/>
      <c r="AN50" s="319" t="s">
        <v>117</v>
      </c>
      <c r="AO50" s="99" t="s">
        <v>25</v>
      </c>
      <c r="AP50" s="16">
        <f>AVERAGE(AT40:AT41)</f>
        <v>68.512837227272726</v>
      </c>
      <c r="AQ50" s="16">
        <f t="shared" si="25"/>
        <v>183.52019861790339</v>
      </c>
      <c r="AR50" s="333">
        <f>AVERAGE(AQ50:AQ53)</f>
        <v>171.51784451312216</v>
      </c>
    </row>
    <row r="51" spans="2:44" x14ac:dyDescent="0.25">
      <c r="B51" s="294"/>
      <c r="C51" s="307"/>
      <c r="D51" s="286" t="s">
        <v>24</v>
      </c>
      <c r="E51" s="286">
        <v>0</v>
      </c>
      <c r="F51" s="15" t="s">
        <v>25</v>
      </c>
      <c r="G51" s="18">
        <v>132.54037932599996</v>
      </c>
      <c r="I51" s="327"/>
      <c r="J51" s="320"/>
      <c r="K51" s="99" t="s">
        <v>26</v>
      </c>
      <c r="L51" s="16">
        <f>AVERAGE(Q40:Q41)</f>
        <v>40.034758454545454</v>
      </c>
      <c r="M51" s="16">
        <f t="shared" si="23"/>
        <v>107.23810486530681</v>
      </c>
      <c r="N51" s="289"/>
      <c r="X51" s="327"/>
      <c r="Y51" s="320"/>
      <c r="Z51" s="99" t="s">
        <v>26</v>
      </c>
      <c r="AA51" s="16"/>
      <c r="AB51" s="16"/>
      <c r="AC51" s="289"/>
      <c r="AM51" s="327"/>
      <c r="AN51" s="320"/>
      <c r="AO51" s="99" t="s">
        <v>26</v>
      </c>
      <c r="AP51" s="16">
        <f>AVERAGE(AU40:AU41)</f>
        <v>63.227153727272722</v>
      </c>
      <c r="AQ51" s="16">
        <f t="shared" si="25"/>
        <v>169.36183465271588</v>
      </c>
      <c r="AR51" s="289"/>
    </row>
    <row r="52" spans="2:44" x14ac:dyDescent="0.25">
      <c r="B52" s="294"/>
      <c r="C52" s="307"/>
      <c r="D52" s="287"/>
      <c r="E52" s="287"/>
      <c r="F52" s="16" t="s">
        <v>26</v>
      </c>
      <c r="G52" s="19">
        <v>133.72516730699999</v>
      </c>
      <c r="I52" s="327"/>
      <c r="J52" s="320"/>
      <c r="K52" s="99" t="s">
        <v>27</v>
      </c>
      <c r="L52" s="16">
        <f>AVERAGE(R40:R41)</f>
        <v>46.63358845454546</v>
      </c>
      <c r="M52" s="16">
        <f t="shared" si="23"/>
        <v>124.91389587405683</v>
      </c>
      <c r="N52" s="289"/>
      <c r="X52" s="327"/>
      <c r="Y52" s="320"/>
      <c r="Z52" s="99" t="s">
        <v>27</v>
      </c>
      <c r="AA52" s="16">
        <f>AVERAGE(AF40:AF41)</f>
        <v>60.0116625</v>
      </c>
      <c r="AB52" s="16">
        <f>AA52*2.5*7.143*0.15</f>
        <v>160.74873946406251</v>
      </c>
      <c r="AC52" s="289"/>
      <c r="AM52" s="327"/>
      <c r="AN52" s="320"/>
      <c r="AO52" s="99" t="s">
        <v>27</v>
      </c>
      <c r="AP52" s="16">
        <f>AVERAGE(AU40:AU41)</f>
        <v>63.227153727272722</v>
      </c>
      <c r="AQ52" s="16">
        <f>AP52*2.5*7.143*0.15</f>
        <v>169.36183465271588</v>
      </c>
      <c r="AR52" s="289"/>
    </row>
    <row r="53" spans="2:44" x14ac:dyDescent="0.25">
      <c r="B53" s="294"/>
      <c r="C53" s="307"/>
      <c r="D53" s="287"/>
      <c r="E53" s="287"/>
      <c r="F53" s="16" t="s">
        <v>27</v>
      </c>
      <c r="G53" s="19">
        <v>108.73069778475001</v>
      </c>
      <c r="I53" s="327"/>
      <c r="J53" s="321"/>
      <c r="K53" s="101" t="s">
        <v>28</v>
      </c>
      <c r="L53" s="72">
        <f>AVERAGE(S40:S41)</f>
        <v>65.917930454545456</v>
      </c>
      <c r="M53" s="72">
        <f t="shared" si="23"/>
        <v>176.56941646380682</v>
      </c>
      <c r="N53" s="334"/>
      <c r="X53" s="327"/>
      <c r="Y53" s="321"/>
      <c r="Z53" s="101" t="s">
        <v>28</v>
      </c>
      <c r="AA53" s="72">
        <f>AVERAGE(AG40:AG41)</f>
        <v>48.790806000000003</v>
      </c>
      <c r="AB53" s="74">
        <f>AA53*2.5*7.143*0.15</f>
        <v>130.69227272174999</v>
      </c>
      <c r="AC53" s="334"/>
      <c r="AM53" s="327"/>
      <c r="AN53" s="321"/>
      <c r="AO53" s="101" t="s">
        <v>28</v>
      </c>
      <c r="AP53" s="72">
        <f>AVERAGE(AV40:AV41)</f>
        <v>61.161047227272725</v>
      </c>
      <c r="AQ53" s="74">
        <f>AP53*2.5*7.143*0.15</f>
        <v>163.82751012915338</v>
      </c>
      <c r="AR53" s="334"/>
    </row>
    <row r="54" spans="2:44" x14ac:dyDescent="0.25">
      <c r="B54" s="294"/>
      <c r="C54" s="307"/>
      <c r="D54" s="287"/>
      <c r="E54" s="287"/>
      <c r="F54" s="16" t="s">
        <v>28</v>
      </c>
      <c r="G54" s="19">
        <v>129.32778114675</v>
      </c>
      <c r="I54" s="327"/>
      <c r="J54" s="319" t="s">
        <v>112</v>
      </c>
      <c r="K54" s="99" t="s">
        <v>25</v>
      </c>
      <c r="L54" s="16">
        <f>AVERAGE(L42:L43)</f>
        <v>65.760346454545441</v>
      </c>
      <c r="M54" s="16">
        <f t="shared" si="23"/>
        <v>176.14730802180679</v>
      </c>
      <c r="N54" s="333">
        <f>AVERAGE(M54:M57)</f>
        <v>147.61981248330679</v>
      </c>
      <c r="X54" s="327"/>
      <c r="Y54" s="319" t="s">
        <v>113</v>
      </c>
      <c r="Z54" s="99" t="s">
        <v>25</v>
      </c>
      <c r="AA54" s="16">
        <f>AVERAGE(AA42:AA43)</f>
        <v>40.2340935</v>
      </c>
      <c r="AB54" s="16">
        <f t="shared" ref="AB54:AB55" si="26">AA54*2.5*7.143*0.15</f>
        <v>107.7720487014375</v>
      </c>
      <c r="AC54" s="333">
        <f>AVERAGE(AB54:AB57)</f>
        <v>125.14805637089063</v>
      </c>
      <c r="AM54" s="327"/>
      <c r="AN54" s="319" t="s">
        <v>118</v>
      </c>
      <c r="AO54" s="99" t="s">
        <v>25</v>
      </c>
      <c r="AP54" s="16">
        <f>AVERAGE(AP43)</f>
        <v>92.621638227272712</v>
      </c>
      <c r="AQ54" s="16">
        <f t="shared" ref="AQ54:AQ55" si="27">AP54*2.5*7.143*0.15</f>
        <v>248.09863569652833</v>
      </c>
      <c r="AR54" s="333">
        <f>AVERAGE(AQ54:AQ57)</f>
        <v>211.13240364113773</v>
      </c>
    </row>
    <row r="55" spans="2:44" x14ac:dyDescent="0.25">
      <c r="B55" s="294"/>
      <c r="C55" s="307"/>
      <c r="D55" s="287"/>
      <c r="E55" s="287">
        <v>200</v>
      </c>
      <c r="F55" s="16" t="s">
        <v>25</v>
      </c>
      <c r="G55" s="19">
        <v>131.37837572925</v>
      </c>
      <c r="I55" s="327"/>
      <c r="J55" s="320"/>
      <c r="K55" s="99" t="s">
        <v>26</v>
      </c>
      <c r="L55" s="16"/>
      <c r="M55" s="16"/>
      <c r="N55" s="289"/>
      <c r="X55" s="327"/>
      <c r="Y55" s="320"/>
      <c r="Z55" s="99" t="s">
        <v>26</v>
      </c>
      <c r="AA55" s="16">
        <f>AVERAGE(AB42:AB43)</f>
        <v>48.069266999999996</v>
      </c>
      <c r="AB55" s="16">
        <f t="shared" si="26"/>
        <v>128.75954031787498</v>
      </c>
      <c r="AC55" s="289"/>
      <c r="AM55" s="327"/>
      <c r="AN55" s="320"/>
      <c r="AO55" s="99" t="s">
        <v>26</v>
      </c>
      <c r="AP55" s="16">
        <f>AVERAGE(AQ42:AQ43)</f>
        <v>72.011275227272719</v>
      </c>
      <c r="AQ55" s="16">
        <f t="shared" si="27"/>
        <v>192.89120210565338</v>
      </c>
      <c r="AR55" s="289"/>
    </row>
    <row r="56" spans="2:44" x14ac:dyDescent="0.25">
      <c r="B56" s="294"/>
      <c r="C56" s="307"/>
      <c r="D56" s="287"/>
      <c r="E56" s="287"/>
      <c r="F56" s="16" t="s">
        <v>26</v>
      </c>
      <c r="G56" s="19">
        <v>115.36095360149999</v>
      </c>
      <c r="I56" s="327"/>
      <c r="J56" s="320"/>
      <c r="K56" s="99" t="s">
        <v>27</v>
      </c>
      <c r="L56" s="16">
        <f>AVERAGE(N42:N43)</f>
        <v>48.445804454545453</v>
      </c>
      <c r="M56" s="16">
        <f t="shared" si="23"/>
        <v>129.7681429570568</v>
      </c>
      <c r="N56" s="289"/>
      <c r="X56" s="327"/>
      <c r="Y56" s="320"/>
      <c r="Z56" s="99" t="s">
        <v>27</v>
      </c>
      <c r="AA56" s="16">
        <f>AVERAGE(AC42:AC43)</f>
        <v>51.528953999999999</v>
      </c>
      <c r="AB56" s="16">
        <f t="shared" si="24"/>
        <v>138.02674440824998</v>
      </c>
      <c r="AC56" s="289"/>
      <c r="AM56" s="327"/>
      <c r="AN56" s="320"/>
      <c r="AO56" s="99" t="s">
        <v>27</v>
      </c>
      <c r="AP56" s="16">
        <f>AVERAGE(AR42:AR43)</f>
        <v>73.811196227272717</v>
      </c>
      <c r="AQ56" s="16">
        <f t="shared" si="25"/>
        <v>197.71251549427839</v>
      </c>
      <c r="AR56" s="289"/>
    </row>
    <row r="57" spans="2:44" x14ac:dyDescent="0.25">
      <c r="B57" s="294"/>
      <c r="C57" s="307"/>
      <c r="D57" s="287"/>
      <c r="E57" s="287"/>
      <c r="F57" s="16" t="s">
        <v>27</v>
      </c>
      <c r="G57" s="19">
        <v>114.85969714799997</v>
      </c>
      <c r="I57" s="327"/>
      <c r="J57" s="321"/>
      <c r="K57" s="101" t="s">
        <v>28</v>
      </c>
      <c r="L57" s="72">
        <f>AVERAGE(O42:O43)</f>
        <v>51.124732454545452</v>
      </c>
      <c r="M57" s="72">
        <f t="shared" si="23"/>
        <v>136.94398647105677</v>
      </c>
      <c r="N57" s="334"/>
      <c r="X57" s="327"/>
      <c r="Y57" s="321"/>
      <c r="Z57" s="101" t="s">
        <v>28</v>
      </c>
      <c r="AA57" s="72">
        <f>AVERAGE(AD42:AD43)</f>
        <v>47.051712000000002</v>
      </c>
      <c r="AB57" s="72">
        <f t="shared" si="24"/>
        <v>126.033892056</v>
      </c>
      <c r="AC57" s="334"/>
      <c r="AM57" s="327"/>
      <c r="AN57" s="321"/>
      <c r="AO57" s="101" t="s">
        <v>28</v>
      </c>
      <c r="AP57" s="72">
        <f>AVERAGE(AS42:AS43)</f>
        <v>76.840640727272714</v>
      </c>
      <c r="AQ57" s="72">
        <f t="shared" si="25"/>
        <v>205.82726126809089</v>
      </c>
      <c r="AR57" s="334"/>
    </row>
    <row r="58" spans="2:44" x14ac:dyDescent="0.25">
      <c r="B58" s="294"/>
      <c r="C58" s="307"/>
      <c r="D58" s="287"/>
      <c r="E58" s="287"/>
      <c r="F58" s="16" t="s">
        <v>28</v>
      </c>
      <c r="G58" s="19">
        <v>117.411548184</v>
      </c>
      <c r="I58" s="327"/>
      <c r="J58" s="319" t="s">
        <v>114</v>
      </c>
      <c r="K58" s="99" t="s">
        <v>25</v>
      </c>
      <c r="L58" s="16">
        <f>AVERAGE(P42:P43)</f>
        <v>49.942852454545459</v>
      </c>
      <c r="M58" s="16">
        <f t="shared" si="23"/>
        <v>133.77817315605682</v>
      </c>
      <c r="N58" s="333">
        <f>AVERAGE(M58:M61)</f>
        <v>121.95913678005682</v>
      </c>
      <c r="X58" s="327"/>
      <c r="Y58" s="319" t="s">
        <v>115</v>
      </c>
      <c r="Z58" s="99" t="s">
        <v>25</v>
      </c>
      <c r="AA58" s="16">
        <f>AVERAGE(AE42:AE43)</f>
        <v>51.297691499999999</v>
      </c>
      <c r="AB58" s="16">
        <f t="shared" si="24"/>
        <v>137.40727889418747</v>
      </c>
      <c r="AC58" s="333">
        <f>AVERAGE(AB58:AB61)</f>
        <v>153.30689375512497</v>
      </c>
      <c r="AM58" s="327"/>
      <c r="AN58" s="319" t="s">
        <v>119</v>
      </c>
      <c r="AO58" s="99" t="s">
        <v>25</v>
      </c>
      <c r="AP58" s="16">
        <f>AVERAGE(AT42:AT43)</f>
        <v>74.990017727272715</v>
      </c>
      <c r="AQ58" s="16">
        <f t="shared" si="25"/>
        <v>200.87013623471589</v>
      </c>
      <c r="AR58" s="333">
        <f>AVERAGE(AQ58:AQ61)</f>
        <v>209.2904582092159</v>
      </c>
    </row>
    <row r="59" spans="2:44" x14ac:dyDescent="0.25">
      <c r="B59" s="294"/>
      <c r="C59" s="307"/>
      <c r="D59" s="287"/>
      <c r="E59" s="287">
        <v>4000</v>
      </c>
      <c r="F59" s="16" t="s">
        <v>25</v>
      </c>
      <c r="G59" s="19">
        <v>127.93793370749999</v>
      </c>
      <c r="I59" s="327"/>
      <c r="J59" s="320"/>
      <c r="K59" s="99" t="s">
        <v>26</v>
      </c>
      <c r="L59" s="16">
        <f>AVERAGE(Q42:Q43)</f>
        <v>43.422814454545453</v>
      </c>
      <c r="M59" s="16">
        <f t="shared" si="23"/>
        <v>116.31343636830681</v>
      </c>
      <c r="N59" s="289"/>
      <c r="X59" s="327"/>
      <c r="Y59" s="320"/>
      <c r="Z59" s="99" t="s">
        <v>26</v>
      </c>
      <c r="AA59" s="16">
        <f>AVERAGE(AF42:AF43)</f>
        <v>50.714910000000003</v>
      </c>
      <c r="AB59" s="16">
        <f t="shared" si="24"/>
        <v>135.84622579875</v>
      </c>
      <c r="AC59" s="289"/>
      <c r="AM59" s="327"/>
      <c r="AN59" s="320"/>
      <c r="AO59" s="99" t="s">
        <v>26</v>
      </c>
      <c r="AP59" s="16">
        <f>AVERAGE(AU42:AU43)</f>
        <v>84.192430727272722</v>
      </c>
      <c r="AQ59" s="16">
        <f t="shared" si="25"/>
        <v>225.5199497568409</v>
      </c>
      <c r="AR59" s="289"/>
    </row>
    <row r="60" spans="2:44" x14ac:dyDescent="0.25">
      <c r="B60" s="294"/>
      <c r="C60" s="307"/>
      <c r="D60" s="287"/>
      <c r="E60" s="287"/>
      <c r="F60" s="16" t="s">
        <v>26</v>
      </c>
      <c r="G60" s="19">
        <v>134.15807060774998</v>
      </c>
      <c r="I60" s="327"/>
      <c r="J60" s="320"/>
      <c r="K60" s="99" t="s">
        <v>27</v>
      </c>
      <c r="L60" s="16">
        <f>AVERAGE(R42:R43)</f>
        <v>43.225834454545449</v>
      </c>
      <c r="M60" s="16">
        <f t="shared" si="23"/>
        <v>115.78580081580681</v>
      </c>
      <c r="N60" s="289"/>
      <c r="X60" s="327"/>
      <c r="Y60" s="320"/>
      <c r="Z60" s="99" t="s">
        <v>27</v>
      </c>
      <c r="AA60" s="16">
        <f>AVERAGE(AG42:AG43)</f>
        <v>69.687685500000001</v>
      </c>
      <c r="AB60" s="16">
        <f t="shared" si="24"/>
        <v>186.66717657243746</v>
      </c>
      <c r="AC60" s="289"/>
      <c r="AM60" s="327"/>
      <c r="AN60" s="320"/>
      <c r="AO60" s="99" t="s">
        <v>27</v>
      </c>
      <c r="AP60" s="16">
        <f>AVERAGE(AV42:AV43)</f>
        <v>78.818018727272715</v>
      </c>
      <c r="AQ60" s="16">
        <f t="shared" si="25"/>
        <v>211.12391541334085</v>
      </c>
      <c r="AR60" s="289"/>
    </row>
    <row r="61" spans="2:44" ht="15.75" thickBot="1" x14ac:dyDescent="0.3">
      <c r="B61" s="294"/>
      <c r="C61" s="307"/>
      <c r="D61" s="287"/>
      <c r="E61" s="287"/>
      <c r="F61" s="16" t="s">
        <v>27</v>
      </c>
      <c r="G61" s="19">
        <v>95.925873836249977</v>
      </c>
      <c r="I61" s="328"/>
      <c r="J61" s="324"/>
      <c r="K61" s="102" t="s">
        <v>28</v>
      </c>
      <c r="L61" s="17"/>
      <c r="M61" s="17"/>
      <c r="N61" s="305"/>
      <c r="X61" s="328"/>
      <c r="Y61" s="324"/>
      <c r="Z61" s="102" t="s">
        <v>28</v>
      </c>
      <c r="AA61" s="17"/>
      <c r="AB61" s="17"/>
      <c r="AC61" s="305"/>
      <c r="AM61" s="328"/>
      <c r="AN61" s="324"/>
      <c r="AO61" s="102" t="s">
        <v>28</v>
      </c>
      <c r="AP61" s="17">
        <f>AVERAGE(AW42:AW43)</f>
        <v>74.533699727272705</v>
      </c>
      <c r="AQ61" s="17">
        <f t="shared" si="25"/>
        <v>199.64783143196584</v>
      </c>
      <c r="AR61" s="305"/>
    </row>
    <row r="62" spans="2:44" ht="15.75" thickBot="1" x14ac:dyDescent="0.3">
      <c r="B62" s="315"/>
      <c r="C62" s="302"/>
      <c r="D62" s="295"/>
      <c r="E62" s="295"/>
      <c r="F62" s="17" t="s">
        <v>28</v>
      </c>
      <c r="G62" s="20">
        <v>133.24669523775</v>
      </c>
    </row>
  </sheetData>
  <mergeCells count="77">
    <mergeCell ref="B1:G1"/>
    <mergeCell ref="B3:B14"/>
    <mergeCell ref="C3:C14"/>
    <mergeCell ref="D3:D14"/>
    <mergeCell ref="E3:E6"/>
    <mergeCell ref="E7:E10"/>
    <mergeCell ref="E11:E14"/>
    <mergeCell ref="B15:B26"/>
    <mergeCell ref="C15:C26"/>
    <mergeCell ref="D15:D26"/>
    <mergeCell ref="E15:E18"/>
    <mergeCell ref="E19:E22"/>
    <mergeCell ref="E23:E26"/>
    <mergeCell ref="B27:B38"/>
    <mergeCell ref="C27:C38"/>
    <mergeCell ref="D27:D38"/>
    <mergeCell ref="E27:E30"/>
    <mergeCell ref="E31:E34"/>
    <mergeCell ref="E35:E38"/>
    <mergeCell ref="B39:B62"/>
    <mergeCell ref="C39:C62"/>
    <mergeCell ref="D39:D50"/>
    <mergeCell ref="E39:E42"/>
    <mergeCell ref="E43:E46"/>
    <mergeCell ref="E47:E50"/>
    <mergeCell ref="D51:D62"/>
    <mergeCell ref="E51:E54"/>
    <mergeCell ref="E55:E58"/>
    <mergeCell ref="E59:E62"/>
    <mergeCell ref="I1:V1"/>
    <mergeCell ref="X1:AK1"/>
    <mergeCell ref="AM1:AZ1"/>
    <mergeCell ref="I2:I10"/>
    <mergeCell ref="X2:X10"/>
    <mergeCell ref="AM2:AM10"/>
    <mergeCell ref="AT11:AZ11"/>
    <mergeCell ref="I12:I20"/>
    <mergeCell ref="X12:X20"/>
    <mergeCell ref="AM12:AM20"/>
    <mergeCell ref="I21:I35"/>
    <mergeCell ref="X21:X35"/>
    <mergeCell ref="AM21:AM35"/>
    <mergeCell ref="I11:O11"/>
    <mergeCell ref="P11:V11"/>
    <mergeCell ref="X11:AD11"/>
    <mergeCell ref="AE11:AK11"/>
    <mergeCell ref="AM11:AS11"/>
    <mergeCell ref="I36:I44"/>
    <mergeCell ref="X36:X44"/>
    <mergeCell ref="AM36:AM44"/>
    <mergeCell ref="I45:I61"/>
    <mergeCell ref="X45:X61"/>
    <mergeCell ref="AM45:AM61"/>
    <mergeCell ref="J46:J49"/>
    <mergeCell ref="N46:N49"/>
    <mergeCell ref="Y46:Y49"/>
    <mergeCell ref="AC46:AC49"/>
    <mergeCell ref="J54:J57"/>
    <mergeCell ref="N54:N57"/>
    <mergeCell ref="Y54:Y57"/>
    <mergeCell ref="AC54:AC57"/>
    <mergeCell ref="AN46:AN49"/>
    <mergeCell ref="AR46:AR49"/>
    <mergeCell ref="J50:J53"/>
    <mergeCell ref="N50:N53"/>
    <mergeCell ref="Y50:Y53"/>
    <mergeCell ref="AC50:AC53"/>
    <mergeCell ref="AN50:AN53"/>
    <mergeCell ref="AR50:AR53"/>
    <mergeCell ref="AN54:AN57"/>
    <mergeCell ref="AR54:AR57"/>
    <mergeCell ref="J58:J61"/>
    <mergeCell ref="N58:N61"/>
    <mergeCell ref="Y58:Y61"/>
    <mergeCell ref="AC58:AC61"/>
    <mergeCell ref="AN58:AN61"/>
    <mergeCell ref="AR58:AR6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52D52-00F4-4F6A-B881-AB927F7A3A74}">
  <dimension ref="B1:V26"/>
  <sheetViews>
    <sheetView zoomScaleNormal="100" workbookViewId="0">
      <selection activeCell="K30" sqref="K30"/>
    </sheetView>
  </sheetViews>
  <sheetFormatPr defaultRowHeight="15" x14ac:dyDescent="0.25"/>
  <sheetData>
    <row r="1" spans="2:22" ht="15.75" thickBot="1" x14ac:dyDescent="0.3">
      <c r="B1" s="316" t="s">
        <v>10</v>
      </c>
      <c r="C1" s="317"/>
      <c r="D1" s="317"/>
      <c r="E1" s="317"/>
      <c r="F1" s="317"/>
      <c r="G1" s="317"/>
      <c r="H1" s="317"/>
      <c r="I1" s="317"/>
      <c r="J1" s="317"/>
      <c r="K1" s="318"/>
      <c r="M1" s="316" t="s">
        <v>7</v>
      </c>
      <c r="N1" s="317"/>
      <c r="O1" s="317"/>
      <c r="P1" s="317"/>
      <c r="Q1" s="317"/>
      <c r="R1" s="317"/>
      <c r="S1" s="317"/>
      <c r="T1" s="317"/>
      <c r="U1" s="317"/>
      <c r="V1" s="318"/>
    </row>
    <row r="2" spans="2:22" ht="15.75" thickBot="1" x14ac:dyDescent="0.3">
      <c r="B2" s="123" t="s">
        <v>48</v>
      </c>
      <c r="C2" s="124" t="s">
        <v>12</v>
      </c>
      <c r="D2" s="13" t="s">
        <v>82</v>
      </c>
      <c r="E2" s="118" t="s">
        <v>83</v>
      </c>
      <c r="F2" s="118" t="s">
        <v>84</v>
      </c>
      <c r="G2" s="119" t="s">
        <v>85</v>
      </c>
      <c r="H2" s="13" t="s">
        <v>86</v>
      </c>
      <c r="I2" s="118" t="s">
        <v>87</v>
      </c>
      <c r="J2" s="118" t="s">
        <v>88</v>
      </c>
      <c r="K2" s="119" t="s">
        <v>85</v>
      </c>
      <c r="M2" s="123" t="s">
        <v>48</v>
      </c>
      <c r="N2" s="124" t="s">
        <v>12</v>
      </c>
      <c r="O2" s="13" t="s">
        <v>82</v>
      </c>
      <c r="P2" s="118" t="s">
        <v>83</v>
      </c>
      <c r="Q2" s="118" t="s">
        <v>84</v>
      </c>
      <c r="R2" s="119" t="s">
        <v>85</v>
      </c>
      <c r="S2" s="13" t="s">
        <v>86</v>
      </c>
      <c r="T2" s="118" t="s">
        <v>87</v>
      </c>
      <c r="U2" s="118" t="s">
        <v>88</v>
      </c>
      <c r="V2" s="119" t="s">
        <v>85</v>
      </c>
    </row>
    <row r="3" spans="2:22" x14ac:dyDescent="0.25">
      <c r="B3" s="330" t="s">
        <v>51</v>
      </c>
      <c r="C3" s="99" t="s">
        <v>25</v>
      </c>
      <c r="D3" s="1">
        <v>2243</v>
      </c>
      <c r="E3" s="9">
        <v>2.0978595846368998E-2</v>
      </c>
      <c r="F3" s="9">
        <v>1.2332225737842E-2</v>
      </c>
      <c r="G3" s="340">
        <f>AVERAGE(F3:F6)</f>
        <v>1.385107431567475E-2</v>
      </c>
      <c r="H3" s="1">
        <v>162</v>
      </c>
      <c r="I3" s="9">
        <v>4.9285512189037295E-4</v>
      </c>
      <c r="J3" s="9">
        <v>4.3000548986604699</v>
      </c>
      <c r="K3" s="340">
        <f>AVERAGE(J3:J6)</f>
        <v>7.4355115956003957</v>
      </c>
      <c r="M3" s="330" t="s">
        <v>51</v>
      </c>
      <c r="N3" s="99" t="s">
        <v>25</v>
      </c>
      <c r="O3" s="1">
        <v>3418</v>
      </c>
      <c r="P3" s="9">
        <v>3.2354862222053901E-2</v>
      </c>
      <c r="Q3" s="9">
        <v>1.90197412429873E-2</v>
      </c>
      <c r="R3" s="340">
        <f>AVERAGE(Q3:Q6)</f>
        <v>2.4867421342087397E-2</v>
      </c>
      <c r="S3" s="1">
        <v>582.5</v>
      </c>
      <c r="T3" s="9">
        <v>1.1251874910057399E-3</v>
      </c>
      <c r="U3" s="9">
        <v>9.8170187702481506</v>
      </c>
      <c r="V3" s="340">
        <f>AVERAGE(U3:U6)</f>
        <v>12.833750718530387</v>
      </c>
    </row>
    <row r="4" spans="2:22" x14ac:dyDescent="0.25">
      <c r="B4" s="330"/>
      <c r="C4" s="99" t="s">
        <v>26</v>
      </c>
      <c r="D4" s="2">
        <v>3026</v>
      </c>
      <c r="E4">
        <v>2.8301930909992199E-2</v>
      </c>
      <c r="F4">
        <v>1.66372336525679E-2</v>
      </c>
      <c r="G4" s="341"/>
      <c r="H4" s="2">
        <v>359.5</v>
      </c>
      <c r="I4">
        <v>1.09371244641722E-3</v>
      </c>
      <c r="J4">
        <v>9.5424057782002407</v>
      </c>
      <c r="K4" s="341"/>
      <c r="L4" s="2"/>
      <c r="M4" s="330"/>
      <c r="N4" s="99" t="s">
        <v>26</v>
      </c>
      <c r="O4" s="2">
        <v>4797.5</v>
      </c>
      <c r="P4">
        <v>4.5413239177970702E-2</v>
      </c>
      <c r="Q4">
        <v>2.66960820986634E-2</v>
      </c>
      <c r="R4" s="341"/>
      <c r="S4" s="2">
        <v>806</v>
      </c>
      <c r="T4">
        <v>1.55691179012984E-3</v>
      </c>
      <c r="U4">
        <v>13.583720392824</v>
      </c>
      <c r="V4" s="341"/>
    </row>
    <row r="5" spans="2:22" x14ac:dyDescent="0.25">
      <c r="B5" s="330"/>
      <c r="C5" s="99" t="s">
        <v>27</v>
      </c>
      <c r="D5" s="2">
        <v>2118</v>
      </c>
      <c r="E5">
        <v>1.9809481053325698E-2</v>
      </c>
      <c r="F5">
        <v>1.16449639379177E-2</v>
      </c>
      <c r="G5" s="341"/>
      <c r="H5" s="2">
        <v>245</v>
      </c>
      <c r="I5">
        <v>7.4536731397000899E-4</v>
      </c>
      <c r="J5">
        <v>6.50316944550503</v>
      </c>
      <c r="K5" s="341"/>
      <c r="M5" s="330"/>
      <c r="N5" s="99" t="s">
        <v>27</v>
      </c>
      <c r="O5" s="2">
        <v>4923.5</v>
      </c>
      <c r="P5">
        <v>4.6605957914067499E-2</v>
      </c>
      <c r="Q5">
        <v>2.7397219429446399E-2</v>
      </c>
      <c r="R5" s="341"/>
      <c r="S5" s="2">
        <v>814</v>
      </c>
      <c r="T5">
        <v>1.5723650088904301E-3</v>
      </c>
      <c r="U5">
        <v>13.718546401685799</v>
      </c>
      <c r="V5" s="341"/>
    </row>
    <row r="6" spans="2:22" x14ac:dyDescent="0.25">
      <c r="B6" s="331"/>
      <c r="C6" s="101" t="s">
        <v>28</v>
      </c>
      <c r="D6" s="5">
        <v>2690</v>
      </c>
      <c r="E6" s="6">
        <v>2.5159350346291801E-2</v>
      </c>
      <c r="F6" s="6">
        <v>1.47898739343714E-2</v>
      </c>
      <c r="G6" s="342"/>
      <c r="H6" s="5">
        <v>354</v>
      </c>
      <c r="I6" s="6">
        <v>1.0769797107974799E-3</v>
      </c>
      <c r="J6" s="6">
        <v>9.3964162600358403</v>
      </c>
      <c r="K6" s="342"/>
      <c r="M6" s="331"/>
      <c r="N6" s="101" t="s">
        <v>28</v>
      </c>
      <c r="O6" s="5">
        <v>4736.5</v>
      </c>
      <c r="P6" s="6">
        <v>4.4835811853352399E-2</v>
      </c>
      <c r="Q6" s="6">
        <v>2.63566425972525E-2</v>
      </c>
      <c r="R6" s="342"/>
      <c r="S6" s="5">
        <v>843.5</v>
      </c>
      <c r="T6" s="6">
        <v>1.62934875307012E-3</v>
      </c>
      <c r="U6" s="6">
        <v>14.215717309363599</v>
      </c>
      <c r="V6" s="342"/>
    </row>
    <row r="7" spans="2:22" x14ac:dyDescent="0.25">
      <c r="B7" s="319" t="s">
        <v>52</v>
      </c>
      <c r="C7" s="97" t="s">
        <v>25</v>
      </c>
      <c r="D7" s="2">
        <v>3337.5</v>
      </c>
      <c r="E7">
        <v>2.0684718408934599E-2</v>
      </c>
      <c r="F7">
        <v>1.21594704722255E-2</v>
      </c>
      <c r="G7" s="341">
        <f>AVERAGE(F7:F10)</f>
        <v>1.287446555242755E-2</v>
      </c>
      <c r="H7" s="2">
        <v>614</v>
      </c>
      <c r="I7">
        <v>1.24997073561999E-3</v>
      </c>
      <c r="J7">
        <v>10.905725731872501</v>
      </c>
      <c r="K7" s="341">
        <f>AVERAGE(J7:J10)</f>
        <v>12.16681128067205</v>
      </c>
      <c r="M7" s="319" t="s">
        <v>52</v>
      </c>
      <c r="N7" s="97" t="s">
        <v>25</v>
      </c>
      <c r="O7" s="2">
        <v>7322.5</v>
      </c>
      <c r="P7">
        <v>5.0664747783309198E-2</v>
      </c>
      <c r="Q7">
        <v>2.9783170961022301E-2</v>
      </c>
      <c r="R7" s="341">
        <f>AVERAGE(Q7:Q10)</f>
        <v>2.5895292703273252E-2</v>
      </c>
      <c r="S7" s="2">
        <v>1473</v>
      </c>
      <c r="T7">
        <v>2.6269678851838498E-3</v>
      </c>
      <c r="U7">
        <v>22.919729595142901</v>
      </c>
      <c r="V7" s="341">
        <f>AVERAGE(U7:U10)</f>
        <v>18.741897011099525</v>
      </c>
    </row>
    <row r="8" spans="2:22" x14ac:dyDescent="0.25">
      <c r="B8" s="320"/>
      <c r="C8" s="99" t="s">
        <v>26</v>
      </c>
      <c r="D8" s="2">
        <v>3626.5</v>
      </c>
      <c r="E8">
        <v>2.24758445872663E-2</v>
      </c>
      <c r="F8" s="122">
        <v>1.32123804247269E-2</v>
      </c>
      <c r="G8" s="341"/>
      <c r="H8" s="2">
        <v>730.5</v>
      </c>
      <c r="I8" s="122">
        <v>1.4871394501146701E-3</v>
      </c>
      <c r="J8">
        <v>12.974971738001299</v>
      </c>
      <c r="K8" s="341"/>
      <c r="M8" s="320"/>
      <c r="N8" s="99" t="s">
        <v>26</v>
      </c>
      <c r="O8" s="2">
        <v>5286.5</v>
      </c>
      <c r="P8">
        <v>3.6577560827103298E-2</v>
      </c>
      <c r="Q8" s="122">
        <v>2.15020461980805E-2</v>
      </c>
      <c r="R8" s="341"/>
      <c r="S8" s="2">
        <v>1018</v>
      </c>
      <c r="T8" s="122">
        <v>1.81551480456019E-3</v>
      </c>
      <c r="U8">
        <v>15.8399760542128</v>
      </c>
      <c r="V8" s="341"/>
    </row>
    <row r="9" spans="2:22" x14ac:dyDescent="0.25">
      <c r="B9" s="320"/>
      <c r="C9" s="99" t="s">
        <v>27</v>
      </c>
      <c r="D9" s="2">
        <v>4429.5</v>
      </c>
      <c r="E9">
        <v>2.7452572342284799E-2</v>
      </c>
      <c r="F9">
        <v>1.6137939912126701E-2</v>
      </c>
      <c r="G9" s="341"/>
      <c r="H9" s="2">
        <v>804.5</v>
      </c>
      <c r="I9" s="122">
        <v>1.6377873889353201E-3</v>
      </c>
      <c r="J9">
        <v>14.2893425916798</v>
      </c>
      <c r="K9" s="341"/>
      <c r="M9" s="320"/>
      <c r="N9" s="99" t="s">
        <v>27</v>
      </c>
      <c r="O9" s="2">
        <v>5073.5</v>
      </c>
      <c r="P9">
        <v>3.5103803056144599E-2</v>
      </c>
      <c r="Q9">
        <v>2.0635700631033999E-2</v>
      </c>
      <c r="R9" s="341"/>
      <c r="S9" s="2">
        <v>1000.5</v>
      </c>
      <c r="T9" s="122">
        <v>1.7843050706900501E-3</v>
      </c>
      <c r="U9">
        <v>15.5676778411001</v>
      </c>
      <c r="V9" s="341"/>
    </row>
    <row r="10" spans="2:22" x14ac:dyDescent="0.25">
      <c r="B10" s="321"/>
      <c r="C10" s="101" t="s">
        <v>28</v>
      </c>
      <c r="D10" s="5">
        <v>2741.5</v>
      </c>
      <c r="E10" s="6">
        <v>1.6990908020402699E-2</v>
      </c>
      <c r="F10" s="6">
        <v>9.9880714006311006E-3</v>
      </c>
      <c r="G10" s="342"/>
      <c r="H10" s="5">
        <v>591</v>
      </c>
      <c r="I10" s="120">
        <v>1.20314772760817E-3</v>
      </c>
      <c r="J10" s="6">
        <v>10.497205061134601</v>
      </c>
      <c r="K10" s="342"/>
      <c r="M10" s="321"/>
      <c r="N10" s="101" t="s">
        <v>28</v>
      </c>
      <c r="O10" s="5">
        <v>7784</v>
      </c>
      <c r="P10" s="6">
        <v>5.3857889620386297E-2</v>
      </c>
      <c r="Q10" s="6">
        <v>3.1660253022956199E-2</v>
      </c>
      <c r="R10" s="342"/>
      <c r="S10" s="5">
        <v>1326.5</v>
      </c>
      <c r="T10" s="120">
        <v>2.3656978273566701E-3</v>
      </c>
      <c r="U10" s="6">
        <v>20.640204553942301</v>
      </c>
      <c r="V10" s="342"/>
    </row>
    <row r="11" spans="2:22" x14ac:dyDescent="0.25">
      <c r="B11" s="319" t="s">
        <v>53</v>
      </c>
      <c r="C11" s="97" t="s">
        <v>25</v>
      </c>
      <c r="D11" s="2">
        <v>1601</v>
      </c>
      <c r="E11">
        <v>2.5559564481624601E-2</v>
      </c>
      <c r="F11" s="122">
        <v>1.50251390158164E-2</v>
      </c>
      <c r="G11" s="341">
        <f>AVERAGE(F11:F14)</f>
        <v>1.2239012753904776E-2</v>
      </c>
      <c r="H11" s="2">
        <v>463.5</v>
      </c>
      <c r="I11" s="122">
        <v>2.04065908665647E-3</v>
      </c>
      <c r="J11">
        <v>17.804311474772401</v>
      </c>
      <c r="K11" s="341">
        <f>AVERAGE(J11:J14)</f>
        <v>16.157364647413477</v>
      </c>
      <c r="M11" s="319" t="s">
        <v>53</v>
      </c>
      <c r="N11" s="97" t="s">
        <v>25</v>
      </c>
      <c r="O11" s="2">
        <v>1198</v>
      </c>
      <c r="P11">
        <v>1.23001735166381E-2</v>
      </c>
      <c r="Q11" s="122">
        <v>7.2306324757222202E-3</v>
      </c>
      <c r="R11" s="341">
        <f>AVERAGE(Q11:Q14)</f>
        <v>1.277456021530384E-2</v>
      </c>
      <c r="S11" s="2">
        <v>602</v>
      </c>
      <c r="T11" s="122">
        <v>1.06751500417164E-3</v>
      </c>
      <c r="U11">
        <v>9.3138387310964603</v>
      </c>
      <c r="V11" s="341">
        <f>AVERAGE(U11:U14)</f>
        <v>11.499187104464191</v>
      </c>
    </row>
    <row r="12" spans="2:22" x14ac:dyDescent="0.25">
      <c r="B12" s="320"/>
      <c r="C12" s="99" t="s">
        <v>26</v>
      </c>
      <c r="D12" s="2">
        <v>1441.5</v>
      </c>
      <c r="E12">
        <v>2.30131868833615E-2</v>
      </c>
      <c r="F12" s="122">
        <v>1.35282560220483E-2</v>
      </c>
      <c r="G12" s="341"/>
      <c r="H12" s="2">
        <v>458</v>
      </c>
      <c r="I12">
        <v>2.01644414603811E-3</v>
      </c>
      <c r="J12">
        <v>17.593041327822601</v>
      </c>
      <c r="K12" s="341"/>
      <c r="M12" s="320"/>
      <c r="N12" s="99" t="s">
        <v>26</v>
      </c>
      <c r="O12" s="2">
        <v>1284</v>
      </c>
      <c r="P12">
        <v>1.3183157592123001E-2</v>
      </c>
      <c r="Q12" s="122">
        <v>7.7496929038625402E-3</v>
      </c>
      <c r="R12" s="341"/>
      <c r="S12" s="2">
        <v>579.5</v>
      </c>
      <c r="T12">
        <v>1.0276161875705399E-3</v>
      </c>
      <c r="U12">
        <v>8.9657301406484997</v>
      </c>
      <c r="V12" s="341"/>
    </row>
    <row r="13" spans="2:22" x14ac:dyDescent="0.25">
      <c r="B13" s="320"/>
      <c r="C13" s="99" t="s">
        <v>27</v>
      </c>
      <c r="D13" s="2">
        <v>1326.5</v>
      </c>
      <c r="E13">
        <v>2.1177240652638998E-2</v>
      </c>
      <c r="F13">
        <v>1.2448998691118301E-2</v>
      </c>
      <c r="G13" s="341"/>
      <c r="H13" s="2">
        <v>388.5</v>
      </c>
      <c r="I13">
        <v>1.71045535095154E-3</v>
      </c>
      <c r="J13">
        <v>14.923354925456501</v>
      </c>
      <c r="K13" s="341"/>
      <c r="M13" s="320"/>
      <c r="N13" s="99" t="s">
        <v>27</v>
      </c>
      <c r="O13" s="2">
        <v>1738.5</v>
      </c>
      <c r="P13">
        <v>1.7849625758493599E-2</v>
      </c>
      <c r="Q13">
        <v>1.04928669107204E-2</v>
      </c>
      <c r="R13" s="341"/>
      <c r="S13" s="2">
        <v>794.5</v>
      </c>
      <c r="T13">
        <v>1.40887154620327E-3</v>
      </c>
      <c r="U13">
        <v>12.292101116040101</v>
      </c>
      <c r="V13" s="341"/>
    </row>
    <row r="14" spans="2:22" x14ac:dyDescent="0.25">
      <c r="B14" s="321"/>
      <c r="C14" s="101" t="s">
        <v>28</v>
      </c>
      <c r="D14" s="5">
        <v>847.5</v>
      </c>
      <c r="E14" s="6">
        <v>1.35301254829337E-2</v>
      </c>
      <c r="F14" s="6">
        <v>7.9536572866361101E-3</v>
      </c>
      <c r="G14" s="342"/>
      <c r="H14" s="5">
        <v>372.5</v>
      </c>
      <c r="I14" s="6">
        <v>1.64001188733449E-3</v>
      </c>
      <c r="J14" s="6">
        <v>14.3087508616024</v>
      </c>
      <c r="K14" s="342"/>
      <c r="M14" s="321"/>
      <c r="N14" s="101" t="s">
        <v>28</v>
      </c>
      <c r="O14" s="5">
        <v>4245.5</v>
      </c>
      <c r="P14" s="6">
        <v>4.3591280000000003E-2</v>
      </c>
      <c r="Q14" s="6">
        <v>2.5625048570910199E-2</v>
      </c>
      <c r="R14" s="342"/>
      <c r="S14" s="5">
        <v>997</v>
      </c>
      <c r="T14" s="6">
        <v>1.7679608956131701E-3</v>
      </c>
      <c r="U14" s="6">
        <v>15.4250784300717</v>
      </c>
      <c r="V14" s="342"/>
    </row>
    <row r="15" spans="2:22" x14ac:dyDescent="0.25">
      <c r="B15" s="319" t="s">
        <v>54</v>
      </c>
      <c r="C15" s="97" t="s">
        <v>25</v>
      </c>
      <c r="D15" s="2">
        <v>2731</v>
      </c>
      <c r="E15">
        <v>2.0167930700892799E-2</v>
      </c>
      <c r="F15" s="122">
        <v>1.1855677848506401E-2</v>
      </c>
      <c r="G15" s="341">
        <f>AVERAGE(F15:F18)</f>
        <v>1.3581827209367726E-2</v>
      </c>
      <c r="H15" s="2">
        <v>291</v>
      </c>
      <c r="I15" s="122">
        <v>8.8506610622618095E-4</v>
      </c>
      <c r="J15">
        <v>7.7220113511628998</v>
      </c>
      <c r="K15" s="341">
        <f>AVERAGE(J15:J18)</f>
        <v>8.6607266485766061</v>
      </c>
      <c r="M15" s="319" t="s">
        <v>54</v>
      </c>
      <c r="N15" s="97" t="s">
        <v>25</v>
      </c>
      <c r="O15" s="2">
        <v>2132</v>
      </c>
      <c r="P15">
        <v>1.8400327960817298E-2</v>
      </c>
      <c r="Q15" s="122">
        <v>1.08165961022792E-2</v>
      </c>
      <c r="R15" s="341">
        <f>AVERAGE(Q15:Q18)</f>
        <v>2.4773657958456499E-2</v>
      </c>
      <c r="S15" s="2">
        <v>863.5</v>
      </c>
      <c r="T15" s="122">
        <v>1.4772173228750601E-3</v>
      </c>
      <c r="U15">
        <v>12.888403312622801</v>
      </c>
      <c r="V15" s="341">
        <f>AVERAGE(U15:U18)</f>
        <v>12.894000476771275</v>
      </c>
    </row>
    <row r="16" spans="2:22" x14ac:dyDescent="0.25">
      <c r="B16" s="320"/>
      <c r="C16" s="99" t="s">
        <v>26</v>
      </c>
      <c r="D16" s="2">
        <v>3430</v>
      </c>
      <c r="E16">
        <v>2.5329916625434799E-2</v>
      </c>
      <c r="F16">
        <v>1.48901409814635E-2</v>
      </c>
      <c r="G16" s="341"/>
      <c r="H16" s="2">
        <v>312.5</v>
      </c>
      <c r="I16">
        <v>9.50457588301312E-4</v>
      </c>
      <c r="J16">
        <v>8.2925379630185798</v>
      </c>
      <c r="K16" s="341"/>
      <c r="M16" s="320"/>
      <c r="N16" s="99" t="s">
        <v>26</v>
      </c>
      <c r="O16" s="2">
        <v>6256.5</v>
      </c>
      <c r="P16">
        <v>5.3997022461000702E-2</v>
      </c>
      <c r="Q16">
        <v>3.1742041985886399E-2</v>
      </c>
      <c r="R16" s="341"/>
      <c r="S16" s="2">
        <v>910</v>
      </c>
      <c r="T16">
        <v>1.55676637384632E-3</v>
      </c>
      <c r="U16">
        <v>13.582451667037301</v>
      </c>
      <c r="V16" s="341"/>
    </row>
    <row r="17" spans="2:22" x14ac:dyDescent="0.25">
      <c r="B17" s="320"/>
      <c r="C17" s="99" t="s">
        <v>27</v>
      </c>
      <c r="D17" s="2">
        <v>3172.5</v>
      </c>
      <c r="E17">
        <v>2.34283266746915E-2</v>
      </c>
      <c r="F17" s="122">
        <v>1.3772295120610199E-2</v>
      </c>
      <c r="G17" s="341"/>
      <c r="H17" s="2">
        <v>355.5</v>
      </c>
      <c r="I17" s="122">
        <v>1.08124055245157E-3</v>
      </c>
      <c r="J17">
        <v>9.4335911867299398</v>
      </c>
      <c r="K17" s="341"/>
      <c r="M17" s="320"/>
      <c r="N17" s="99" t="s">
        <v>27</v>
      </c>
      <c r="O17" s="2">
        <v>5660</v>
      </c>
      <c r="P17">
        <v>4.8848900683970901E-2</v>
      </c>
      <c r="Q17" s="122">
        <v>2.8715728864399701E-2</v>
      </c>
      <c r="R17" s="341"/>
      <c r="S17" s="2">
        <v>835</v>
      </c>
      <c r="T17" s="122">
        <v>1.42846145292492E-3</v>
      </c>
      <c r="U17">
        <v>12.463018837336399</v>
      </c>
      <c r="V17" s="341"/>
    </row>
    <row r="18" spans="2:22" x14ac:dyDescent="0.25">
      <c r="B18" s="321"/>
      <c r="C18" s="101" t="s">
        <v>28</v>
      </c>
      <c r="D18" s="5">
        <v>3181</v>
      </c>
      <c r="E18" s="6">
        <v>2.34910976051044E-2</v>
      </c>
      <c r="F18" s="6">
        <v>1.3809194886890801E-2</v>
      </c>
      <c r="G18" s="342"/>
      <c r="H18" s="5">
        <v>346.5</v>
      </c>
      <c r="I18" s="6">
        <v>1.0538673739084901E-3</v>
      </c>
      <c r="J18" s="6">
        <v>9.1947660933949997</v>
      </c>
      <c r="K18" s="342"/>
      <c r="M18" s="321"/>
      <c r="N18" s="101" t="s">
        <v>28</v>
      </c>
      <c r="O18" s="5">
        <v>5483.5</v>
      </c>
      <c r="P18" s="6">
        <v>4.7325608993030802E-2</v>
      </c>
      <c r="Q18" s="6">
        <v>2.7820264881260701E-2</v>
      </c>
      <c r="R18" s="342"/>
      <c r="S18" s="5">
        <v>847</v>
      </c>
      <c r="T18" s="6">
        <v>1.44899024027235E-3</v>
      </c>
      <c r="U18" s="6">
        <v>12.642128090088599</v>
      </c>
      <c r="V18" s="342"/>
    </row>
    <row r="19" spans="2:22" x14ac:dyDescent="0.25">
      <c r="B19" s="319" t="s">
        <v>55</v>
      </c>
      <c r="C19" s="97" t="s">
        <v>25</v>
      </c>
      <c r="D19" s="2">
        <v>3327.5</v>
      </c>
      <c r="E19">
        <v>3.3954601345939001E-2</v>
      </c>
      <c r="F19">
        <v>1.9960144697149899E-2</v>
      </c>
      <c r="G19" s="341">
        <f>AVERAGE(F19:F22)</f>
        <v>1.7098840709008533E-2</v>
      </c>
      <c r="H19" s="2">
        <v>455.5</v>
      </c>
      <c r="I19" s="122">
        <v>1.2696297865461099E-3</v>
      </c>
      <c r="J19">
        <v>11.077246721476101</v>
      </c>
      <c r="K19" s="341">
        <f>AVERAGE(J19:J22)</f>
        <v>10.230139306624833</v>
      </c>
      <c r="M19" s="319" t="s">
        <v>55</v>
      </c>
      <c r="N19" s="97" t="s">
        <v>25</v>
      </c>
      <c r="O19" s="2">
        <v>3454.5</v>
      </c>
      <c r="P19">
        <v>5.8985742337573602E-2</v>
      </c>
      <c r="Q19">
        <v>3.4674651018030203E-2</v>
      </c>
      <c r="R19" s="341">
        <f>AVERAGE(Q19:Q22)</f>
        <v>4.6649425562684976E-2</v>
      </c>
      <c r="S19" s="2">
        <v>735.5</v>
      </c>
      <c r="T19" s="122">
        <v>1.3734673374341301E-3</v>
      </c>
      <c r="U19">
        <v>11.983207011892301</v>
      </c>
      <c r="V19" s="341">
        <f>AVERAGE(U19:U22)</f>
        <v>16.152075936661824</v>
      </c>
    </row>
    <row r="20" spans="2:22" x14ac:dyDescent="0.25">
      <c r="B20" s="320"/>
      <c r="C20" s="99" t="s">
        <v>26</v>
      </c>
      <c r="D20" s="2"/>
      <c r="G20" s="341"/>
      <c r="H20" s="2"/>
      <c r="K20" s="341"/>
      <c r="M20" s="320"/>
      <c r="N20" s="99" t="s">
        <v>26</v>
      </c>
      <c r="O20" s="2">
        <v>4630.5</v>
      </c>
      <c r="P20">
        <v>7.9065995048236998E-2</v>
      </c>
      <c r="Q20">
        <v>4.6478787534806401E-2</v>
      </c>
      <c r="R20" s="341"/>
      <c r="S20" s="2">
        <v>966.5</v>
      </c>
      <c r="T20">
        <v>1.8048350532020199E-3</v>
      </c>
      <c r="U20">
        <v>15.746797521405799</v>
      </c>
      <c r="V20" s="341"/>
    </row>
    <row r="21" spans="2:22" x14ac:dyDescent="0.25">
      <c r="B21" s="320"/>
      <c r="C21" s="99" t="s">
        <v>27</v>
      </c>
      <c r="D21" s="2">
        <v>2424.5</v>
      </c>
      <c r="E21">
        <v>2.4740174594509098E-2</v>
      </c>
      <c r="F21">
        <v>1.4543462304504901E-2</v>
      </c>
      <c r="G21" s="341"/>
      <c r="H21" s="2">
        <v>380</v>
      </c>
      <c r="I21">
        <v>1.0591862105104701E-3</v>
      </c>
      <c r="J21">
        <v>9.2411717983773993</v>
      </c>
      <c r="K21" s="341"/>
      <c r="M21" s="320"/>
      <c r="N21" s="99" t="s">
        <v>27</v>
      </c>
      <c r="O21" s="2">
        <v>6081.5</v>
      </c>
      <c r="P21">
        <v>0.103841885084948</v>
      </c>
      <c r="Q21">
        <v>6.1043245090794798E-2</v>
      </c>
      <c r="R21" s="341"/>
      <c r="S21" s="2">
        <v>1329</v>
      </c>
      <c r="T21">
        <v>2.4817649101970801E-3</v>
      </c>
      <c r="U21">
        <v>21.652864879408501</v>
      </c>
      <c r="V21" s="341"/>
    </row>
    <row r="22" spans="2:22" x14ac:dyDescent="0.25">
      <c r="B22" s="321"/>
      <c r="C22" s="101" t="s">
        <v>28</v>
      </c>
      <c r="D22" s="5">
        <v>2799.5</v>
      </c>
      <c r="E22" s="6">
        <v>2.8566763776996601E-2</v>
      </c>
      <c r="F22" s="125">
        <v>1.6792915125370799E-2</v>
      </c>
      <c r="G22" s="342"/>
      <c r="H22" s="5">
        <v>426.5</v>
      </c>
      <c r="I22" s="6">
        <v>1.1887971546913601E-3</v>
      </c>
      <c r="J22" s="125">
        <v>10.371999400021</v>
      </c>
      <c r="K22" s="342"/>
      <c r="M22" s="321"/>
      <c r="N22" s="101" t="s">
        <v>28</v>
      </c>
      <c r="O22" s="5">
        <v>4423.5</v>
      </c>
      <c r="P22" s="6">
        <v>7.5531460770084505E-2</v>
      </c>
      <c r="Q22" s="125">
        <v>4.4401018607108503E-2</v>
      </c>
      <c r="R22" s="342"/>
      <c r="S22" s="5">
        <v>934.5</v>
      </c>
      <c r="T22" s="6">
        <v>1.74507848651556E-3</v>
      </c>
      <c r="U22" s="125">
        <v>15.225434333940701</v>
      </c>
      <c r="V22" s="342"/>
    </row>
    <row r="23" spans="2:22" x14ac:dyDescent="0.25">
      <c r="B23" s="319" t="s">
        <v>56</v>
      </c>
      <c r="C23" s="97" t="s">
        <v>25</v>
      </c>
      <c r="D23" s="2">
        <v>1169.5</v>
      </c>
      <c r="E23">
        <v>1.14691720032559E-2</v>
      </c>
      <c r="F23">
        <v>6.7421298930628801E-3</v>
      </c>
      <c r="G23" s="341">
        <f>AVERAGE(F23:F26)</f>
        <v>8.6856446773286577E-3</v>
      </c>
      <c r="H23" s="2">
        <v>254</v>
      </c>
      <c r="I23" s="122">
        <v>9.6847130236512897E-4</v>
      </c>
      <c r="J23">
        <v>8.4497037424997501</v>
      </c>
      <c r="K23" s="341">
        <f>AVERAGE(J23:J26)</f>
        <v>10.108872932094938</v>
      </c>
      <c r="M23" s="319" t="s">
        <v>56</v>
      </c>
      <c r="N23" s="97" t="s">
        <v>25</v>
      </c>
      <c r="O23" s="2">
        <v>1507</v>
      </c>
      <c r="P23">
        <v>1.39723982550728E-2</v>
      </c>
      <c r="Q23">
        <v>8.2136464538645794E-3</v>
      </c>
      <c r="R23" s="341">
        <f>AVERAGE(Q23:Q26)</f>
        <v>1.440181423260147E-2</v>
      </c>
      <c r="S23" s="2">
        <v>527.5</v>
      </c>
      <c r="T23" s="122">
        <v>8.6540315072369898E-4</v>
      </c>
      <c r="U23">
        <v>7.5504562949705498</v>
      </c>
      <c r="V23" s="341">
        <f>AVERAGE(U23:U26)</f>
        <v>13.156043871307688</v>
      </c>
    </row>
    <row r="24" spans="2:22" x14ac:dyDescent="0.25">
      <c r="B24" s="320"/>
      <c r="C24" s="99" t="s">
        <v>26</v>
      </c>
      <c r="D24" s="2">
        <v>1508</v>
      </c>
      <c r="E24">
        <v>1.4788808363326101E-2</v>
      </c>
      <c r="F24">
        <v>8.6935715081135796E-3</v>
      </c>
      <c r="G24" s="341"/>
      <c r="H24" s="2">
        <v>294</v>
      </c>
      <c r="I24" s="122">
        <v>1.1209864680919201E-3</v>
      </c>
      <c r="J24">
        <v>9.7803657491926206</v>
      </c>
      <c r="K24" s="341"/>
      <c r="M24" s="320"/>
      <c r="N24" s="99" t="s">
        <v>26</v>
      </c>
      <c r="O24" s="2">
        <v>3149.5</v>
      </c>
      <c r="P24">
        <v>2.92011070367297E-2</v>
      </c>
      <c r="Q24">
        <v>1.7165812545750801E-2</v>
      </c>
      <c r="R24" s="341"/>
      <c r="S24" s="2">
        <v>1039.5</v>
      </c>
      <c r="T24" s="122">
        <v>1.7053773937010101E-3</v>
      </c>
      <c r="U24">
        <v>14.879050840989301</v>
      </c>
      <c r="V24" s="341"/>
    </row>
    <row r="25" spans="2:22" x14ac:dyDescent="0.25">
      <c r="B25" s="320"/>
      <c r="C25" s="99" t="s">
        <v>27</v>
      </c>
      <c r="D25" s="2">
        <v>1290</v>
      </c>
      <c r="E25">
        <v>1.26509037060283E-2</v>
      </c>
      <c r="F25">
        <v>7.4368085182138699E-3</v>
      </c>
      <c r="G25" s="341"/>
      <c r="H25" s="2">
        <v>239.5</v>
      </c>
      <c r="I25" s="122">
        <v>9.1318455478916702E-4</v>
      </c>
      <c r="J25">
        <v>7.9673387650735803</v>
      </c>
      <c r="K25" s="341"/>
      <c r="M25" s="320"/>
      <c r="N25" s="99" t="s">
        <v>27</v>
      </c>
      <c r="O25" s="2">
        <v>3987</v>
      </c>
      <c r="P25">
        <v>3.6966125974104203E-2</v>
      </c>
      <c r="Q25">
        <v>2.1730463444962201E-2</v>
      </c>
      <c r="R25" s="341"/>
      <c r="S25" s="2">
        <v>1384</v>
      </c>
      <c r="T25" s="122">
        <v>2.2705553755480502E-3</v>
      </c>
      <c r="U25">
        <v>19.810107132207101</v>
      </c>
      <c r="V25" s="341"/>
    </row>
    <row r="26" spans="2:22" ht="15.75" thickBot="1" x14ac:dyDescent="0.3">
      <c r="B26" s="324"/>
      <c r="C26" s="102" t="s">
        <v>28</v>
      </c>
      <c r="D26" s="8">
        <v>2059</v>
      </c>
      <c r="E26" s="11">
        <v>2.01924114191568E-2</v>
      </c>
      <c r="F26" s="121">
        <v>1.1870068789924301E-2</v>
      </c>
      <c r="G26" s="343"/>
      <c r="H26" s="8">
        <v>428</v>
      </c>
      <c r="I26" s="121">
        <v>1.6319122732766701E-3</v>
      </c>
      <c r="J26" s="11">
        <v>14.2380834716138</v>
      </c>
      <c r="K26" s="343"/>
      <c r="M26" s="324"/>
      <c r="N26" s="102" t="s">
        <v>28</v>
      </c>
      <c r="O26" s="8">
        <v>1926</v>
      </c>
      <c r="P26" s="11">
        <v>1.78572256398607E-2</v>
      </c>
      <c r="Q26" s="121">
        <v>1.04973344858283E-2</v>
      </c>
      <c r="R26" s="343"/>
      <c r="S26" s="8">
        <v>725.5</v>
      </c>
      <c r="T26" s="121">
        <v>1.1902369400000801E-3</v>
      </c>
      <c r="U26" s="11">
        <v>10.3845612170638</v>
      </c>
      <c r="V26" s="343"/>
    </row>
  </sheetData>
  <mergeCells count="38">
    <mergeCell ref="M19:M22"/>
    <mergeCell ref="R19:R22"/>
    <mergeCell ref="V19:V22"/>
    <mergeCell ref="M23:M26"/>
    <mergeCell ref="R23:R26"/>
    <mergeCell ref="V23:V26"/>
    <mergeCell ref="M11:M14"/>
    <mergeCell ref="R11:R14"/>
    <mergeCell ref="V11:V14"/>
    <mergeCell ref="M15:M18"/>
    <mergeCell ref="R15:R18"/>
    <mergeCell ref="V15:V18"/>
    <mergeCell ref="M1:V1"/>
    <mergeCell ref="M3:M6"/>
    <mergeCell ref="R3:R6"/>
    <mergeCell ref="V3:V6"/>
    <mergeCell ref="M7:M10"/>
    <mergeCell ref="R7:R10"/>
    <mergeCell ref="V7:V10"/>
    <mergeCell ref="B19:B22"/>
    <mergeCell ref="B23:B26"/>
    <mergeCell ref="G19:G22"/>
    <mergeCell ref="G23:G26"/>
    <mergeCell ref="K23:K26"/>
    <mergeCell ref="K19:K22"/>
    <mergeCell ref="B1:K1"/>
    <mergeCell ref="B3:B6"/>
    <mergeCell ref="B7:B10"/>
    <mergeCell ref="B11:B14"/>
    <mergeCell ref="B15:B18"/>
    <mergeCell ref="G3:G6"/>
    <mergeCell ref="G7:G10"/>
    <mergeCell ref="G11:G14"/>
    <mergeCell ref="G15:G18"/>
    <mergeCell ref="K15:K18"/>
    <mergeCell ref="K11:K14"/>
    <mergeCell ref="K7:K10"/>
    <mergeCell ref="K3:K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E7558-6A6E-4F49-B424-B7630A364D31}">
  <dimension ref="A1:AR81"/>
  <sheetViews>
    <sheetView workbookViewId="0">
      <selection activeCell="L52" sqref="L52"/>
    </sheetView>
  </sheetViews>
  <sheetFormatPr defaultRowHeight="15" x14ac:dyDescent="0.25"/>
  <cols>
    <col min="1" max="1" width="12" customWidth="1"/>
    <col min="16" max="16" width="12.7109375" customWidth="1"/>
    <col min="33" max="33" width="12.140625" bestFit="1" customWidth="1"/>
  </cols>
  <sheetData>
    <row r="1" spans="1:44" ht="15.75" thickBot="1" x14ac:dyDescent="0.3">
      <c r="A1" s="299" t="s">
        <v>10</v>
      </c>
      <c r="B1" s="299"/>
      <c r="C1" s="299"/>
      <c r="D1" s="299"/>
      <c r="E1" s="299"/>
      <c r="F1" s="299"/>
      <c r="G1" s="299"/>
      <c r="H1" s="299"/>
      <c r="I1" s="299"/>
      <c r="J1" s="299"/>
      <c r="K1" s="299"/>
      <c r="L1" s="299"/>
      <c r="M1" s="299"/>
      <c r="N1" s="299"/>
      <c r="P1" s="299" t="s">
        <v>7</v>
      </c>
      <c r="Q1" s="299"/>
      <c r="R1" s="299"/>
      <c r="S1" s="299"/>
      <c r="T1" s="299"/>
      <c r="U1" s="299"/>
      <c r="V1" s="299"/>
      <c r="W1" s="299"/>
      <c r="X1" s="299"/>
      <c r="Y1" s="299"/>
      <c r="Z1" s="299"/>
      <c r="AA1" s="299"/>
      <c r="AB1" s="299"/>
      <c r="AC1" s="299"/>
      <c r="AE1" s="299" t="s">
        <v>10</v>
      </c>
      <c r="AF1" s="299"/>
      <c r="AG1" s="299"/>
      <c r="AH1" s="299"/>
      <c r="AI1" s="299"/>
      <c r="AJ1" s="299"/>
      <c r="AK1" s="299"/>
      <c r="AL1" s="299"/>
      <c r="AM1" s="299"/>
      <c r="AN1" s="299"/>
      <c r="AO1" s="299"/>
      <c r="AP1" s="299"/>
      <c r="AQ1" s="299"/>
      <c r="AR1" s="299"/>
    </row>
    <row r="2" spans="1:44" x14ac:dyDescent="0.25">
      <c r="A2" s="273" t="s">
        <v>19</v>
      </c>
      <c r="B2" s="78"/>
      <c r="C2" s="42">
        <v>1</v>
      </c>
      <c r="D2" s="42">
        <v>2</v>
      </c>
      <c r="E2" s="42">
        <v>3</v>
      </c>
      <c r="F2" s="42">
        <v>4</v>
      </c>
      <c r="G2" s="42">
        <v>5</v>
      </c>
      <c r="H2" s="42">
        <v>6</v>
      </c>
      <c r="I2" s="42">
        <v>7</v>
      </c>
      <c r="J2" s="42">
        <v>8</v>
      </c>
      <c r="K2" s="42">
        <v>9</v>
      </c>
      <c r="L2" s="42">
        <v>10</v>
      </c>
      <c r="M2" s="42">
        <v>11</v>
      </c>
      <c r="N2" s="43">
        <v>12</v>
      </c>
      <c r="P2" s="273" t="s">
        <v>19</v>
      </c>
      <c r="Q2" s="78"/>
      <c r="R2" s="42">
        <v>1</v>
      </c>
      <c r="S2" s="42">
        <v>2</v>
      </c>
      <c r="T2" s="42">
        <v>3</v>
      </c>
      <c r="U2" s="42">
        <v>4</v>
      </c>
      <c r="V2" s="42">
        <v>5</v>
      </c>
      <c r="W2" s="42">
        <v>6</v>
      </c>
      <c r="X2" s="42">
        <v>7</v>
      </c>
      <c r="Y2" s="42">
        <v>8</v>
      </c>
      <c r="Z2" s="42">
        <v>9</v>
      </c>
      <c r="AA2" s="42">
        <v>10</v>
      </c>
      <c r="AB2" s="42">
        <v>11</v>
      </c>
      <c r="AC2" s="43">
        <v>12</v>
      </c>
      <c r="AE2" s="273" t="s">
        <v>19</v>
      </c>
      <c r="AF2" s="78"/>
      <c r="AG2" s="42">
        <v>1</v>
      </c>
      <c r="AH2" s="42">
        <v>2</v>
      </c>
      <c r="AI2" s="42">
        <v>3</v>
      </c>
      <c r="AJ2" s="42">
        <v>4</v>
      </c>
      <c r="AK2" s="42">
        <v>5</v>
      </c>
      <c r="AL2" s="42">
        <v>6</v>
      </c>
      <c r="AM2" s="42">
        <v>7</v>
      </c>
      <c r="AN2" s="42">
        <v>8</v>
      </c>
      <c r="AO2" s="42">
        <v>9</v>
      </c>
      <c r="AP2" s="42">
        <v>10</v>
      </c>
      <c r="AQ2" s="42">
        <v>11</v>
      </c>
      <c r="AR2" s="43">
        <v>12</v>
      </c>
    </row>
    <row r="3" spans="1:44" x14ac:dyDescent="0.25">
      <c r="A3" s="274"/>
      <c r="B3" s="79" t="s">
        <v>25</v>
      </c>
      <c r="C3" s="28">
        <v>210</v>
      </c>
      <c r="D3" s="28">
        <v>206</v>
      </c>
      <c r="E3" s="128">
        <v>12619</v>
      </c>
      <c r="F3" s="128">
        <v>12439</v>
      </c>
      <c r="G3" s="33">
        <v>9119</v>
      </c>
      <c r="H3" s="33">
        <v>7954</v>
      </c>
      <c r="I3" s="31">
        <v>14614</v>
      </c>
      <c r="J3" s="128">
        <v>14005</v>
      </c>
      <c r="K3" s="128">
        <v>12200</v>
      </c>
      <c r="L3" s="128">
        <v>12536</v>
      </c>
      <c r="M3" s="128">
        <v>13642</v>
      </c>
      <c r="N3" s="131">
        <v>13062</v>
      </c>
      <c r="P3" s="274"/>
      <c r="Q3" s="79" t="s">
        <v>25</v>
      </c>
      <c r="R3" s="28">
        <v>1368</v>
      </c>
      <c r="S3" s="28">
        <v>1433</v>
      </c>
      <c r="T3" s="26">
        <v>20618</v>
      </c>
      <c r="U3" s="26">
        <v>21363</v>
      </c>
      <c r="V3" s="80">
        <v>16443</v>
      </c>
      <c r="W3" s="80">
        <v>16444</v>
      </c>
      <c r="X3" s="29">
        <v>31635</v>
      </c>
      <c r="Y3" s="29">
        <v>30539</v>
      </c>
      <c r="Z3" s="26">
        <v>20103</v>
      </c>
      <c r="AA3" s="80">
        <v>18805</v>
      </c>
      <c r="AB3" s="25">
        <v>24991</v>
      </c>
      <c r="AC3" s="44">
        <v>24493</v>
      </c>
      <c r="AE3" s="274"/>
      <c r="AF3" s="79" t="s">
        <v>25</v>
      </c>
      <c r="AG3" s="28">
        <v>900</v>
      </c>
      <c r="AH3" s="28">
        <v>871</v>
      </c>
      <c r="AI3" s="80">
        <v>16116</v>
      </c>
      <c r="AJ3" s="80">
        <v>16874</v>
      </c>
      <c r="AK3" s="80">
        <v>18135</v>
      </c>
      <c r="AL3" s="80">
        <v>17750</v>
      </c>
      <c r="AM3" s="25">
        <v>23218</v>
      </c>
      <c r="AN3" s="25">
        <v>22460</v>
      </c>
      <c r="AO3" s="26">
        <v>19936</v>
      </c>
      <c r="AP3" s="26">
        <v>20234</v>
      </c>
      <c r="AQ3" s="28">
        <v>30</v>
      </c>
      <c r="AR3" s="46">
        <v>0</v>
      </c>
    </row>
    <row r="4" spans="1:44" x14ac:dyDescent="0.25">
      <c r="A4" s="274"/>
      <c r="B4" s="79" t="s">
        <v>26</v>
      </c>
      <c r="C4" s="32">
        <v>5726</v>
      </c>
      <c r="D4" s="32">
        <v>5371</v>
      </c>
      <c r="E4" s="128">
        <v>11459</v>
      </c>
      <c r="F4" s="128">
        <v>11805</v>
      </c>
      <c r="G4" s="24">
        <v>43830</v>
      </c>
      <c r="H4" s="24">
        <v>42957</v>
      </c>
      <c r="I4" s="31">
        <v>15560</v>
      </c>
      <c r="J4" s="31">
        <v>16745</v>
      </c>
      <c r="K4" s="128">
        <v>11490</v>
      </c>
      <c r="L4" s="128">
        <v>11683</v>
      </c>
      <c r="M4" s="128">
        <v>13086</v>
      </c>
      <c r="N4" s="131">
        <v>12445</v>
      </c>
      <c r="P4" s="274"/>
      <c r="Q4" s="79" t="s">
        <v>26</v>
      </c>
      <c r="R4" s="128">
        <v>11007</v>
      </c>
      <c r="S4" s="128">
        <v>10555</v>
      </c>
      <c r="T4" s="27">
        <v>34023</v>
      </c>
      <c r="U4" s="30">
        <v>28231</v>
      </c>
      <c r="V4" s="31">
        <v>15922</v>
      </c>
      <c r="W4" s="31">
        <v>15184</v>
      </c>
      <c r="X4" s="25">
        <v>24673</v>
      </c>
      <c r="Y4" s="25">
        <v>25441</v>
      </c>
      <c r="Z4" s="26">
        <v>22642</v>
      </c>
      <c r="AA4" s="26">
        <v>22461</v>
      </c>
      <c r="AB4" s="26">
        <v>22535</v>
      </c>
      <c r="AC4" s="45">
        <v>20512</v>
      </c>
      <c r="AE4" s="274"/>
      <c r="AF4" s="79" t="s">
        <v>26</v>
      </c>
      <c r="AG4" s="128">
        <v>11424</v>
      </c>
      <c r="AH4" s="128">
        <v>10562</v>
      </c>
      <c r="AI4" s="26">
        <v>21724</v>
      </c>
      <c r="AJ4" s="26">
        <v>22125</v>
      </c>
      <c r="AK4" s="128">
        <v>10930</v>
      </c>
      <c r="AL4" s="128">
        <v>10748</v>
      </c>
      <c r="AM4" s="80">
        <v>16068</v>
      </c>
      <c r="AN4" s="31">
        <v>15909</v>
      </c>
      <c r="AO4" s="26">
        <v>20627</v>
      </c>
      <c r="AP4" s="26">
        <v>21019</v>
      </c>
      <c r="AQ4" s="28">
        <v>13</v>
      </c>
      <c r="AR4" s="46">
        <v>11</v>
      </c>
    </row>
    <row r="5" spans="1:44" x14ac:dyDescent="0.25">
      <c r="A5" s="274"/>
      <c r="B5" s="79" t="s">
        <v>27</v>
      </c>
      <c r="C5" s="128">
        <v>10986</v>
      </c>
      <c r="D5" s="33">
        <v>10661</v>
      </c>
      <c r="E5" s="128">
        <v>11391</v>
      </c>
      <c r="F5" s="128">
        <v>10817</v>
      </c>
      <c r="G5" s="22">
        <v>40318</v>
      </c>
      <c r="H5" s="22">
        <v>41584</v>
      </c>
      <c r="I5" s="28">
        <v>3320</v>
      </c>
      <c r="J5" s="28">
        <v>3168</v>
      </c>
      <c r="K5" s="128">
        <v>12564</v>
      </c>
      <c r="L5" s="128">
        <v>12955</v>
      </c>
      <c r="M5" s="128">
        <v>12354</v>
      </c>
      <c r="N5" s="131">
        <v>12157</v>
      </c>
      <c r="P5" s="274"/>
      <c r="Q5" s="79" t="s">
        <v>27</v>
      </c>
      <c r="R5" s="26">
        <v>20591</v>
      </c>
      <c r="S5" s="26">
        <v>19911</v>
      </c>
      <c r="T5" s="24">
        <v>38648</v>
      </c>
      <c r="U5" s="24">
        <v>39107</v>
      </c>
      <c r="V5" s="31">
        <v>12999</v>
      </c>
      <c r="W5" s="31">
        <v>13379</v>
      </c>
      <c r="X5" s="25">
        <v>23482</v>
      </c>
      <c r="Y5" s="25">
        <v>23252</v>
      </c>
      <c r="Z5" s="26">
        <v>20809</v>
      </c>
      <c r="AA5" s="26">
        <v>20005</v>
      </c>
      <c r="AB5" s="26">
        <v>20302</v>
      </c>
      <c r="AC5" s="45">
        <v>21227</v>
      </c>
      <c r="AE5" s="274"/>
      <c r="AF5" s="79" t="s">
        <v>27</v>
      </c>
      <c r="AG5" s="26">
        <v>20584</v>
      </c>
      <c r="AH5" s="26">
        <v>19704</v>
      </c>
      <c r="AI5" s="80">
        <v>16070</v>
      </c>
      <c r="AJ5" s="80">
        <v>16964</v>
      </c>
      <c r="AK5" s="128">
        <v>12086</v>
      </c>
      <c r="AL5" s="128">
        <v>11675</v>
      </c>
      <c r="AM5" s="128">
        <v>11591</v>
      </c>
      <c r="AN5" s="128">
        <v>11000</v>
      </c>
      <c r="AO5" s="26">
        <v>20543</v>
      </c>
      <c r="AP5" s="26">
        <v>20876</v>
      </c>
      <c r="AQ5" s="28">
        <v>0</v>
      </c>
      <c r="AR5" s="46">
        <v>0</v>
      </c>
    </row>
    <row r="6" spans="1:44" x14ac:dyDescent="0.25">
      <c r="A6" s="274"/>
      <c r="B6" s="79" t="s">
        <v>28</v>
      </c>
      <c r="C6" s="31">
        <v>15489</v>
      </c>
      <c r="D6" s="31">
        <v>15192</v>
      </c>
      <c r="E6" s="23">
        <v>47755</v>
      </c>
      <c r="F6" s="23">
        <v>46452</v>
      </c>
      <c r="G6" s="27">
        <v>37401</v>
      </c>
      <c r="H6" s="27">
        <v>36322</v>
      </c>
      <c r="I6" s="28">
        <v>3357</v>
      </c>
      <c r="J6" s="28">
        <v>3041</v>
      </c>
      <c r="K6" s="31">
        <v>15496</v>
      </c>
      <c r="L6" s="31">
        <v>16368</v>
      </c>
      <c r="M6" s="31">
        <v>16548</v>
      </c>
      <c r="N6" s="53">
        <v>15929</v>
      </c>
      <c r="P6" s="274"/>
      <c r="Q6" s="79" t="s">
        <v>28</v>
      </c>
      <c r="R6" s="29">
        <v>31970</v>
      </c>
      <c r="S6" s="29">
        <v>30726</v>
      </c>
      <c r="T6" s="27">
        <v>33176</v>
      </c>
      <c r="U6" s="27">
        <v>34034</v>
      </c>
      <c r="V6" s="26">
        <v>19491</v>
      </c>
      <c r="W6" s="80">
        <v>19027</v>
      </c>
      <c r="X6" s="26">
        <v>22315</v>
      </c>
      <c r="Y6" s="26">
        <v>22055</v>
      </c>
      <c r="Z6" s="29">
        <v>31002</v>
      </c>
      <c r="AA6" s="30">
        <v>27729</v>
      </c>
      <c r="AB6" s="29">
        <v>31200</v>
      </c>
      <c r="AC6" s="132">
        <v>27724</v>
      </c>
      <c r="AE6" s="274"/>
      <c r="AF6" s="79" t="s">
        <v>28</v>
      </c>
      <c r="AG6" s="30">
        <v>27986</v>
      </c>
      <c r="AH6" s="30">
        <v>27407</v>
      </c>
      <c r="AI6" s="80">
        <v>17764</v>
      </c>
      <c r="AJ6" s="80">
        <v>16226</v>
      </c>
      <c r="AK6" s="33">
        <v>8688</v>
      </c>
      <c r="AL6" s="33">
        <v>8458</v>
      </c>
      <c r="AM6" s="80">
        <v>18300</v>
      </c>
      <c r="AN6" s="80">
        <v>17704</v>
      </c>
      <c r="AO6" s="22">
        <v>35803</v>
      </c>
      <c r="AP6" s="27">
        <v>32789</v>
      </c>
      <c r="AQ6" s="28">
        <v>0</v>
      </c>
      <c r="AR6" s="46">
        <v>0</v>
      </c>
    </row>
    <row r="7" spans="1:44" x14ac:dyDescent="0.25">
      <c r="A7" s="274"/>
      <c r="B7" s="79" t="s">
        <v>35</v>
      </c>
      <c r="C7" s="80">
        <v>18909</v>
      </c>
      <c r="D7" s="80">
        <v>17818</v>
      </c>
      <c r="E7" s="23">
        <v>46239</v>
      </c>
      <c r="F7" s="24">
        <v>45910</v>
      </c>
      <c r="G7" s="28">
        <v>2677</v>
      </c>
      <c r="H7" s="28">
        <v>2597</v>
      </c>
      <c r="I7" s="28">
        <v>2206</v>
      </c>
      <c r="J7" s="28">
        <v>1924</v>
      </c>
      <c r="K7" s="31">
        <v>15994</v>
      </c>
      <c r="L7" s="31">
        <v>16025</v>
      </c>
      <c r="M7" s="31">
        <v>16437</v>
      </c>
      <c r="N7" s="53">
        <v>16689</v>
      </c>
      <c r="P7" s="274"/>
      <c r="Q7" s="79" t="s">
        <v>35</v>
      </c>
      <c r="R7" s="22">
        <v>37581</v>
      </c>
      <c r="S7" s="22">
        <v>36134</v>
      </c>
      <c r="T7" s="24">
        <v>40791</v>
      </c>
      <c r="U7" s="24">
        <v>39358</v>
      </c>
      <c r="V7" s="25">
        <v>24131</v>
      </c>
      <c r="W7" s="25">
        <v>25069</v>
      </c>
      <c r="X7" s="30">
        <v>28106</v>
      </c>
      <c r="Y7" s="30">
        <v>28301</v>
      </c>
      <c r="Z7" s="29">
        <v>30261</v>
      </c>
      <c r="AA7" s="30">
        <v>29131</v>
      </c>
      <c r="AB7" s="27">
        <v>34545</v>
      </c>
      <c r="AC7" s="133">
        <v>33475</v>
      </c>
      <c r="AE7" s="274"/>
      <c r="AF7" s="79" t="s">
        <v>35</v>
      </c>
      <c r="AG7" s="22">
        <v>35832</v>
      </c>
      <c r="AH7" s="22">
        <v>35267</v>
      </c>
      <c r="AI7" s="31">
        <v>14093</v>
      </c>
      <c r="AJ7" s="128">
        <v>12571</v>
      </c>
      <c r="AK7" s="80">
        <v>18924</v>
      </c>
      <c r="AL7" s="26">
        <v>19237</v>
      </c>
      <c r="AM7" s="26">
        <v>20199</v>
      </c>
      <c r="AN7" s="26">
        <v>20667</v>
      </c>
      <c r="AO7" s="29">
        <v>30684</v>
      </c>
      <c r="AP7" s="29">
        <v>29528</v>
      </c>
      <c r="AQ7" s="28">
        <v>6</v>
      </c>
      <c r="AR7" s="46">
        <v>9</v>
      </c>
    </row>
    <row r="8" spans="1:44" x14ac:dyDescent="0.25">
      <c r="A8" s="274"/>
      <c r="B8" s="79" t="s">
        <v>36</v>
      </c>
      <c r="C8" s="26">
        <v>24239</v>
      </c>
      <c r="D8" s="26">
        <v>23015</v>
      </c>
      <c r="E8" s="23">
        <v>47379</v>
      </c>
      <c r="F8" s="23">
        <v>48183</v>
      </c>
      <c r="G8" s="28">
        <v>2601</v>
      </c>
      <c r="H8" s="28">
        <v>2804</v>
      </c>
      <c r="I8" s="31">
        <v>15926</v>
      </c>
      <c r="J8" s="31">
        <v>15341</v>
      </c>
      <c r="K8" s="31">
        <v>14409</v>
      </c>
      <c r="L8" s="31">
        <v>14895</v>
      </c>
      <c r="M8" s="31">
        <v>17203</v>
      </c>
      <c r="N8" s="53">
        <v>15283</v>
      </c>
      <c r="P8" s="274"/>
      <c r="Q8" s="79" t="s">
        <v>36</v>
      </c>
      <c r="R8" s="23">
        <v>45354</v>
      </c>
      <c r="S8" s="23">
        <v>44614</v>
      </c>
      <c r="T8" s="26">
        <v>19677</v>
      </c>
      <c r="U8" s="26">
        <v>19503</v>
      </c>
      <c r="V8" s="29">
        <v>30347</v>
      </c>
      <c r="W8" s="29">
        <v>29453</v>
      </c>
      <c r="X8" s="30">
        <v>27231</v>
      </c>
      <c r="Y8" s="30">
        <v>26428</v>
      </c>
      <c r="Z8" s="26">
        <v>22200</v>
      </c>
      <c r="AA8" s="25">
        <v>23884</v>
      </c>
      <c r="AB8" s="27">
        <v>33051</v>
      </c>
      <c r="AC8" s="134">
        <v>29843</v>
      </c>
      <c r="AE8" s="274"/>
      <c r="AF8" s="79" t="s">
        <v>36</v>
      </c>
      <c r="AG8" s="23">
        <v>44204</v>
      </c>
      <c r="AH8" s="23">
        <v>44652</v>
      </c>
      <c r="AI8" s="31">
        <v>13822</v>
      </c>
      <c r="AJ8" s="31">
        <v>13094</v>
      </c>
      <c r="AK8" s="26">
        <v>21527</v>
      </c>
      <c r="AL8" s="26">
        <v>21281</v>
      </c>
      <c r="AM8" s="25">
        <v>22432</v>
      </c>
      <c r="AN8" s="26">
        <v>21796</v>
      </c>
      <c r="AO8" s="27">
        <v>33274</v>
      </c>
      <c r="AP8" s="29">
        <v>31225</v>
      </c>
      <c r="AQ8" s="28">
        <v>0</v>
      </c>
      <c r="AR8" s="46">
        <v>0</v>
      </c>
    </row>
    <row r="9" spans="1:44" x14ac:dyDescent="0.25">
      <c r="A9" s="274"/>
      <c r="B9" s="79" t="s">
        <v>37</v>
      </c>
      <c r="C9" s="28">
        <v>0</v>
      </c>
      <c r="D9" s="28">
        <v>17</v>
      </c>
      <c r="E9" s="128">
        <v>12511</v>
      </c>
      <c r="F9" s="128">
        <v>11372</v>
      </c>
      <c r="G9" s="28">
        <v>2903</v>
      </c>
      <c r="H9" s="28">
        <v>2816</v>
      </c>
      <c r="I9" s="128">
        <v>13390</v>
      </c>
      <c r="J9" s="128">
        <v>13548</v>
      </c>
      <c r="K9" s="28">
        <v>0</v>
      </c>
      <c r="L9" s="28">
        <v>7</v>
      </c>
      <c r="M9" s="28">
        <v>0</v>
      </c>
      <c r="N9" s="46">
        <v>6</v>
      </c>
      <c r="P9" s="274"/>
      <c r="Q9" s="79" t="s">
        <v>37</v>
      </c>
      <c r="R9" s="28">
        <v>7</v>
      </c>
      <c r="S9" s="28">
        <v>0</v>
      </c>
      <c r="T9" s="31">
        <v>15536</v>
      </c>
      <c r="U9" s="31">
        <v>15147</v>
      </c>
      <c r="V9" s="29">
        <v>29321</v>
      </c>
      <c r="W9" s="30">
        <v>28741</v>
      </c>
      <c r="X9" s="30">
        <v>26948</v>
      </c>
      <c r="Y9" s="30">
        <v>26462</v>
      </c>
      <c r="Z9" s="28">
        <v>6</v>
      </c>
      <c r="AA9" s="28">
        <v>7</v>
      </c>
      <c r="AB9" s="28">
        <v>37</v>
      </c>
      <c r="AC9" s="46">
        <v>5</v>
      </c>
      <c r="AE9" s="274"/>
      <c r="AF9" s="79" t="s">
        <v>37</v>
      </c>
      <c r="AG9" s="28">
        <v>21</v>
      </c>
      <c r="AH9" s="28">
        <v>0</v>
      </c>
      <c r="AI9" s="128">
        <v>12687</v>
      </c>
      <c r="AJ9" s="128">
        <v>12482</v>
      </c>
      <c r="AK9" s="25">
        <v>25311</v>
      </c>
      <c r="AL9" s="30">
        <v>25981</v>
      </c>
      <c r="AM9" s="31">
        <v>12924</v>
      </c>
      <c r="AN9" s="128">
        <v>12324</v>
      </c>
      <c r="AO9" s="28">
        <v>0</v>
      </c>
      <c r="AP9" s="28">
        <v>0</v>
      </c>
      <c r="AQ9" s="28">
        <v>16</v>
      </c>
      <c r="AR9" s="46">
        <v>0</v>
      </c>
    </row>
    <row r="10" spans="1:44" ht="15.75" thickBot="1" x14ac:dyDescent="0.3">
      <c r="A10" s="274"/>
      <c r="B10" s="81" t="s">
        <v>9</v>
      </c>
      <c r="C10" s="51">
        <v>0</v>
      </c>
      <c r="D10" s="51">
        <v>0</v>
      </c>
      <c r="E10" s="135">
        <v>12096</v>
      </c>
      <c r="F10" s="135">
        <v>12565</v>
      </c>
      <c r="G10" s="136">
        <v>14911</v>
      </c>
      <c r="H10" s="136">
        <v>15628</v>
      </c>
      <c r="I10" s="136">
        <v>15243</v>
      </c>
      <c r="J10" s="136">
        <v>15650</v>
      </c>
      <c r="K10" s="51">
        <v>0</v>
      </c>
      <c r="L10" s="51">
        <v>0</v>
      </c>
      <c r="M10" s="51">
        <v>3</v>
      </c>
      <c r="N10" s="52">
        <v>7</v>
      </c>
      <c r="P10" s="274"/>
      <c r="Q10" s="81" t="s">
        <v>9</v>
      </c>
      <c r="R10" s="51">
        <v>10</v>
      </c>
      <c r="S10" s="51">
        <v>19</v>
      </c>
      <c r="T10" s="137">
        <v>18981</v>
      </c>
      <c r="U10" s="137">
        <v>18749</v>
      </c>
      <c r="V10" s="57">
        <v>28717</v>
      </c>
      <c r="W10" s="57">
        <v>26561</v>
      </c>
      <c r="X10" s="57">
        <v>26284</v>
      </c>
      <c r="Y10" s="138">
        <v>25778</v>
      </c>
      <c r="Z10" s="51">
        <v>0</v>
      </c>
      <c r="AA10" s="51">
        <v>0</v>
      </c>
      <c r="AB10" s="51">
        <v>0</v>
      </c>
      <c r="AC10" s="52">
        <v>0</v>
      </c>
      <c r="AE10" s="274"/>
      <c r="AF10" s="81" t="s">
        <v>9</v>
      </c>
      <c r="AG10" s="51">
        <v>24</v>
      </c>
      <c r="AH10" s="51">
        <v>0</v>
      </c>
      <c r="AI10" s="136">
        <v>14038</v>
      </c>
      <c r="AJ10" s="136">
        <v>13866</v>
      </c>
      <c r="AK10" s="137">
        <v>19016</v>
      </c>
      <c r="AL10" s="56">
        <v>19824</v>
      </c>
      <c r="AM10" s="136">
        <v>14091</v>
      </c>
      <c r="AN10" s="136">
        <v>12875</v>
      </c>
      <c r="AO10" s="51">
        <v>0</v>
      </c>
      <c r="AP10" s="51">
        <v>0</v>
      </c>
      <c r="AQ10" s="51">
        <v>0</v>
      </c>
      <c r="AR10" s="52">
        <v>1</v>
      </c>
    </row>
    <row r="11" spans="1:44" ht="15.75" thickBot="1" x14ac:dyDescent="0.3">
      <c r="A11" s="352" t="s">
        <v>41</v>
      </c>
      <c r="B11" s="353"/>
      <c r="C11" s="353"/>
      <c r="D11" s="353"/>
      <c r="E11" s="353"/>
      <c r="F11" s="353"/>
      <c r="G11" s="353"/>
      <c r="H11" s="317">
        <f>AVERAGE(K9:N10,C9:D10)</f>
        <v>3.3333333333333335</v>
      </c>
      <c r="I11" s="317"/>
      <c r="J11" s="317"/>
      <c r="K11" s="317"/>
      <c r="L11" s="317"/>
      <c r="M11" s="317"/>
      <c r="N11" s="318"/>
      <c r="P11" s="352" t="s">
        <v>41</v>
      </c>
      <c r="Q11" s="353"/>
      <c r="R11" s="353"/>
      <c r="S11" s="353"/>
      <c r="T11" s="353"/>
      <c r="U11" s="353"/>
      <c r="V11" s="353"/>
      <c r="W11" s="317">
        <f>AVERAGE(Z9:AC10,R9:S10)</f>
        <v>7.583333333333333</v>
      </c>
      <c r="X11" s="317"/>
      <c r="Y11" s="317"/>
      <c r="Z11" s="317"/>
      <c r="AA11" s="317"/>
      <c r="AB11" s="317"/>
      <c r="AC11" s="318"/>
      <c r="AE11" s="352" t="s">
        <v>41</v>
      </c>
      <c r="AF11" s="353"/>
      <c r="AG11" s="353"/>
      <c r="AH11" s="353"/>
      <c r="AI11" s="353"/>
      <c r="AJ11" s="353"/>
      <c r="AK11" s="353"/>
      <c r="AL11" s="317">
        <f>AVERAGE(AQ3:AR10,AO9:AP10)</f>
        <v>4.3</v>
      </c>
      <c r="AM11" s="317"/>
      <c r="AN11" s="317"/>
      <c r="AO11" s="317"/>
      <c r="AP11" s="317"/>
      <c r="AQ11" s="317"/>
      <c r="AR11" s="318"/>
    </row>
    <row r="12" spans="1:44" x14ac:dyDescent="0.25">
      <c r="A12" s="337" t="s">
        <v>89</v>
      </c>
      <c r="B12" s="78"/>
      <c r="C12" s="42">
        <v>1</v>
      </c>
      <c r="D12" s="42">
        <v>2</v>
      </c>
      <c r="E12" s="42">
        <v>3</v>
      </c>
      <c r="F12" s="42">
        <v>4</v>
      </c>
      <c r="G12" s="42">
        <v>5</v>
      </c>
      <c r="H12" s="42">
        <v>6</v>
      </c>
      <c r="I12" s="42">
        <v>7</v>
      </c>
      <c r="J12" s="42">
        <v>8</v>
      </c>
      <c r="K12" s="42">
        <v>9</v>
      </c>
      <c r="L12" s="42">
        <v>10</v>
      </c>
      <c r="M12" s="42">
        <v>11</v>
      </c>
      <c r="N12" s="43">
        <v>12</v>
      </c>
      <c r="P12" s="337" t="s">
        <v>89</v>
      </c>
      <c r="Q12" s="78"/>
      <c r="R12" s="42">
        <v>1</v>
      </c>
      <c r="S12" s="42">
        <v>2</v>
      </c>
      <c r="T12" s="42">
        <v>3</v>
      </c>
      <c r="U12" s="42">
        <v>4</v>
      </c>
      <c r="V12" s="42">
        <v>5</v>
      </c>
      <c r="W12" s="42">
        <v>6</v>
      </c>
      <c r="X12" s="42">
        <v>7</v>
      </c>
      <c r="Y12" s="42">
        <v>8</v>
      </c>
      <c r="Z12" s="42">
        <v>9</v>
      </c>
      <c r="AA12" s="42">
        <v>10</v>
      </c>
      <c r="AB12" s="42">
        <v>11</v>
      </c>
      <c r="AC12" s="43">
        <v>12</v>
      </c>
      <c r="AE12" s="337" t="s">
        <v>89</v>
      </c>
      <c r="AF12" s="78"/>
      <c r="AG12" s="42">
        <v>1</v>
      </c>
      <c r="AH12" s="42">
        <v>2</v>
      </c>
      <c r="AI12" s="42">
        <v>3</v>
      </c>
      <c r="AJ12" s="42">
        <v>4</v>
      </c>
      <c r="AK12" s="42">
        <v>5</v>
      </c>
      <c r="AL12" s="42">
        <v>6</v>
      </c>
      <c r="AM12" s="42">
        <v>7</v>
      </c>
      <c r="AN12" s="42">
        <v>8</v>
      </c>
      <c r="AO12" s="42">
        <v>9</v>
      </c>
      <c r="AP12" s="42">
        <v>10</v>
      </c>
      <c r="AQ12" s="42">
        <v>11</v>
      </c>
      <c r="AR12" s="43">
        <v>12</v>
      </c>
    </row>
    <row r="13" spans="1:44" x14ac:dyDescent="0.25">
      <c r="A13" s="338"/>
      <c r="B13" s="79" t="s">
        <v>25</v>
      </c>
      <c r="C13" s="28">
        <f>C3-$H$11</f>
        <v>206.66666666666666</v>
      </c>
      <c r="D13" s="28">
        <f t="shared" ref="D13:N20" si="0">D3-$H$11</f>
        <v>202.66666666666666</v>
      </c>
      <c r="E13" s="128">
        <f t="shared" si="0"/>
        <v>12615.666666666666</v>
      </c>
      <c r="F13" s="128">
        <f t="shared" si="0"/>
        <v>12435.666666666666</v>
      </c>
      <c r="G13" s="33">
        <f t="shared" si="0"/>
        <v>9115.6666666666661</v>
      </c>
      <c r="H13" s="33">
        <f t="shared" si="0"/>
        <v>7950.666666666667</v>
      </c>
      <c r="I13" s="31">
        <f t="shared" si="0"/>
        <v>14610.666666666666</v>
      </c>
      <c r="J13" s="128">
        <f t="shared" si="0"/>
        <v>14001.666666666666</v>
      </c>
      <c r="K13" s="128">
        <f t="shared" si="0"/>
        <v>12196.666666666666</v>
      </c>
      <c r="L13" s="128">
        <f t="shared" si="0"/>
        <v>12532.666666666666</v>
      </c>
      <c r="M13" s="128">
        <f t="shared" si="0"/>
        <v>13638.666666666666</v>
      </c>
      <c r="N13" s="131">
        <f t="shared" si="0"/>
        <v>13058.666666666666</v>
      </c>
      <c r="P13" s="338"/>
      <c r="Q13" s="79" t="s">
        <v>25</v>
      </c>
      <c r="R13" s="28">
        <f>R3-$W$11</f>
        <v>1360.4166666666667</v>
      </c>
      <c r="S13" s="28">
        <f t="shared" ref="S13:AC13" si="1">S3-$W$11</f>
        <v>1425.4166666666667</v>
      </c>
      <c r="T13" s="26">
        <f t="shared" si="1"/>
        <v>20610.416666666668</v>
      </c>
      <c r="U13" s="26">
        <f t="shared" si="1"/>
        <v>21355.416666666668</v>
      </c>
      <c r="V13" s="80">
        <f t="shared" si="1"/>
        <v>16435.416666666668</v>
      </c>
      <c r="W13" s="80">
        <f t="shared" si="1"/>
        <v>16436.416666666668</v>
      </c>
      <c r="X13" s="29">
        <f t="shared" si="1"/>
        <v>31627.416666666668</v>
      </c>
      <c r="Y13" s="29">
        <f t="shared" si="1"/>
        <v>30531.416666666668</v>
      </c>
      <c r="Z13" s="26">
        <f t="shared" si="1"/>
        <v>20095.416666666668</v>
      </c>
      <c r="AA13" s="80">
        <f t="shared" si="1"/>
        <v>18797.416666666668</v>
      </c>
      <c r="AB13" s="25">
        <f t="shared" si="1"/>
        <v>24983.416666666668</v>
      </c>
      <c r="AC13" s="44">
        <f t="shared" si="1"/>
        <v>24485.416666666668</v>
      </c>
      <c r="AE13" s="338"/>
      <c r="AF13" s="79" t="s">
        <v>25</v>
      </c>
      <c r="AG13" s="28">
        <f>AG3-$AL$11</f>
        <v>895.7</v>
      </c>
      <c r="AH13" s="28">
        <f t="shared" ref="AH13:AR13" si="2">AH3-$AL$11</f>
        <v>866.7</v>
      </c>
      <c r="AI13" s="80">
        <f t="shared" si="2"/>
        <v>16111.7</v>
      </c>
      <c r="AJ13" s="80">
        <f t="shared" si="2"/>
        <v>16869.7</v>
      </c>
      <c r="AK13" s="80">
        <f t="shared" si="2"/>
        <v>18130.7</v>
      </c>
      <c r="AL13" s="80">
        <f t="shared" si="2"/>
        <v>17745.7</v>
      </c>
      <c r="AM13" s="25">
        <f t="shared" si="2"/>
        <v>23213.7</v>
      </c>
      <c r="AN13" s="25">
        <f t="shared" si="2"/>
        <v>22455.7</v>
      </c>
      <c r="AO13" s="26">
        <f t="shared" si="2"/>
        <v>19931.7</v>
      </c>
      <c r="AP13" s="26">
        <f t="shared" si="2"/>
        <v>20229.7</v>
      </c>
      <c r="AQ13" s="28">
        <f t="shared" si="2"/>
        <v>25.7</v>
      </c>
      <c r="AR13" s="46">
        <f t="shared" si="2"/>
        <v>-4.3</v>
      </c>
    </row>
    <row r="14" spans="1:44" x14ac:dyDescent="0.25">
      <c r="A14" s="338"/>
      <c r="B14" s="79" t="s">
        <v>26</v>
      </c>
      <c r="C14" s="32">
        <f t="shared" ref="C14:C20" si="3">C4-$H$11</f>
        <v>5722.666666666667</v>
      </c>
      <c r="D14" s="32">
        <f t="shared" si="0"/>
        <v>5367.666666666667</v>
      </c>
      <c r="E14" s="128">
        <f t="shared" si="0"/>
        <v>11455.666666666666</v>
      </c>
      <c r="F14" s="128">
        <f t="shared" si="0"/>
        <v>11801.666666666666</v>
      </c>
      <c r="G14" s="24">
        <f t="shared" si="0"/>
        <v>43826.666666666664</v>
      </c>
      <c r="H14" s="24">
        <f t="shared" si="0"/>
        <v>42953.666666666664</v>
      </c>
      <c r="I14" s="31">
        <f t="shared" si="0"/>
        <v>15556.666666666666</v>
      </c>
      <c r="J14" s="31">
        <f t="shared" si="0"/>
        <v>16741.666666666668</v>
      </c>
      <c r="K14" s="128">
        <f t="shared" si="0"/>
        <v>11486.666666666666</v>
      </c>
      <c r="L14" s="128">
        <f t="shared" si="0"/>
        <v>11679.666666666666</v>
      </c>
      <c r="M14" s="128">
        <f t="shared" si="0"/>
        <v>13082.666666666666</v>
      </c>
      <c r="N14" s="131">
        <f t="shared" si="0"/>
        <v>12441.666666666666</v>
      </c>
      <c r="P14" s="338"/>
      <c r="Q14" s="79" t="s">
        <v>26</v>
      </c>
      <c r="R14" s="128">
        <f t="shared" ref="R14:AC20" si="4">R4-$W$11</f>
        <v>10999.416666666666</v>
      </c>
      <c r="S14" s="128">
        <f t="shared" si="4"/>
        <v>10547.416666666666</v>
      </c>
      <c r="T14" s="27">
        <f t="shared" si="4"/>
        <v>34015.416666666664</v>
      </c>
      <c r="U14" s="30">
        <f t="shared" si="4"/>
        <v>28223.416666666668</v>
      </c>
      <c r="V14" s="31">
        <f t="shared" si="4"/>
        <v>15914.416666666666</v>
      </c>
      <c r="W14" s="31">
        <f t="shared" si="4"/>
        <v>15176.416666666666</v>
      </c>
      <c r="X14" s="25">
        <f t="shared" si="4"/>
        <v>24665.416666666668</v>
      </c>
      <c r="Y14" s="25">
        <f t="shared" si="4"/>
        <v>25433.416666666668</v>
      </c>
      <c r="Z14" s="26">
        <f t="shared" si="4"/>
        <v>22634.416666666668</v>
      </c>
      <c r="AA14" s="26">
        <f t="shared" si="4"/>
        <v>22453.416666666668</v>
      </c>
      <c r="AB14" s="26">
        <f t="shared" si="4"/>
        <v>22527.416666666668</v>
      </c>
      <c r="AC14" s="45">
        <f t="shared" si="4"/>
        <v>20504.416666666668</v>
      </c>
      <c r="AE14" s="338"/>
      <c r="AF14" s="79" t="s">
        <v>26</v>
      </c>
      <c r="AG14" s="128">
        <f t="shared" ref="AG14:AR20" si="5">AG4-$AL$11</f>
        <v>11419.7</v>
      </c>
      <c r="AH14" s="128">
        <f t="shared" si="5"/>
        <v>10557.7</v>
      </c>
      <c r="AI14" s="26">
        <f t="shared" si="5"/>
        <v>21719.7</v>
      </c>
      <c r="AJ14" s="26">
        <f t="shared" si="5"/>
        <v>22120.7</v>
      </c>
      <c r="AK14" s="128">
        <f t="shared" si="5"/>
        <v>10925.7</v>
      </c>
      <c r="AL14" s="128">
        <f t="shared" si="5"/>
        <v>10743.7</v>
      </c>
      <c r="AM14" s="80">
        <f t="shared" si="5"/>
        <v>16063.7</v>
      </c>
      <c r="AN14" s="31">
        <f t="shared" si="5"/>
        <v>15904.7</v>
      </c>
      <c r="AO14" s="26">
        <f t="shared" si="5"/>
        <v>20622.7</v>
      </c>
      <c r="AP14" s="26">
        <f t="shared" si="5"/>
        <v>21014.7</v>
      </c>
      <c r="AQ14" s="28">
        <f t="shared" si="5"/>
        <v>8.6999999999999993</v>
      </c>
      <c r="AR14" s="46">
        <f t="shared" si="5"/>
        <v>6.7</v>
      </c>
    </row>
    <row r="15" spans="1:44" x14ac:dyDescent="0.25">
      <c r="A15" s="338"/>
      <c r="B15" s="79" t="s">
        <v>27</v>
      </c>
      <c r="C15" s="128">
        <f t="shared" si="3"/>
        <v>10982.666666666666</v>
      </c>
      <c r="D15" s="33">
        <f t="shared" si="0"/>
        <v>10657.666666666666</v>
      </c>
      <c r="E15" s="128">
        <f t="shared" si="0"/>
        <v>11387.666666666666</v>
      </c>
      <c r="F15" s="128">
        <f t="shared" si="0"/>
        <v>10813.666666666666</v>
      </c>
      <c r="G15" s="22">
        <f t="shared" si="0"/>
        <v>40314.666666666664</v>
      </c>
      <c r="H15" s="22">
        <f t="shared" si="0"/>
        <v>41580.666666666664</v>
      </c>
      <c r="I15" s="28">
        <f t="shared" si="0"/>
        <v>3316.6666666666665</v>
      </c>
      <c r="J15" s="28">
        <f t="shared" si="0"/>
        <v>3164.6666666666665</v>
      </c>
      <c r="K15" s="128">
        <f t="shared" si="0"/>
        <v>12560.666666666666</v>
      </c>
      <c r="L15" s="128">
        <f t="shared" si="0"/>
        <v>12951.666666666666</v>
      </c>
      <c r="M15" s="128">
        <f t="shared" si="0"/>
        <v>12350.666666666666</v>
      </c>
      <c r="N15" s="131">
        <f t="shared" si="0"/>
        <v>12153.666666666666</v>
      </c>
      <c r="P15" s="338"/>
      <c r="Q15" s="79" t="s">
        <v>27</v>
      </c>
      <c r="R15" s="26">
        <f t="shared" si="4"/>
        <v>20583.416666666668</v>
      </c>
      <c r="S15" s="26">
        <f t="shared" si="4"/>
        <v>19903.416666666668</v>
      </c>
      <c r="T15" s="24">
        <f t="shared" si="4"/>
        <v>38640.416666666664</v>
      </c>
      <c r="U15" s="24">
        <f t="shared" si="4"/>
        <v>39099.416666666664</v>
      </c>
      <c r="V15" s="31">
        <f t="shared" si="4"/>
        <v>12991.416666666666</v>
      </c>
      <c r="W15" s="31">
        <f t="shared" si="4"/>
        <v>13371.416666666666</v>
      </c>
      <c r="X15" s="25">
        <f t="shared" si="4"/>
        <v>23474.416666666668</v>
      </c>
      <c r="Y15" s="25">
        <f t="shared" si="4"/>
        <v>23244.416666666668</v>
      </c>
      <c r="Z15" s="26">
        <f t="shared" si="4"/>
        <v>20801.416666666668</v>
      </c>
      <c r="AA15" s="26">
        <f t="shared" si="4"/>
        <v>19997.416666666668</v>
      </c>
      <c r="AB15" s="26">
        <f t="shared" si="4"/>
        <v>20294.416666666668</v>
      </c>
      <c r="AC15" s="45">
        <f t="shared" si="4"/>
        <v>21219.416666666668</v>
      </c>
      <c r="AE15" s="338"/>
      <c r="AF15" s="79" t="s">
        <v>27</v>
      </c>
      <c r="AG15" s="26">
        <f t="shared" si="5"/>
        <v>20579.7</v>
      </c>
      <c r="AH15" s="26">
        <f t="shared" si="5"/>
        <v>19699.7</v>
      </c>
      <c r="AI15" s="80">
        <f t="shared" si="5"/>
        <v>16065.7</v>
      </c>
      <c r="AJ15" s="80">
        <f t="shared" si="5"/>
        <v>16959.7</v>
      </c>
      <c r="AK15" s="128">
        <f t="shared" si="5"/>
        <v>12081.7</v>
      </c>
      <c r="AL15" s="128">
        <f t="shared" si="5"/>
        <v>11670.7</v>
      </c>
      <c r="AM15" s="128">
        <f t="shared" si="5"/>
        <v>11586.7</v>
      </c>
      <c r="AN15" s="128">
        <f t="shared" si="5"/>
        <v>10995.7</v>
      </c>
      <c r="AO15" s="26">
        <f t="shared" si="5"/>
        <v>20538.7</v>
      </c>
      <c r="AP15" s="26">
        <f t="shared" si="5"/>
        <v>20871.7</v>
      </c>
      <c r="AQ15" s="28">
        <f t="shared" si="5"/>
        <v>-4.3</v>
      </c>
      <c r="AR15" s="46">
        <f t="shared" si="5"/>
        <v>-4.3</v>
      </c>
    </row>
    <row r="16" spans="1:44" x14ac:dyDescent="0.25">
      <c r="A16" s="338"/>
      <c r="B16" s="79" t="s">
        <v>28</v>
      </c>
      <c r="C16" s="31">
        <f t="shared" si="3"/>
        <v>15485.666666666666</v>
      </c>
      <c r="D16" s="31">
        <f t="shared" si="0"/>
        <v>15188.666666666666</v>
      </c>
      <c r="E16" s="23">
        <f t="shared" si="0"/>
        <v>47751.666666666664</v>
      </c>
      <c r="F16" s="23">
        <f t="shared" si="0"/>
        <v>46448.666666666664</v>
      </c>
      <c r="G16" s="27">
        <f t="shared" si="0"/>
        <v>37397.666666666664</v>
      </c>
      <c r="H16" s="27">
        <f t="shared" si="0"/>
        <v>36318.666666666664</v>
      </c>
      <c r="I16" s="28">
        <f t="shared" si="0"/>
        <v>3353.6666666666665</v>
      </c>
      <c r="J16" s="28">
        <f t="shared" si="0"/>
        <v>3037.6666666666665</v>
      </c>
      <c r="K16" s="31">
        <f t="shared" si="0"/>
        <v>15492.666666666666</v>
      </c>
      <c r="L16" s="31">
        <f t="shared" si="0"/>
        <v>16364.666666666666</v>
      </c>
      <c r="M16" s="31">
        <f t="shared" si="0"/>
        <v>16544.666666666668</v>
      </c>
      <c r="N16" s="53">
        <f t="shared" si="0"/>
        <v>15925.666666666666</v>
      </c>
      <c r="P16" s="338"/>
      <c r="Q16" s="79" t="s">
        <v>28</v>
      </c>
      <c r="R16" s="29">
        <f t="shared" si="4"/>
        <v>31962.416666666668</v>
      </c>
      <c r="S16" s="29">
        <f t="shared" si="4"/>
        <v>30718.416666666668</v>
      </c>
      <c r="T16" s="27">
        <f t="shared" si="4"/>
        <v>33168.416666666664</v>
      </c>
      <c r="U16" s="27">
        <f t="shared" si="4"/>
        <v>34026.416666666664</v>
      </c>
      <c r="V16" s="26">
        <f t="shared" si="4"/>
        <v>19483.416666666668</v>
      </c>
      <c r="W16" s="80">
        <f t="shared" si="4"/>
        <v>19019.416666666668</v>
      </c>
      <c r="X16" s="26">
        <f t="shared" si="4"/>
        <v>22307.416666666668</v>
      </c>
      <c r="Y16" s="26">
        <f t="shared" si="4"/>
        <v>22047.416666666668</v>
      </c>
      <c r="Z16" s="29">
        <f t="shared" si="4"/>
        <v>30994.416666666668</v>
      </c>
      <c r="AA16" s="30">
        <f t="shared" si="4"/>
        <v>27721.416666666668</v>
      </c>
      <c r="AB16" s="29">
        <f t="shared" si="4"/>
        <v>31192.416666666668</v>
      </c>
      <c r="AC16" s="132">
        <f t="shared" si="4"/>
        <v>27716.416666666668</v>
      </c>
      <c r="AE16" s="338"/>
      <c r="AF16" s="79" t="s">
        <v>28</v>
      </c>
      <c r="AG16" s="30">
        <f t="shared" si="5"/>
        <v>27981.7</v>
      </c>
      <c r="AH16" s="30">
        <f t="shared" si="5"/>
        <v>27402.7</v>
      </c>
      <c r="AI16" s="80">
        <f t="shared" si="5"/>
        <v>17759.7</v>
      </c>
      <c r="AJ16" s="80">
        <f t="shared" si="5"/>
        <v>16221.7</v>
      </c>
      <c r="AK16" s="33">
        <f t="shared" si="5"/>
        <v>8683.7000000000007</v>
      </c>
      <c r="AL16" s="33">
        <f t="shared" si="5"/>
        <v>8453.7000000000007</v>
      </c>
      <c r="AM16" s="80">
        <f t="shared" si="5"/>
        <v>18295.7</v>
      </c>
      <c r="AN16" s="80">
        <f t="shared" si="5"/>
        <v>17699.7</v>
      </c>
      <c r="AO16" s="22">
        <f t="shared" si="5"/>
        <v>35798.699999999997</v>
      </c>
      <c r="AP16" s="27">
        <f t="shared" si="5"/>
        <v>32784.699999999997</v>
      </c>
      <c r="AQ16" s="28">
        <f t="shared" si="5"/>
        <v>-4.3</v>
      </c>
      <c r="AR16" s="46">
        <f t="shared" si="5"/>
        <v>-4.3</v>
      </c>
    </row>
    <row r="17" spans="1:44" x14ac:dyDescent="0.25">
      <c r="A17" s="338"/>
      <c r="B17" s="79" t="s">
        <v>35</v>
      </c>
      <c r="C17" s="80">
        <f t="shared" si="3"/>
        <v>18905.666666666668</v>
      </c>
      <c r="D17" s="80">
        <f t="shared" si="0"/>
        <v>17814.666666666668</v>
      </c>
      <c r="E17" s="23">
        <f t="shared" si="0"/>
        <v>46235.666666666664</v>
      </c>
      <c r="F17" s="24">
        <f t="shared" si="0"/>
        <v>45906.666666666664</v>
      </c>
      <c r="G17" s="28">
        <f t="shared" si="0"/>
        <v>2673.6666666666665</v>
      </c>
      <c r="H17" s="28">
        <f t="shared" si="0"/>
        <v>2593.6666666666665</v>
      </c>
      <c r="I17" s="28">
        <f t="shared" si="0"/>
        <v>2202.6666666666665</v>
      </c>
      <c r="J17" s="28">
        <f t="shared" si="0"/>
        <v>1920.6666666666667</v>
      </c>
      <c r="K17" s="31">
        <f t="shared" si="0"/>
        <v>15990.666666666666</v>
      </c>
      <c r="L17" s="31">
        <f t="shared" si="0"/>
        <v>16021.666666666666</v>
      </c>
      <c r="M17" s="31">
        <f t="shared" si="0"/>
        <v>16433.666666666668</v>
      </c>
      <c r="N17" s="53">
        <f t="shared" si="0"/>
        <v>16685.666666666668</v>
      </c>
      <c r="P17" s="338"/>
      <c r="Q17" s="79" t="s">
        <v>35</v>
      </c>
      <c r="R17" s="22">
        <f t="shared" si="4"/>
        <v>37573.416666666664</v>
      </c>
      <c r="S17" s="22">
        <f t="shared" si="4"/>
        <v>36126.416666666664</v>
      </c>
      <c r="T17" s="24">
        <f t="shared" si="4"/>
        <v>40783.416666666664</v>
      </c>
      <c r="U17" s="24">
        <f t="shared" si="4"/>
        <v>39350.416666666664</v>
      </c>
      <c r="V17" s="25">
        <f t="shared" si="4"/>
        <v>24123.416666666668</v>
      </c>
      <c r="W17" s="25">
        <f t="shared" si="4"/>
        <v>25061.416666666668</v>
      </c>
      <c r="X17" s="30">
        <f t="shared" si="4"/>
        <v>28098.416666666668</v>
      </c>
      <c r="Y17" s="30">
        <f t="shared" si="4"/>
        <v>28293.416666666668</v>
      </c>
      <c r="Z17" s="29">
        <f t="shared" si="4"/>
        <v>30253.416666666668</v>
      </c>
      <c r="AA17" s="30">
        <f t="shared" si="4"/>
        <v>29123.416666666668</v>
      </c>
      <c r="AB17" s="27">
        <f t="shared" si="4"/>
        <v>34537.416666666664</v>
      </c>
      <c r="AC17" s="133">
        <f t="shared" si="4"/>
        <v>33467.416666666664</v>
      </c>
      <c r="AE17" s="338"/>
      <c r="AF17" s="79" t="s">
        <v>35</v>
      </c>
      <c r="AG17" s="22">
        <f t="shared" si="5"/>
        <v>35827.699999999997</v>
      </c>
      <c r="AH17" s="22">
        <f t="shared" si="5"/>
        <v>35262.699999999997</v>
      </c>
      <c r="AI17" s="31">
        <f t="shared" si="5"/>
        <v>14088.7</v>
      </c>
      <c r="AJ17" s="128">
        <f t="shared" si="5"/>
        <v>12566.7</v>
      </c>
      <c r="AK17" s="80">
        <f t="shared" si="5"/>
        <v>18919.7</v>
      </c>
      <c r="AL17" s="26">
        <f t="shared" si="5"/>
        <v>19232.7</v>
      </c>
      <c r="AM17" s="26">
        <f t="shared" si="5"/>
        <v>20194.7</v>
      </c>
      <c r="AN17" s="26">
        <f t="shared" si="5"/>
        <v>20662.7</v>
      </c>
      <c r="AO17" s="29">
        <f t="shared" si="5"/>
        <v>30679.7</v>
      </c>
      <c r="AP17" s="29">
        <f t="shared" si="5"/>
        <v>29523.7</v>
      </c>
      <c r="AQ17" s="28">
        <f t="shared" si="5"/>
        <v>1.7000000000000002</v>
      </c>
      <c r="AR17" s="46">
        <f t="shared" si="5"/>
        <v>4.7</v>
      </c>
    </row>
    <row r="18" spans="1:44" x14ac:dyDescent="0.25">
      <c r="A18" s="338"/>
      <c r="B18" s="79" t="s">
        <v>36</v>
      </c>
      <c r="C18" s="26">
        <f t="shared" si="3"/>
        <v>24235.666666666668</v>
      </c>
      <c r="D18" s="26">
        <f t="shared" si="0"/>
        <v>23011.666666666668</v>
      </c>
      <c r="E18" s="23">
        <f t="shared" si="0"/>
        <v>47375.666666666664</v>
      </c>
      <c r="F18" s="23">
        <f t="shared" si="0"/>
        <v>48179.666666666664</v>
      </c>
      <c r="G18" s="28">
        <f t="shared" si="0"/>
        <v>2597.6666666666665</v>
      </c>
      <c r="H18" s="28">
        <f t="shared" si="0"/>
        <v>2800.6666666666665</v>
      </c>
      <c r="I18" s="31">
        <f t="shared" si="0"/>
        <v>15922.666666666666</v>
      </c>
      <c r="J18" s="31">
        <f t="shared" si="0"/>
        <v>15337.666666666666</v>
      </c>
      <c r="K18" s="31">
        <f t="shared" si="0"/>
        <v>14405.666666666666</v>
      </c>
      <c r="L18" s="31">
        <f t="shared" si="0"/>
        <v>14891.666666666666</v>
      </c>
      <c r="M18" s="31">
        <f t="shared" si="0"/>
        <v>17199.666666666668</v>
      </c>
      <c r="N18" s="53">
        <f t="shared" si="0"/>
        <v>15279.666666666666</v>
      </c>
      <c r="P18" s="338"/>
      <c r="Q18" s="79" t="s">
        <v>36</v>
      </c>
      <c r="R18" s="23">
        <f t="shared" si="4"/>
        <v>45346.416666666664</v>
      </c>
      <c r="S18" s="23">
        <f t="shared" si="4"/>
        <v>44606.416666666664</v>
      </c>
      <c r="T18" s="26">
        <f t="shared" si="4"/>
        <v>19669.416666666668</v>
      </c>
      <c r="U18" s="26">
        <f t="shared" si="4"/>
        <v>19495.416666666668</v>
      </c>
      <c r="V18" s="29">
        <f t="shared" si="4"/>
        <v>30339.416666666668</v>
      </c>
      <c r="W18" s="29">
        <f t="shared" si="4"/>
        <v>29445.416666666668</v>
      </c>
      <c r="X18" s="30">
        <f t="shared" si="4"/>
        <v>27223.416666666668</v>
      </c>
      <c r="Y18" s="30">
        <f t="shared" si="4"/>
        <v>26420.416666666668</v>
      </c>
      <c r="Z18" s="26">
        <f t="shared" si="4"/>
        <v>22192.416666666668</v>
      </c>
      <c r="AA18" s="25">
        <f t="shared" si="4"/>
        <v>23876.416666666668</v>
      </c>
      <c r="AB18" s="27">
        <f t="shared" si="4"/>
        <v>33043.416666666664</v>
      </c>
      <c r="AC18" s="134">
        <f t="shared" si="4"/>
        <v>29835.416666666668</v>
      </c>
      <c r="AE18" s="338"/>
      <c r="AF18" s="79" t="s">
        <v>36</v>
      </c>
      <c r="AG18" s="23">
        <f t="shared" si="5"/>
        <v>44199.7</v>
      </c>
      <c r="AH18" s="23">
        <f t="shared" si="5"/>
        <v>44647.7</v>
      </c>
      <c r="AI18" s="31">
        <f t="shared" si="5"/>
        <v>13817.7</v>
      </c>
      <c r="AJ18" s="31">
        <f t="shared" si="5"/>
        <v>13089.7</v>
      </c>
      <c r="AK18" s="26">
        <f t="shared" si="5"/>
        <v>21522.7</v>
      </c>
      <c r="AL18" s="26">
        <f t="shared" si="5"/>
        <v>21276.7</v>
      </c>
      <c r="AM18" s="25">
        <f t="shared" si="5"/>
        <v>22427.7</v>
      </c>
      <c r="AN18" s="26">
        <f t="shared" si="5"/>
        <v>21791.7</v>
      </c>
      <c r="AO18" s="27">
        <f t="shared" si="5"/>
        <v>33269.699999999997</v>
      </c>
      <c r="AP18" s="29">
        <f t="shared" si="5"/>
        <v>31220.7</v>
      </c>
      <c r="AQ18" s="28">
        <f t="shared" si="5"/>
        <v>-4.3</v>
      </c>
      <c r="AR18" s="46">
        <f t="shared" si="5"/>
        <v>-4.3</v>
      </c>
    </row>
    <row r="19" spans="1:44" x14ac:dyDescent="0.25">
      <c r="A19" s="338"/>
      <c r="B19" s="79" t="s">
        <v>37</v>
      </c>
      <c r="C19" s="28">
        <f t="shared" si="3"/>
        <v>-3.3333333333333335</v>
      </c>
      <c r="D19" s="28">
        <f t="shared" si="0"/>
        <v>13.666666666666666</v>
      </c>
      <c r="E19" s="128">
        <f t="shared" si="0"/>
        <v>12507.666666666666</v>
      </c>
      <c r="F19" s="128">
        <f t="shared" si="0"/>
        <v>11368.666666666666</v>
      </c>
      <c r="G19" s="28">
        <f t="shared" si="0"/>
        <v>2899.6666666666665</v>
      </c>
      <c r="H19" s="28">
        <f t="shared" si="0"/>
        <v>2812.6666666666665</v>
      </c>
      <c r="I19" s="128">
        <f t="shared" si="0"/>
        <v>13386.666666666666</v>
      </c>
      <c r="J19" s="128">
        <f t="shared" si="0"/>
        <v>13544.666666666666</v>
      </c>
      <c r="K19" s="28">
        <f t="shared" si="0"/>
        <v>-3.3333333333333335</v>
      </c>
      <c r="L19" s="28">
        <f t="shared" si="0"/>
        <v>3.6666666666666665</v>
      </c>
      <c r="M19" s="28">
        <f t="shared" si="0"/>
        <v>-3.3333333333333335</v>
      </c>
      <c r="N19" s="46">
        <f t="shared" si="0"/>
        <v>2.6666666666666665</v>
      </c>
      <c r="O19" t="s">
        <v>99</v>
      </c>
      <c r="P19" s="338"/>
      <c r="Q19" s="79" t="s">
        <v>37</v>
      </c>
      <c r="R19" s="28">
        <f t="shared" si="4"/>
        <v>-0.58333333333333304</v>
      </c>
      <c r="S19" s="28">
        <f t="shared" si="4"/>
        <v>-7.583333333333333</v>
      </c>
      <c r="T19" s="31">
        <f t="shared" si="4"/>
        <v>15528.416666666666</v>
      </c>
      <c r="U19" s="31">
        <f t="shared" si="4"/>
        <v>15139.416666666666</v>
      </c>
      <c r="V19" s="29">
        <f t="shared" si="4"/>
        <v>29313.416666666668</v>
      </c>
      <c r="W19" s="30">
        <f t="shared" si="4"/>
        <v>28733.416666666668</v>
      </c>
      <c r="X19" s="30">
        <f t="shared" si="4"/>
        <v>26940.416666666668</v>
      </c>
      <c r="Y19" s="30">
        <f t="shared" si="4"/>
        <v>26454.416666666668</v>
      </c>
      <c r="Z19" s="28">
        <f t="shared" si="4"/>
        <v>-1.583333333333333</v>
      </c>
      <c r="AA19" s="28">
        <f t="shared" si="4"/>
        <v>-0.58333333333333304</v>
      </c>
      <c r="AB19" s="28">
        <f t="shared" si="4"/>
        <v>29.416666666666668</v>
      </c>
      <c r="AC19" s="46">
        <f t="shared" si="4"/>
        <v>-2.583333333333333</v>
      </c>
      <c r="AE19" s="338"/>
      <c r="AF19" s="79" t="s">
        <v>37</v>
      </c>
      <c r="AG19" s="28">
        <f t="shared" si="5"/>
        <v>16.7</v>
      </c>
      <c r="AH19" s="28">
        <f t="shared" si="5"/>
        <v>-4.3</v>
      </c>
      <c r="AI19" s="128">
        <f t="shared" si="5"/>
        <v>12682.7</v>
      </c>
      <c r="AJ19" s="128">
        <f t="shared" si="5"/>
        <v>12477.7</v>
      </c>
      <c r="AK19" s="25">
        <f t="shared" si="5"/>
        <v>25306.7</v>
      </c>
      <c r="AL19" s="30">
        <f t="shared" si="5"/>
        <v>25976.7</v>
      </c>
      <c r="AM19" s="31">
        <f t="shared" si="5"/>
        <v>12919.7</v>
      </c>
      <c r="AN19" s="128">
        <f t="shared" si="5"/>
        <v>12319.7</v>
      </c>
      <c r="AO19" s="28">
        <f t="shared" si="5"/>
        <v>-4.3</v>
      </c>
      <c r="AP19" s="28">
        <f t="shared" si="5"/>
        <v>-4.3</v>
      </c>
      <c r="AQ19" s="28">
        <f t="shared" si="5"/>
        <v>11.7</v>
      </c>
      <c r="AR19" s="46">
        <f t="shared" si="5"/>
        <v>-4.3</v>
      </c>
    </row>
    <row r="20" spans="1:44" ht="15.75" thickBot="1" x14ac:dyDescent="0.3">
      <c r="A20" s="339"/>
      <c r="B20" s="81" t="s">
        <v>9</v>
      </c>
      <c r="C20" s="51">
        <f t="shared" si="3"/>
        <v>-3.3333333333333335</v>
      </c>
      <c r="D20" s="51">
        <f t="shared" si="0"/>
        <v>-3.3333333333333335</v>
      </c>
      <c r="E20" s="135">
        <f t="shared" si="0"/>
        <v>12092.666666666666</v>
      </c>
      <c r="F20" s="135">
        <f t="shared" si="0"/>
        <v>12561.666666666666</v>
      </c>
      <c r="G20" s="136">
        <f t="shared" si="0"/>
        <v>14907.666666666666</v>
      </c>
      <c r="H20" s="136">
        <f t="shared" si="0"/>
        <v>15624.666666666666</v>
      </c>
      <c r="I20" s="136">
        <f t="shared" si="0"/>
        <v>15239.666666666666</v>
      </c>
      <c r="J20" s="136">
        <f t="shared" si="0"/>
        <v>15646.666666666666</v>
      </c>
      <c r="K20" s="51">
        <f t="shared" si="0"/>
        <v>-3.3333333333333335</v>
      </c>
      <c r="L20" s="51">
        <f t="shared" si="0"/>
        <v>-3.3333333333333335</v>
      </c>
      <c r="M20" s="51">
        <f t="shared" si="0"/>
        <v>-0.33333333333333348</v>
      </c>
      <c r="N20" s="52">
        <f t="shared" si="0"/>
        <v>3.6666666666666665</v>
      </c>
      <c r="P20" s="339"/>
      <c r="Q20" s="81" t="s">
        <v>9</v>
      </c>
      <c r="R20" s="51">
        <f t="shared" si="4"/>
        <v>2.416666666666667</v>
      </c>
      <c r="S20" s="51">
        <f t="shared" si="4"/>
        <v>11.416666666666668</v>
      </c>
      <c r="T20" s="137">
        <f t="shared" si="4"/>
        <v>18973.416666666668</v>
      </c>
      <c r="U20" s="137">
        <f t="shared" si="4"/>
        <v>18741.416666666668</v>
      </c>
      <c r="V20" s="57">
        <f t="shared" si="4"/>
        <v>28709.416666666668</v>
      </c>
      <c r="W20" s="57">
        <f t="shared" si="4"/>
        <v>26553.416666666668</v>
      </c>
      <c r="X20" s="57">
        <f t="shared" si="4"/>
        <v>26276.416666666668</v>
      </c>
      <c r="Y20" s="138">
        <f t="shared" si="4"/>
        <v>25770.416666666668</v>
      </c>
      <c r="Z20" s="51">
        <f t="shared" si="4"/>
        <v>-7.583333333333333</v>
      </c>
      <c r="AA20" s="51">
        <f t="shared" si="4"/>
        <v>-7.583333333333333</v>
      </c>
      <c r="AB20" s="51">
        <f t="shared" si="4"/>
        <v>-7.583333333333333</v>
      </c>
      <c r="AC20" s="52">
        <f t="shared" si="4"/>
        <v>-7.583333333333333</v>
      </c>
      <c r="AE20" s="339"/>
      <c r="AF20" s="81" t="s">
        <v>9</v>
      </c>
      <c r="AG20" s="51">
        <f t="shared" si="5"/>
        <v>19.7</v>
      </c>
      <c r="AH20" s="51">
        <f t="shared" si="5"/>
        <v>-4.3</v>
      </c>
      <c r="AI20" s="136">
        <f t="shared" si="5"/>
        <v>14033.7</v>
      </c>
      <c r="AJ20" s="136">
        <f t="shared" si="5"/>
        <v>13861.7</v>
      </c>
      <c r="AK20" s="137">
        <f t="shared" si="5"/>
        <v>19011.7</v>
      </c>
      <c r="AL20" s="56">
        <f t="shared" si="5"/>
        <v>19819.7</v>
      </c>
      <c r="AM20" s="136">
        <f t="shared" si="5"/>
        <v>14086.7</v>
      </c>
      <c r="AN20" s="136">
        <f t="shared" si="5"/>
        <v>12870.7</v>
      </c>
      <c r="AO20" s="51">
        <f t="shared" si="5"/>
        <v>-4.3</v>
      </c>
      <c r="AP20" s="51">
        <f t="shared" si="5"/>
        <v>-4.3</v>
      </c>
      <c r="AQ20" s="51">
        <f t="shared" si="5"/>
        <v>-4.3</v>
      </c>
      <c r="AR20" s="52">
        <f t="shared" si="5"/>
        <v>-3.3</v>
      </c>
    </row>
    <row r="21" spans="1:44" x14ac:dyDescent="0.25">
      <c r="A21" s="290" t="s">
        <v>43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10"/>
      <c r="P21" s="290" t="s">
        <v>43</v>
      </c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10"/>
      <c r="AE21" s="290" t="s">
        <v>43</v>
      </c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10"/>
    </row>
    <row r="22" spans="1:44" x14ac:dyDescent="0.25">
      <c r="A22" s="291"/>
      <c r="N22" s="3"/>
      <c r="P22" s="291"/>
      <c r="AC22" s="3"/>
      <c r="AE22" s="291"/>
      <c r="AR22" s="3"/>
    </row>
    <row r="23" spans="1:44" x14ac:dyDescent="0.25">
      <c r="A23" s="291"/>
      <c r="B23" s="139" t="s">
        <v>90</v>
      </c>
      <c r="C23" t="s">
        <v>91</v>
      </c>
      <c r="N23" s="3"/>
      <c r="P23" s="291"/>
      <c r="Q23" s="139" t="s">
        <v>90</v>
      </c>
      <c r="R23" t="s">
        <v>91</v>
      </c>
      <c r="AC23" s="3"/>
      <c r="AE23" s="291"/>
      <c r="AF23" s="139" t="s">
        <v>90</v>
      </c>
      <c r="AG23" t="s">
        <v>91</v>
      </c>
      <c r="AR23" s="3"/>
    </row>
    <row r="24" spans="1:44" x14ac:dyDescent="0.25">
      <c r="A24" s="291"/>
      <c r="B24">
        <v>0</v>
      </c>
      <c r="C24">
        <f>AVERAGE(C13:D13)</f>
        <v>204.66666666666666</v>
      </c>
      <c r="N24" s="3"/>
      <c r="P24" s="291"/>
      <c r="Q24">
        <v>0</v>
      </c>
      <c r="R24">
        <f>AVERAGE(R13:S13)</f>
        <v>1392.9166666666667</v>
      </c>
      <c r="AC24" s="3"/>
      <c r="AE24" s="291"/>
      <c r="AF24">
        <v>0</v>
      </c>
      <c r="AG24">
        <f>AVERAGE(AG13:AH13)</f>
        <v>881.2</v>
      </c>
      <c r="AR24" s="3"/>
    </row>
    <row r="25" spans="1:44" x14ac:dyDescent="0.25">
      <c r="A25" s="291"/>
      <c r="B25">
        <v>0.2</v>
      </c>
      <c r="C25">
        <f t="shared" ref="C25:C29" si="6">AVERAGE(C14:D14)</f>
        <v>5545.166666666667</v>
      </c>
      <c r="N25" s="3"/>
      <c r="P25" s="291"/>
      <c r="Q25">
        <v>0.2</v>
      </c>
      <c r="R25">
        <f t="shared" ref="R25:R29" si="7">AVERAGE(R14:S14)</f>
        <v>10773.416666666666</v>
      </c>
      <c r="AC25" s="3"/>
      <c r="AE25" s="291"/>
      <c r="AF25">
        <v>0.2</v>
      </c>
      <c r="AG25">
        <f t="shared" ref="AG25:AG29" si="8">AVERAGE(AG14:AH14)</f>
        <v>10988.7</v>
      </c>
      <c r="AR25" s="3"/>
    </row>
    <row r="26" spans="1:44" x14ac:dyDescent="0.25">
      <c r="A26" s="291"/>
      <c r="B26">
        <v>0.4</v>
      </c>
      <c r="C26">
        <f t="shared" si="6"/>
        <v>10820.166666666666</v>
      </c>
      <c r="M26" t="s">
        <v>44</v>
      </c>
      <c r="N26" s="3">
        <v>22865</v>
      </c>
      <c r="P26" s="291"/>
      <c r="Q26">
        <v>0.4</v>
      </c>
      <c r="R26">
        <f t="shared" si="7"/>
        <v>20243.416666666668</v>
      </c>
      <c r="AB26" t="s">
        <v>44</v>
      </c>
      <c r="AC26" s="3">
        <v>43892</v>
      </c>
      <c r="AE26" s="291"/>
      <c r="AF26">
        <v>0.4</v>
      </c>
      <c r="AG26">
        <f t="shared" si="8"/>
        <v>20139.7</v>
      </c>
      <c r="AQ26" t="s">
        <v>44</v>
      </c>
      <c r="AR26" s="3">
        <v>42705</v>
      </c>
    </row>
    <row r="27" spans="1:44" x14ac:dyDescent="0.25">
      <c r="A27" s="291"/>
      <c r="B27">
        <v>0.6</v>
      </c>
      <c r="C27">
        <f t="shared" si="6"/>
        <v>15337.166666666666</v>
      </c>
      <c r="M27" t="s">
        <v>45</v>
      </c>
      <c r="N27" s="3">
        <v>882.52</v>
      </c>
      <c r="P27" s="291"/>
      <c r="Q27">
        <v>0.6</v>
      </c>
      <c r="R27">
        <f t="shared" si="7"/>
        <v>31340.416666666668</v>
      </c>
      <c r="AB27" t="s">
        <v>45</v>
      </c>
      <c r="AC27" s="3">
        <v>2316.8000000000002</v>
      </c>
      <c r="AE27" s="291"/>
      <c r="AF27">
        <v>0.6</v>
      </c>
      <c r="AG27">
        <f t="shared" si="8"/>
        <v>27692.2</v>
      </c>
      <c r="AQ27" t="s">
        <v>45</v>
      </c>
      <c r="AR27" s="3">
        <v>1926</v>
      </c>
    </row>
    <row r="28" spans="1:44" x14ac:dyDescent="0.25">
      <c r="A28" s="291"/>
      <c r="B28">
        <v>0.8</v>
      </c>
      <c r="C28">
        <f t="shared" si="6"/>
        <v>18360.166666666668</v>
      </c>
      <c r="N28" s="3"/>
      <c r="P28" s="291"/>
      <c r="Q28">
        <v>0.8</v>
      </c>
      <c r="R28">
        <f t="shared" si="7"/>
        <v>36849.916666666664</v>
      </c>
      <c r="AC28" s="3"/>
      <c r="AE28" s="291"/>
      <c r="AF28">
        <v>0.8</v>
      </c>
      <c r="AG28">
        <f t="shared" si="8"/>
        <v>35545.199999999997</v>
      </c>
      <c r="AR28" s="3"/>
    </row>
    <row r="29" spans="1:44" x14ac:dyDescent="0.25">
      <c r="A29" s="291"/>
      <c r="B29">
        <v>1</v>
      </c>
      <c r="C29">
        <f t="shared" si="6"/>
        <v>23623.666666666668</v>
      </c>
      <c r="N29" s="3"/>
      <c r="P29" s="291"/>
      <c r="Q29">
        <v>1</v>
      </c>
      <c r="R29">
        <f t="shared" si="7"/>
        <v>44976.416666666664</v>
      </c>
      <c r="AC29" s="3"/>
      <c r="AE29" s="291"/>
      <c r="AF29">
        <v>1</v>
      </c>
      <c r="AG29">
        <f t="shared" si="8"/>
        <v>44423.7</v>
      </c>
      <c r="AR29" s="3"/>
    </row>
    <row r="30" spans="1:44" x14ac:dyDescent="0.25">
      <c r="A30" s="291"/>
      <c r="N30" s="3"/>
      <c r="P30" s="291"/>
      <c r="AC30" s="3"/>
      <c r="AE30" s="291"/>
      <c r="AR30" s="3"/>
    </row>
    <row r="31" spans="1:44" x14ac:dyDescent="0.25">
      <c r="A31" s="291"/>
      <c r="N31" s="3"/>
      <c r="P31" s="291"/>
      <c r="AC31" s="3"/>
      <c r="AE31" s="291"/>
      <c r="AR31" s="3"/>
    </row>
    <row r="32" spans="1:44" x14ac:dyDescent="0.25">
      <c r="A32" s="291"/>
      <c r="N32" s="3"/>
      <c r="P32" s="291"/>
      <c r="AC32" s="3"/>
      <c r="AE32" s="291"/>
      <c r="AR32" s="3"/>
    </row>
    <row r="33" spans="1:44" x14ac:dyDescent="0.25">
      <c r="A33" s="291"/>
      <c r="N33" s="3"/>
      <c r="P33" s="291"/>
      <c r="AC33" s="3"/>
      <c r="AE33" s="291"/>
      <c r="AR33" s="3"/>
    </row>
    <row r="34" spans="1:44" x14ac:dyDescent="0.25">
      <c r="A34" s="291"/>
      <c r="N34" s="3"/>
      <c r="P34" s="291"/>
      <c r="AC34" s="3"/>
      <c r="AE34" s="291"/>
      <c r="AR34" s="3"/>
    </row>
    <row r="35" spans="1:44" ht="15.75" thickBot="1" x14ac:dyDescent="0.3">
      <c r="A35" s="292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2"/>
      <c r="P35" s="292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2"/>
      <c r="AE35" s="292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2"/>
    </row>
    <row r="36" spans="1:44" ht="15" customHeight="1" x14ac:dyDescent="0.25">
      <c r="A36" s="349" t="s">
        <v>98</v>
      </c>
      <c r="B36" s="78"/>
      <c r="C36" s="42">
        <v>1</v>
      </c>
      <c r="D36" s="42">
        <v>2</v>
      </c>
      <c r="E36" s="42">
        <v>3</v>
      </c>
      <c r="F36" s="42">
        <v>4</v>
      </c>
      <c r="G36" s="42">
        <v>5</v>
      </c>
      <c r="H36" s="42">
        <v>6</v>
      </c>
      <c r="I36" s="42">
        <v>7</v>
      </c>
      <c r="J36" s="42">
        <v>8</v>
      </c>
      <c r="K36" s="42">
        <v>9</v>
      </c>
      <c r="L36" s="42">
        <v>10</v>
      </c>
      <c r="M36" s="42">
        <v>11</v>
      </c>
      <c r="N36" s="43">
        <v>12</v>
      </c>
      <c r="P36" s="349" t="s">
        <v>98</v>
      </c>
      <c r="Q36" s="78"/>
      <c r="R36" s="42">
        <v>1</v>
      </c>
      <c r="S36" s="42">
        <v>2</v>
      </c>
      <c r="T36" s="42">
        <v>3</v>
      </c>
      <c r="U36" s="42">
        <v>4</v>
      </c>
      <c r="V36" s="42">
        <v>5</v>
      </c>
      <c r="W36" s="42">
        <v>6</v>
      </c>
      <c r="X36" s="42">
        <v>7</v>
      </c>
      <c r="Y36" s="42">
        <v>8</v>
      </c>
      <c r="Z36" s="42">
        <v>9</v>
      </c>
      <c r="AA36" s="42">
        <v>10</v>
      </c>
      <c r="AB36" s="42">
        <v>11</v>
      </c>
      <c r="AC36" s="43">
        <v>12</v>
      </c>
      <c r="AE36" s="349" t="s">
        <v>98</v>
      </c>
      <c r="AF36" s="78"/>
      <c r="AG36" s="42">
        <v>1</v>
      </c>
      <c r="AH36" s="42">
        <v>2</v>
      </c>
      <c r="AI36" s="42">
        <v>3</v>
      </c>
      <c r="AJ36" s="42">
        <v>4</v>
      </c>
      <c r="AK36" s="42">
        <v>5</v>
      </c>
      <c r="AL36" s="42">
        <v>6</v>
      </c>
      <c r="AM36" s="42">
        <v>7</v>
      </c>
      <c r="AN36" s="42">
        <v>8</v>
      </c>
      <c r="AO36" s="42">
        <v>9</v>
      </c>
      <c r="AP36" s="42">
        <v>10</v>
      </c>
      <c r="AQ36" s="42">
        <v>11</v>
      </c>
      <c r="AR36" s="43">
        <v>12</v>
      </c>
    </row>
    <row r="37" spans="1:44" x14ac:dyDescent="0.25">
      <c r="A37" s="350"/>
      <c r="B37" s="79" t="s">
        <v>25</v>
      </c>
      <c r="C37" s="28">
        <f>(C13-$N$27)/$N$26</f>
        <v>-2.9558422625555799E-2</v>
      </c>
      <c r="D37" s="28">
        <f t="shared" ref="D37:N37" si="9">(D13-$N$27)/$N$26</f>
        <v>-2.9733362489977405E-2</v>
      </c>
      <c r="E37" s="128">
        <f t="shared" si="9"/>
        <v>0.51314877177636853</v>
      </c>
      <c r="F37" s="128">
        <f t="shared" si="9"/>
        <v>0.50527647787739627</v>
      </c>
      <c r="G37" s="33">
        <f t="shared" si="9"/>
        <v>0.36007639040746403</v>
      </c>
      <c r="H37" s="33">
        <f t="shared" si="9"/>
        <v>0.30912515489467168</v>
      </c>
      <c r="I37" s="31">
        <f t="shared" si="9"/>
        <v>0.60040002915664403</v>
      </c>
      <c r="J37" s="128">
        <f t="shared" si="9"/>
        <v>0.57376543479845465</v>
      </c>
      <c r="K37" s="128">
        <f t="shared" si="9"/>
        <v>0.49482382097820538</v>
      </c>
      <c r="L37" s="128">
        <f t="shared" si="9"/>
        <v>0.50951876958962017</v>
      </c>
      <c r="M37" s="128">
        <f t="shared" si="9"/>
        <v>0.55788964210219394</v>
      </c>
      <c r="N37" s="131">
        <f t="shared" si="9"/>
        <v>0.5325233617610613</v>
      </c>
      <c r="P37" s="350"/>
      <c r="Q37" s="79" t="s">
        <v>25</v>
      </c>
      <c r="R37" s="28">
        <f>(R13-$AC$27)/$AC$26</f>
        <v>-2.1789468088338045E-2</v>
      </c>
      <c r="S37" s="28">
        <f t="shared" ref="S37:AC37" si="10">(S13-$AC$27)/$AC$26</f>
        <v>-2.0308560405844653E-2</v>
      </c>
      <c r="T37" s="26">
        <f t="shared" si="10"/>
        <v>0.41678703788085913</v>
      </c>
      <c r="U37" s="26">
        <f t="shared" si="10"/>
        <v>0.43376051824174494</v>
      </c>
      <c r="V37" s="80">
        <f t="shared" si="10"/>
        <v>0.32166719827455276</v>
      </c>
      <c r="W37" s="80">
        <f t="shared" si="10"/>
        <v>0.32168998146966804</v>
      </c>
      <c r="X37" s="29">
        <f t="shared" si="10"/>
        <v>0.66778949846593161</v>
      </c>
      <c r="Y37" s="29">
        <f t="shared" si="10"/>
        <v>0.64281911661958147</v>
      </c>
      <c r="Z37" s="26">
        <f t="shared" si="10"/>
        <v>0.40505369239648842</v>
      </c>
      <c r="AA37" s="80">
        <f t="shared" si="10"/>
        <v>0.37548110513685112</v>
      </c>
      <c r="AB37" s="25">
        <f t="shared" si="10"/>
        <v>0.51641795011999159</v>
      </c>
      <c r="AC37" s="44">
        <f t="shared" si="10"/>
        <v>0.50507191895258063</v>
      </c>
      <c r="AE37" s="350"/>
      <c r="AF37" s="79" t="s">
        <v>25</v>
      </c>
      <c r="AG37" s="28">
        <f>(AG13-$AR$27)/$AR$26</f>
        <v>-2.4125980564336728E-2</v>
      </c>
      <c r="AH37" s="28">
        <f t="shared" ref="AH37:AR37" si="11">(AH13-$AR$27)/$AR$26</f>
        <v>-2.4805057955742886E-2</v>
      </c>
      <c r="AI37" s="80">
        <f t="shared" si="11"/>
        <v>0.3321789017679429</v>
      </c>
      <c r="AJ37" s="80">
        <f t="shared" si="11"/>
        <v>0.34992857979159353</v>
      </c>
      <c r="AK37" s="80">
        <f t="shared" si="11"/>
        <v>0.37945673808687508</v>
      </c>
      <c r="AL37" s="80">
        <f t="shared" si="11"/>
        <v>0.37044140030441403</v>
      </c>
      <c r="AM37" s="25">
        <f t="shared" si="11"/>
        <v>0.49848261327713383</v>
      </c>
      <c r="AN37" s="25">
        <f t="shared" si="11"/>
        <v>0.48073293525348321</v>
      </c>
      <c r="AO37" s="26">
        <f t="shared" si="11"/>
        <v>0.42162978573937482</v>
      </c>
      <c r="AP37" s="26">
        <f t="shared" si="11"/>
        <v>0.4286078913476174</v>
      </c>
      <c r="AQ37" s="28">
        <f t="shared" si="11"/>
        <v>-4.4498302306521485E-2</v>
      </c>
      <c r="AR37" s="46">
        <f t="shared" si="11"/>
        <v>-4.5200796159700268E-2</v>
      </c>
    </row>
    <row r="38" spans="1:44" x14ac:dyDescent="0.25">
      <c r="A38" s="350"/>
      <c r="B38" s="79" t="s">
        <v>26</v>
      </c>
      <c r="C38" s="32">
        <f t="shared" ref="C38:N44" si="12">(C14-$N$27)/$N$26</f>
        <v>0.21168365041183762</v>
      </c>
      <c r="D38" s="32">
        <f t="shared" si="12"/>
        <v>0.19615773744442019</v>
      </c>
      <c r="E38" s="128">
        <f t="shared" si="12"/>
        <v>0.46241621109410302</v>
      </c>
      <c r="F38" s="128">
        <f t="shared" si="12"/>
        <v>0.47754850936657184</v>
      </c>
      <c r="G38" s="24">
        <f t="shared" si="12"/>
        <v>1.8781607988920475</v>
      </c>
      <c r="H38" s="24">
        <f t="shared" si="12"/>
        <v>1.8399801734820322</v>
      </c>
      <c r="I38" s="31">
        <f t="shared" si="12"/>
        <v>0.64177330709235358</v>
      </c>
      <c r="J38" s="31">
        <f t="shared" si="12"/>
        <v>0.6935992419272542</v>
      </c>
      <c r="K38" s="128">
        <f t="shared" si="12"/>
        <v>0.46377199504337047</v>
      </c>
      <c r="L38" s="128">
        <f t="shared" si="12"/>
        <v>0.47221284350171289</v>
      </c>
      <c r="M38" s="128">
        <f t="shared" si="12"/>
        <v>0.53357300094759086</v>
      </c>
      <c r="N38" s="131">
        <f t="shared" si="12"/>
        <v>0.50553888767402866</v>
      </c>
      <c r="P38" s="350"/>
      <c r="Q38" s="79" t="s">
        <v>26</v>
      </c>
      <c r="R38" s="128">
        <f t="shared" ref="R38:AC44" si="13">(R14-$AC$27)/$AC$26</f>
        <v>0.19781774962787443</v>
      </c>
      <c r="S38" s="128">
        <f t="shared" si="13"/>
        <v>0.18751974543576655</v>
      </c>
      <c r="T38" s="27">
        <f t="shared" si="13"/>
        <v>0.72219576840122723</v>
      </c>
      <c r="U38" s="30">
        <f t="shared" si="13"/>
        <v>0.59023550229350841</v>
      </c>
      <c r="V38" s="31">
        <f t="shared" si="13"/>
        <v>0.30979715361949023</v>
      </c>
      <c r="W38" s="31">
        <f t="shared" si="13"/>
        <v>0.29298315562441141</v>
      </c>
      <c r="X38" s="25">
        <f t="shared" si="13"/>
        <v>0.50917289407333155</v>
      </c>
      <c r="Y38" s="25">
        <f t="shared" si="13"/>
        <v>0.52667038792186882</v>
      </c>
      <c r="Z38" s="26">
        <f t="shared" si="13"/>
        <v>0.46290022479419185</v>
      </c>
      <c r="AA38" s="26">
        <f t="shared" si="13"/>
        <v>0.45877646647832565</v>
      </c>
      <c r="AB38" s="26">
        <f t="shared" si="13"/>
        <v>0.46046242291685657</v>
      </c>
      <c r="AC38" s="45">
        <f t="shared" si="13"/>
        <v>0.41437201919863914</v>
      </c>
      <c r="AE38" s="350"/>
      <c r="AF38" s="79" t="s">
        <v>26</v>
      </c>
      <c r="AG38" s="128">
        <f t="shared" ref="AG38:AR44" si="14">(AG14-$AR$27)/$AR$26</f>
        <v>0.22230886313078096</v>
      </c>
      <c r="AH38" s="128">
        <f t="shared" si="14"/>
        <v>0.20212387308277721</v>
      </c>
      <c r="AI38" s="26">
        <f t="shared" si="14"/>
        <v>0.46349841938883035</v>
      </c>
      <c r="AJ38" s="26">
        <f t="shared" si="14"/>
        <v>0.47288842055965347</v>
      </c>
      <c r="AK38" s="128">
        <f t="shared" si="14"/>
        <v>0.21074113101510364</v>
      </c>
      <c r="AL38" s="128">
        <f t="shared" si="14"/>
        <v>0.20647933497248566</v>
      </c>
      <c r="AM38" s="80">
        <f t="shared" si="14"/>
        <v>0.33105491160285683</v>
      </c>
      <c r="AN38" s="31">
        <f t="shared" si="14"/>
        <v>0.32733169418100927</v>
      </c>
      <c r="AO38" s="26">
        <f t="shared" si="14"/>
        <v>0.43781056082425945</v>
      </c>
      <c r="AP38" s="26">
        <f t="shared" si="14"/>
        <v>0.44698981383912895</v>
      </c>
      <c r="AQ38" s="28">
        <f t="shared" si="14"/>
        <v>-4.4896382156656131E-2</v>
      </c>
      <c r="AR38" s="46">
        <f t="shared" si="14"/>
        <v>-4.4943215080201382E-2</v>
      </c>
    </row>
    <row r="39" spans="1:44" x14ac:dyDescent="0.25">
      <c r="A39" s="350"/>
      <c r="B39" s="79" t="s">
        <v>27</v>
      </c>
      <c r="C39" s="128">
        <f t="shared" si="12"/>
        <v>0.44172957212624825</v>
      </c>
      <c r="D39" s="33">
        <f t="shared" si="12"/>
        <v>0.4275157081419928</v>
      </c>
      <c r="E39" s="128">
        <f t="shared" si="12"/>
        <v>0.45944223339893575</v>
      </c>
      <c r="F39" s="128">
        <f t="shared" si="12"/>
        <v>0.43433836285443539</v>
      </c>
      <c r="G39" s="22">
        <f t="shared" si="12"/>
        <v>1.7245635979298783</v>
      </c>
      <c r="H39" s="22">
        <f t="shared" si="12"/>
        <v>1.7799320650193162</v>
      </c>
      <c r="I39" s="28">
        <f t="shared" si="12"/>
        <v>0.10645732196224214</v>
      </c>
      <c r="J39" s="28">
        <f t="shared" si="12"/>
        <v>9.9809607114221141E-2</v>
      </c>
      <c r="K39" s="128">
        <f t="shared" si="12"/>
        <v>0.51074334864057147</v>
      </c>
      <c r="L39" s="128">
        <f t="shared" si="12"/>
        <v>0.52784372038778327</v>
      </c>
      <c r="M39" s="128">
        <f t="shared" si="12"/>
        <v>0.50155900575843715</v>
      </c>
      <c r="N39" s="131">
        <f t="shared" si="12"/>
        <v>0.4929432174356731</v>
      </c>
      <c r="P39" s="350"/>
      <c r="Q39" s="79" t="s">
        <v>27</v>
      </c>
      <c r="R39" s="26">
        <f t="shared" si="13"/>
        <v>0.41617189161274648</v>
      </c>
      <c r="S39" s="26">
        <f t="shared" si="13"/>
        <v>0.40067931893435405</v>
      </c>
      <c r="T39" s="24">
        <f t="shared" si="13"/>
        <v>0.8275680458094109</v>
      </c>
      <c r="U39" s="24">
        <f t="shared" si="13"/>
        <v>0.83802553236732569</v>
      </c>
      <c r="V39" s="31">
        <f t="shared" si="13"/>
        <v>0.24320187429751811</v>
      </c>
      <c r="W39" s="31">
        <f t="shared" si="13"/>
        <v>0.25185948844132566</v>
      </c>
      <c r="X39" s="25">
        <f t="shared" si="13"/>
        <v>0.48203810869102953</v>
      </c>
      <c r="Y39" s="25">
        <f t="shared" si="13"/>
        <v>0.47679797381451444</v>
      </c>
      <c r="Z39" s="26">
        <f t="shared" si="13"/>
        <v>0.42113862814787817</v>
      </c>
      <c r="AA39" s="26">
        <f t="shared" si="13"/>
        <v>0.40282093927519064</v>
      </c>
      <c r="AB39" s="26">
        <f t="shared" si="13"/>
        <v>0.40958754822442972</v>
      </c>
      <c r="AC39" s="45">
        <f t="shared" si="13"/>
        <v>0.43066200370606644</v>
      </c>
      <c r="AE39" s="350"/>
      <c r="AF39" s="79" t="s">
        <v>27</v>
      </c>
      <c r="AG39" s="26">
        <f t="shared" si="14"/>
        <v>0.43680365296803653</v>
      </c>
      <c r="AH39" s="26">
        <f t="shared" si="14"/>
        <v>0.4161971666081255</v>
      </c>
      <c r="AI39" s="80">
        <f t="shared" si="14"/>
        <v>0.33110174452640206</v>
      </c>
      <c r="AJ39" s="80">
        <f t="shared" si="14"/>
        <v>0.35203606135112986</v>
      </c>
      <c r="AK39" s="128">
        <f t="shared" si="14"/>
        <v>0.23781056082425947</v>
      </c>
      <c r="AL39" s="128">
        <f t="shared" si="14"/>
        <v>0.22818639503571012</v>
      </c>
      <c r="AM39" s="128">
        <f t="shared" si="14"/>
        <v>0.22621941224680953</v>
      </c>
      <c r="AN39" s="128">
        <f t="shared" si="14"/>
        <v>0.21238028333918746</v>
      </c>
      <c r="AO39" s="26">
        <f t="shared" si="14"/>
        <v>0.43584357803535889</v>
      </c>
      <c r="AP39" s="26">
        <f t="shared" si="14"/>
        <v>0.4436412598056434</v>
      </c>
      <c r="AQ39" s="28">
        <f t="shared" si="14"/>
        <v>-4.5200796159700268E-2</v>
      </c>
      <c r="AR39" s="46">
        <f t="shared" si="14"/>
        <v>-4.5200796159700268E-2</v>
      </c>
    </row>
    <row r="40" spans="1:44" x14ac:dyDescent="0.25">
      <c r="A40" s="350"/>
      <c r="B40" s="79" t="s">
        <v>28</v>
      </c>
      <c r="C40" s="31">
        <f t="shared" si="12"/>
        <v>0.63866812449887012</v>
      </c>
      <c r="D40" s="31">
        <f t="shared" si="12"/>
        <v>0.62567883956556591</v>
      </c>
      <c r="E40" s="23">
        <f t="shared" si="12"/>
        <v>2.0498205408557477</v>
      </c>
      <c r="F40" s="23">
        <f t="shared" si="12"/>
        <v>1.9928338800204097</v>
      </c>
      <c r="G40" s="27">
        <f t="shared" si="12"/>
        <v>1.5969887018004227</v>
      </c>
      <c r="H40" s="27">
        <f t="shared" si="12"/>
        <v>1.5497986733726949</v>
      </c>
      <c r="I40" s="28">
        <f t="shared" si="12"/>
        <v>0.10807551570814199</v>
      </c>
      <c r="J40" s="28">
        <f t="shared" si="12"/>
        <v>9.4255266418835193E-2</v>
      </c>
      <c r="K40" s="31">
        <f t="shared" si="12"/>
        <v>0.63897426926160794</v>
      </c>
      <c r="L40" s="31">
        <f t="shared" si="12"/>
        <v>0.67711115970551783</v>
      </c>
      <c r="M40" s="31">
        <f t="shared" si="12"/>
        <v>0.6849834536044902</v>
      </c>
      <c r="N40" s="53">
        <f t="shared" si="12"/>
        <v>0.65791150958524669</v>
      </c>
      <c r="P40" s="350"/>
      <c r="Q40" s="79" t="s">
        <v>28</v>
      </c>
      <c r="R40" s="29">
        <f t="shared" si="13"/>
        <v>0.67542186882955135</v>
      </c>
      <c r="S40" s="29">
        <f t="shared" si="13"/>
        <v>0.64707957410613937</v>
      </c>
      <c r="T40" s="27">
        <f t="shared" si="13"/>
        <v>0.70289840213858257</v>
      </c>
      <c r="U40" s="27">
        <f t="shared" si="13"/>
        <v>0.72244638354749535</v>
      </c>
      <c r="V40" s="26">
        <f t="shared" si="13"/>
        <v>0.3911103769859352</v>
      </c>
      <c r="W40" s="80">
        <f t="shared" si="13"/>
        <v>0.38053897445244395</v>
      </c>
      <c r="X40" s="26">
        <f t="shared" si="13"/>
        <v>0.45545011999149432</v>
      </c>
      <c r="Y40" s="26">
        <f t="shared" si="13"/>
        <v>0.44952648926152072</v>
      </c>
      <c r="Z40" s="29">
        <f t="shared" si="13"/>
        <v>0.6533677359579575</v>
      </c>
      <c r="AA40" s="30">
        <f t="shared" si="13"/>
        <v>0.57879833834563632</v>
      </c>
      <c r="AB40" s="29">
        <f t="shared" si="13"/>
        <v>0.65787880859078351</v>
      </c>
      <c r="AC40" s="132">
        <f t="shared" si="13"/>
        <v>0.5786844223700599</v>
      </c>
      <c r="AE40" s="350"/>
      <c r="AF40" s="79" t="s">
        <v>28</v>
      </c>
      <c r="AG40" s="30">
        <f t="shared" si="14"/>
        <v>0.61013230300901533</v>
      </c>
      <c r="AH40" s="30">
        <f t="shared" si="14"/>
        <v>0.5965741716426648</v>
      </c>
      <c r="AI40" s="80">
        <f t="shared" si="14"/>
        <v>0.3707692307692308</v>
      </c>
      <c r="AJ40" s="80">
        <f t="shared" si="14"/>
        <v>0.33475471256293177</v>
      </c>
      <c r="AK40" s="33">
        <f t="shared" si="14"/>
        <v>0.1582414237208758</v>
      </c>
      <c r="AL40" s="33">
        <f t="shared" si="14"/>
        <v>0.15285563751317177</v>
      </c>
      <c r="AM40" s="80">
        <f t="shared" si="14"/>
        <v>0.3833204542793584</v>
      </c>
      <c r="AN40" s="80">
        <f t="shared" si="14"/>
        <v>0.36936424306287324</v>
      </c>
      <c r="AO40" s="22">
        <f t="shared" si="14"/>
        <v>0.79317878468563396</v>
      </c>
      <c r="AP40" s="27">
        <f t="shared" si="14"/>
        <v>0.7226015689029387</v>
      </c>
      <c r="AQ40" s="28">
        <f t="shared" si="14"/>
        <v>-4.5200796159700268E-2</v>
      </c>
      <c r="AR40" s="46">
        <f t="shared" si="14"/>
        <v>-4.5200796159700268E-2</v>
      </c>
    </row>
    <row r="41" spans="1:44" x14ac:dyDescent="0.25">
      <c r="A41" s="350"/>
      <c r="B41" s="79" t="s">
        <v>35</v>
      </c>
      <c r="C41" s="80">
        <f t="shared" si="12"/>
        <v>0.7882417085793425</v>
      </c>
      <c r="D41" s="80">
        <f t="shared" si="12"/>
        <v>0.74052686055834982</v>
      </c>
      <c r="E41" s="23">
        <f t="shared" si="12"/>
        <v>1.9835183322399592</v>
      </c>
      <c r="F41" s="24">
        <f t="shared" si="12"/>
        <v>1.9691295283912822</v>
      </c>
      <c r="G41" s="28">
        <f t="shared" si="12"/>
        <v>7.8335738756469125E-2</v>
      </c>
      <c r="H41" s="28">
        <f t="shared" si="12"/>
        <v>7.483694146803703E-2</v>
      </c>
      <c r="I41" s="28">
        <f t="shared" si="12"/>
        <v>5.773656972082513E-2</v>
      </c>
      <c r="J41" s="28">
        <f t="shared" si="12"/>
        <v>4.540330927910198E-2</v>
      </c>
      <c r="K41" s="31">
        <f t="shared" si="12"/>
        <v>0.66075428238209777</v>
      </c>
      <c r="L41" s="31">
        <f t="shared" si="12"/>
        <v>0.66211006633136527</v>
      </c>
      <c r="M41" s="31">
        <f t="shared" si="12"/>
        <v>0.68012887236679065</v>
      </c>
      <c r="N41" s="53">
        <f t="shared" si="12"/>
        <v>0.6911500838253517</v>
      </c>
      <c r="P41" s="350"/>
      <c r="Q41" s="79" t="s">
        <v>35</v>
      </c>
      <c r="R41" s="22">
        <f t="shared" si="13"/>
        <v>0.80325837662140398</v>
      </c>
      <c r="S41" s="22">
        <f t="shared" si="13"/>
        <v>0.77029109328958945</v>
      </c>
      <c r="T41" s="24">
        <f t="shared" si="13"/>
        <v>0.8763924329414623</v>
      </c>
      <c r="U41" s="24">
        <f t="shared" si="13"/>
        <v>0.84374411434126173</v>
      </c>
      <c r="V41" s="25">
        <f t="shared" si="13"/>
        <v>0.49682440232084818</v>
      </c>
      <c r="W41" s="25">
        <f t="shared" si="13"/>
        <v>0.51819503933898359</v>
      </c>
      <c r="X41" s="30">
        <f t="shared" si="13"/>
        <v>0.58738760290409797</v>
      </c>
      <c r="Y41" s="30">
        <f t="shared" si="13"/>
        <v>0.59183032595157814</v>
      </c>
      <c r="Z41" s="29">
        <f t="shared" si="13"/>
        <v>0.63648538837753277</v>
      </c>
      <c r="AA41" s="30">
        <f t="shared" si="13"/>
        <v>0.61074037789726299</v>
      </c>
      <c r="AB41" s="27">
        <f t="shared" si="13"/>
        <v>0.73408859625140488</v>
      </c>
      <c r="AC41" s="133">
        <f t="shared" si="13"/>
        <v>0.70971057747805211</v>
      </c>
      <c r="AE41" s="350"/>
      <c r="AF41" s="79" t="s">
        <v>35</v>
      </c>
      <c r="AG41" s="22">
        <f t="shared" si="14"/>
        <v>0.79385786207704012</v>
      </c>
      <c r="AH41" s="22">
        <f t="shared" si="14"/>
        <v>0.78062756117550636</v>
      </c>
      <c r="AI41" s="31">
        <f t="shared" si="14"/>
        <v>0.28480739960192014</v>
      </c>
      <c r="AJ41" s="128">
        <f t="shared" si="14"/>
        <v>0.24916754478398315</v>
      </c>
      <c r="AK41" s="80">
        <f t="shared" si="14"/>
        <v>0.3979323264254771</v>
      </c>
      <c r="AL41" s="26">
        <f t="shared" si="14"/>
        <v>0.40526167896030912</v>
      </c>
      <c r="AM41" s="26">
        <f t="shared" si="14"/>
        <v>0.42778831518557547</v>
      </c>
      <c r="AN41" s="26">
        <f t="shared" si="14"/>
        <v>0.43874721929516453</v>
      </c>
      <c r="AO41" s="29">
        <f t="shared" si="14"/>
        <v>0.67330991687156072</v>
      </c>
      <c r="AP41" s="29">
        <f t="shared" si="14"/>
        <v>0.64624048706240489</v>
      </c>
      <c r="AQ41" s="28">
        <f t="shared" si="14"/>
        <v>-4.5060297389064509E-2</v>
      </c>
      <c r="AR41" s="46">
        <f t="shared" si="14"/>
        <v>-4.4990048003746633E-2</v>
      </c>
    </row>
    <row r="42" spans="1:44" x14ac:dyDescent="0.25">
      <c r="A42" s="350"/>
      <c r="B42" s="79" t="s">
        <v>36</v>
      </c>
      <c r="C42" s="26">
        <f t="shared" si="12"/>
        <v>1.0213490779211314</v>
      </c>
      <c r="D42" s="26">
        <f t="shared" si="12"/>
        <v>0.96781747940812013</v>
      </c>
      <c r="E42" s="23">
        <f t="shared" si="12"/>
        <v>2.0333761936001165</v>
      </c>
      <c r="F42" s="23">
        <f t="shared" si="12"/>
        <v>2.0685391063488594</v>
      </c>
      <c r="G42" s="28">
        <f t="shared" si="12"/>
        <v>7.5011881332458633E-2</v>
      </c>
      <c r="H42" s="28">
        <f t="shared" si="12"/>
        <v>8.3890079451855087E-2</v>
      </c>
      <c r="I42" s="31">
        <f t="shared" si="12"/>
        <v>0.65778030468693049</v>
      </c>
      <c r="J42" s="31">
        <f t="shared" si="12"/>
        <v>0.63219534951527079</v>
      </c>
      <c r="K42" s="31">
        <f t="shared" si="12"/>
        <v>0.59143436110503678</v>
      </c>
      <c r="L42" s="31">
        <f t="shared" si="12"/>
        <v>0.61268955463226182</v>
      </c>
      <c r="M42" s="31">
        <f t="shared" si="12"/>
        <v>0.71362985640352794</v>
      </c>
      <c r="N42" s="53">
        <f t="shared" si="12"/>
        <v>0.62965872148115742</v>
      </c>
      <c r="P42" s="350"/>
      <c r="Q42" s="79" t="s">
        <v>36</v>
      </c>
      <c r="R42" s="23">
        <f t="shared" si="13"/>
        <v>0.98035215225249839</v>
      </c>
      <c r="S42" s="23">
        <f t="shared" si="13"/>
        <v>0.96349258786718905</v>
      </c>
      <c r="T42" s="26">
        <f t="shared" si="13"/>
        <v>0.39534805127737788</v>
      </c>
      <c r="U42" s="26">
        <f t="shared" si="13"/>
        <v>0.39138377532731861</v>
      </c>
      <c r="V42" s="29">
        <f t="shared" si="13"/>
        <v>0.63844474315744715</v>
      </c>
      <c r="W42" s="29">
        <f t="shared" si="13"/>
        <v>0.61807656672438416</v>
      </c>
      <c r="X42" s="30">
        <f t="shared" si="13"/>
        <v>0.56745230717822537</v>
      </c>
      <c r="Y42" s="30">
        <f t="shared" si="13"/>
        <v>0.54915740150065318</v>
      </c>
      <c r="Z42" s="26">
        <f t="shared" si="13"/>
        <v>0.45283005255323677</v>
      </c>
      <c r="AA42" s="25">
        <f t="shared" si="13"/>
        <v>0.49119695312737327</v>
      </c>
      <c r="AB42" s="27">
        <f t="shared" si="13"/>
        <v>0.70005050274917213</v>
      </c>
      <c r="AC42" s="134">
        <f t="shared" si="13"/>
        <v>0.62696201281934449</v>
      </c>
      <c r="AE42" s="350"/>
      <c r="AF42" s="79" t="s">
        <v>36</v>
      </c>
      <c r="AG42" s="23">
        <f t="shared" si="14"/>
        <v>0.98990048003746622</v>
      </c>
      <c r="AH42" s="23">
        <f t="shared" si="14"/>
        <v>1.0003910549116029</v>
      </c>
      <c r="AI42" s="31">
        <f t="shared" si="14"/>
        <v>0.27846153846153848</v>
      </c>
      <c r="AJ42" s="31">
        <f t="shared" si="14"/>
        <v>0.26141435429106663</v>
      </c>
      <c r="AK42" s="26">
        <f t="shared" si="14"/>
        <v>0.45888537641962301</v>
      </c>
      <c r="AL42" s="26">
        <f t="shared" si="14"/>
        <v>0.45312492682355698</v>
      </c>
      <c r="AM42" s="25">
        <f t="shared" si="14"/>
        <v>0.48007727432384967</v>
      </c>
      <c r="AN42" s="26">
        <f t="shared" si="14"/>
        <v>0.46518440463645944</v>
      </c>
      <c r="AO42" s="27">
        <f t="shared" si="14"/>
        <v>0.73395855286266243</v>
      </c>
      <c r="AP42" s="29">
        <f t="shared" si="14"/>
        <v>0.68597822269055142</v>
      </c>
      <c r="AQ42" s="28">
        <f t="shared" si="14"/>
        <v>-4.5200796159700268E-2</v>
      </c>
      <c r="AR42" s="46">
        <f t="shared" si="14"/>
        <v>-4.5200796159700268E-2</v>
      </c>
    </row>
    <row r="43" spans="1:44" x14ac:dyDescent="0.25">
      <c r="A43" s="350"/>
      <c r="B43" s="79" t="s">
        <v>37</v>
      </c>
      <c r="C43" s="28">
        <f t="shared" si="12"/>
        <v>-3.8742765507690069E-2</v>
      </c>
      <c r="D43" s="28">
        <f t="shared" si="12"/>
        <v>-3.7999271083898244E-2</v>
      </c>
      <c r="E43" s="128">
        <f t="shared" si="12"/>
        <v>0.50842539543698517</v>
      </c>
      <c r="F43" s="128">
        <f t="shared" si="12"/>
        <v>0.45861126904293309</v>
      </c>
      <c r="G43" s="28">
        <f t="shared" si="12"/>
        <v>8.8219841096289817E-2</v>
      </c>
      <c r="H43" s="28">
        <f t="shared" si="12"/>
        <v>8.4414899045119896E-2</v>
      </c>
      <c r="I43" s="128">
        <f t="shared" si="12"/>
        <v>0.54686843064363289</v>
      </c>
      <c r="J43" s="128">
        <f t="shared" si="12"/>
        <v>0.55377855528828623</v>
      </c>
      <c r="K43" s="28">
        <f t="shared" si="12"/>
        <v>-3.8742765507690069E-2</v>
      </c>
      <c r="L43" s="28">
        <f t="shared" si="12"/>
        <v>-3.8436620744952257E-2</v>
      </c>
      <c r="M43" s="28">
        <f t="shared" si="12"/>
        <v>-3.8742765507690069E-2</v>
      </c>
      <c r="N43" s="46">
        <f t="shared" si="12"/>
        <v>-3.8480355711057658E-2</v>
      </c>
      <c r="P43" s="350"/>
      <c r="Q43" s="79" t="s">
        <v>37</v>
      </c>
      <c r="R43" s="28">
        <f t="shared" si="13"/>
        <v>-5.2797396640238164E-2</v>
      </c>
      <c r="S43" s="28">
        <f t="shared" si="13"/>
        <v>-5.2956879006045149E-2</v>
      </c>
      <c r="T43" s="31">
        <f t="shared" si="13"/>
        <v>0.30100284030499103</v>
      </c>
      <c r="U43" s="31">
        <f t="shared" si="13"/>
        <v>0.29214017740514592</v>
      </c>
      <c r="V43" s="29">
        <f t="shared" si="13"/>
        <v>0.61506918496916674</v>
      </c>
      <c r="W43" s="30">
        <f t="shared" si="13"/>
        <v>0.60185493180230265</v>
      </c>
      <c r="X43" s="30">
        <f t="shared" si="13"/>
        <v>0.56100466296060025</v>
      </c>
      <c r="Y43" s="30">
        <f t="shared" si="13"/>
        <v>0.54993203013457281</v>
      </c>
      <c r="Z43" s="28">
        <f t="shared" si="13"/>
        <v>-5.2820179835353448E-2</v>
      </c>
      <c r="AA43" s="28">
        <f t="shared" si="13"/>
        <v>-5.2797396640238164E-2</v>
      </c>
      <c r="AB43" s="28">
        <f t="shared" si="13"/>
        <v>-5.2113900786779681E-2</v>
      </c>
      <c r="AC43" s="46">
        <f t="shared" si="13"/>
        <v>-5.2842963030468731E-2</v>
      </c>
      <c r="AE43" s="350"/>
      <c r="AF43" s="79" t="s">
        <v>37</v>
      </c>
      <c r="AG43" s="28">
        <f t="shared" si="14"/>
        <v>-4.4709050462475121E-2</v>
      </c>
      <c r="AH43" s="28">
        <f t="shared" si="14"/>
        <v>-4.5200796159700268E-2</v>
      </c>
      <c r="AI43" s="128">
        <f t="shared" si="14"/>
        <v>0.25188385434960781</v>
      </c>
      <c r="AJ43" s="128">
        <f t="shared" si="14"/>
        <v>0.24708347968621944</v>
      </c>
      <c r="AK43" s="25">
        <f t="shared" si="14"/>
        <v>0.54749326776724039</v>
      </c>
      <c r="AL43" s="30">
        <f t="shared" si="14"/>
        <v>0.56318229715489987</v>
      </c>
      <c r="AM43" s="31">
        <f t="shared" si="14"/>
        <v>0.25743355578972021</v>
      </c>
      <c r="AN43" s="128">
        <f t="shared" si="14"/>
        <v>0.2433836787261445</v>
      </c>
      <c r="AO43" s="28">
        <f t="shared" si="14"/>
        <v>-4.5200796159700268E-2</v>
      </c>
      <c r="AP43" s="28">
        <f t="shared" si="14"/>
        <v>-4.5200796159700268E-2</v>
      </c>
      <c r="AQ43" s="28">
        <f t="shared" si="14"/>
        <v>-4.4826132771338248E-2</v>
      </c>
      <c r="AR43" s="46">
        <f t="shared" si="14"/>
        <v>-4.5200796159700268E-2</v>
      </c>
    </row>
    <row r="44" spans="1:44" ht="15.75" thickBot="1" x14ac:dyDescent="0.3">
      <c r="A44" s="351"/>
      <c r="B44" s="81" t="s">
        <v>9</v>
      </c>
      <c r="C44" s="51">
        <f t="shared" si="12"/>
        <v>-3.8742765507690069E-2</v>
      </c>
      <c r="D44" s="51">
        <f t="shared" si="12"/>
        <v>-3.8742765507690069E-2</v>
      </c>
      <c r="E44" s="135">
        <f t="shared" si="12"/>
        <v>0.49027538450324365</v>
      </c>
      <c r="F44" s="135">
        <f t="shared" si="12"/>
        <v>0.5107870836066768</v>
      </c>
      <c r="G44" s="136">
        <f t="shared" si="12"/>
        <v>0.61338931408994823</v>
      </c>
      <c r="H44" s="136">
        <f t="shared" si="12"/>
        <v>0.64474728478752086</v>
      </c>
      <c r="I44" s="136">
        <f t="shared" si="12"/>
        <v>0.62790932283694145</v>
      </c>
      <c r="J44" s="136">
        <f t="shared" si="12"/>
        <v>0.64570945404183977</v>
      </c>
      <c r="K44" s="51">
        <f t="shared" si="12"/>
        <v>-3.8742765507690069E-2</v>
      </c>
      <c r="L44" s="51">
        <f t="shared" si="12"/>
        <v>-3.8742765507690069E-2</v>
      </c>
      <c r="M44" s="51">
        <f t="shared" si="12"/>
        <v>-3.861156060937386E-2</v>
      </c>
      <c r="N44" s="52">
        <f t="shared" si="12"/>
        <v>-3.8436620744952257E-2</v>
      </c>
      <c r="P44" s="351"/>
      <c r="Q44" s="81" t="s">
        <v>9</v>
      </c>
      <c r="R44" s="51">
        <f t="shared" si="13"/>
        <v>-5.2729047054892321E-2</v>
      </c>
      <c r="S44" s="51">
        <f t="shared" si="13"/>
        <v>-5.252399829885477E-2</v>
      </c>
      <c r="T44" s="137">
        <f t="shared" si="13"/>
        <v>0.37949094747714091</v>
      </c>
      <c r="U44" s="137">
        <f t="shared" si="13"/>
        <v>0.37420524621039525</v>
      </c>
      <c r="V44" s="57">
        <f t="shared" si="13"/>
        <v>0.60130813511953585</v>
      </c>
      <c r="W44" s="57">
        <f t="shared" si="13"/>
        <v>0.55218756645098577</v>
      </c>
      <c r="X44" s="57">
        <f t="shared" si="13"/>
        <v>0.54587662140405246</v>
      </c>
      <c r="Y44" s="138">
        <f t="shared" si="13"/>
        <v>0.53434832467571924</v>
      </c>
      <c r="Z44" s="51">
        <f t="shared" si="13"/>
        <v>-5.2956879006045149E-2</v>
      </c>
      <c r="AA44" s="51">
        <f t="shared" si="13"/>
        <v>-5.2956879006045149E-2</v>
      </c>
      <c r="AB44" s="51">
        <f t="shared" si="13"/>
        <v>-5.2956879006045149E-2</v>
      </c>
      <c r="AC44" s="52">
        <f t="shared" si="13"/>
        <v>-5.2956879006045149E-2</v>
      </c>
      <c r="AE44" s="351"/>
      <c r="AF44" s="81" t="s">
        <v>9</v>
      </c>
      <c r="AG44" s="51">
        <f t="shared" si="14"/>
        <v>-4.4638801077157238E-2</v>
      </c>
      <c r="AH44" s="51">
        <f t="shared" si="14"/>
        <v>-4.5200796159700268E-2</v>
      </c>
      <c r="AI44" s="136">
        <f t="shared" si="14"/>
        <v>0.28351949420442574</v>
      </c>
      <c r="AJ44" s="136">
        <f t="shared" si="14"/>
        <v>0.27949186277953403</v>
      </c>
      <c r="AK44" s="137">
        <f t="shared" si="14"/>
        <v>0.40008664090855872</v>
      </c>
      <c r="AL44" s="56">
        <f t="shared" si="14"/>
        <v>0.41900714202084066</v>
      </c>
      <c r="AM44" s="136">
        <f t="shared" si="14"/>
        <v>0.2847605666783749</v>
      </c>
      <c r="AN44" s="136">
        <f t="shared" si="14"/>
        <v>0.25628614916286152</v>
      </c>
      <c r="AO44" s="51">
        <f t="shared" si="14"/>
        <v>-4.5200796159700268E-2</v>
      </c>
      <c r="AP44" s="51">
        <f t="shared" si="14"/>
        <v>-4.5200796159700268E-2</v>
      </c>
      <c r="AQ44" s="51">
        <f t="shared" si="14"/>
        <v>-4.5200796159700268E-2</v>
      </c>
      <c r="AR44" s="52">
        <f t="shared" si="14"/>
        <v>-4.5177379697927643E-2</v>
      </c>
    </row>
    <row r="45" spans="1:44" x14ac:dyDescent="0.25">
      <c r="A45" s="276" t="s">
        <v>47</v>
      </c>
      <c r="B45" s="173" t="s">
        <v>48</v>
      </c>
      <c r="C45" s="174" t="s">
        <v>12</v>
      </c>
      <c r="D45" s="140" t="s">
        <v>92</v>
      </c>
      <c r="E45" s="174" t="s">
        <v>93</v>
      </c>
      <c r="F45" s="176" t="s">
        <v>94</v>
      </c>
      <c r="G45" s="175" t="s">
        <v>100</v>
      </c>
      <c r="P45" s="276" t="s">
        <v>47</v>
      </c>
      <c r="Q45" s="173" t="s">
        <v>48</v>
      </c>
      <c r="R45" s="174" t="s">
        <v>12</v>
      </c>
      <c r="S45" s="140" t="s">
        <v>92</v>
      </c>
      <c r="T45" s="174" t="s">
        <v>93</v>
      </c>
      <c r="U45" s="175" t="s">
        <v>100</v>
      </c>
      <c r="AE45" s="276" t="s">
        <v>47</v>
      </c>
      <c r="AF45" s="173" t="s">
        <v>48</v>
      </c>
      <c r="AG45" s="174" t="s">
        <v>12</v>
      </c>
      <c r="AH45" s="140" t="s">
        <v>92</v>
      </c>
      <c r="AI45" s="174" t="s">
        <v>93</v>
      </c>
      <c r="AJ45" s="175" t="s">
        <v>100</v>
      </c>
    </row>
    <row r="46" spans="1:44" x14ac:dyDescent="0.25">
      <c r="A46" s="277"/>
      <c r="B46" s="330" t="s">
        <v>51</v>
      </c>
      <c r="C46" s="76" t="s">
        <v>25</v>
      </c>
      <c r="D46">
        <f>AVERAGE(E37:F37)</f>
        <v>0.50921262482688245</v>
      </c>
      <c r="E46" s="76">
        <f>D46*231*2/50</f>
        <v>4.7051246534003939</v>
      </c>
      <c r="F46" s="16">
        <f>E46</f>
        <v>4.7051246534003939</v>
      </c>
      <c r="G46" s="157">
        <f>$F$76-F46</f>
        <v>0.33258342444784539</v>
      </c>
      <c r="P46" s="277"/>
      <c r="Q46" s="330" t="s">
        <v>51</v>
      </c>
      <c r="R46" s="76" t="s">
        <v>25</v>
      </c>
      <c r="S46">
        <f t="shared" ref="S46:S53" si="15">AVERAGE(T37:U37)</f>
        <v>0.42527377806130207</v>
      </c>
      <c r="T46" s="76">
        <f t="shared" ref="T46:T57" si="16">S46*231*2/50</f>
        <v>3.929529709286431</v>
      </c>
      <c r="U46" s="157">
        <f t="shared" ref="U46:U49" si="17">$T$76-T46</f>
        <v>0.78975348582885285</v>
      </c>
      <c r="AE46" s="277"/>
      <c r="AF46" s="330" t="s">
        <v>51</v>
      </c>
      <c r="AG46" s="76" t="s">
        <v>25</v>
      </c>
      <c r="AH46">
        <f t="shared" ref="AH46:AH53" si="18">AVERAGE(AI37:AJ37)</f>
        <v>0.34105374077976824</v>
      </c>
      <c r="AI46" s="76">
        <f t="shared" ref="AI46:AI57" si="19">AH46*231*2/50</f>
        <v>3.1513365648050584</v>
      </c>
      <c r="AJ46" s="157">
        <f t="shared" ref="AJ46:AJ49" si="20">$AI$70-AI46</f>
        <v>0.77676150333684557</v>
      </c>
    </row>
    <row r="47" spans="1:44" x14ac:dyDescent="0.25">
      <c r="A47" s="277"/>
      <c r="B47" s="330"/>
      <c r="C47" s="76" t="s">
        <v>26</v>
      </c>
      <c r="D47">
        <f>AVERAGE(E43:F43)</f>
        <v>0.4835183322399591</v>
      </c>
      <c r="E47" s="76">
        <f>D47*231*2/50</f>
        <v>4.4677093898972222</v>
      </c>
      <c r="F47" s="16">
        <f>E47</f>
        <v>4.4677093898972222</v>
      </c>
      <c r="G47" s="157">
        <f t="shared" ref="G47:G49" si="21">$F$76-F47</f>
        <v>0.56999868795101705</v>
      </c>
      <c r="I47" t="s">
        <v>95</v>
      </c>
      <c r="P47" s="277"/>
      <c r="Q47" s="330"/>
      <c r="R47" s="76" t="s">
        <v>26</v>
      </c>
      <c r="S47">
        <f t="shared" si="15"/>
        <v>0.65621563534736782</v>
      </c>
      <c r="T47" s="76">
        <f t="shared" si="16"/>
        <v>6.0634324706096789</v>
      </c>
      <c r="U47" s="157">
        <f t="shared" si="17"/>
        <v>-1.3441492754943951</v>
      </c>
      <c r="AE47" s="277"/>
      <c r="AF47" s="330"/>
      <c r="AG47" s="76" t="s">
        <v>26</v>
      </c>
      <c r="AH47">
        <f t="shared" si="18"/>
        <v>0.46819341997424191</v>
      </c>
      <c r="AI47" s="76">
        <f t="shared" si="19"/>
        <v>4.3261072005619949</v>
      </c>
      <c r="AJ47" s="157">
        <f t="shared" si="20"/>
        <v>-0.39800913242009095</v>
      </c>
    </row>
    <row r="48" spans="1:44" x14ac:dyDescent="0.25">
      <c r="A48" s="277"/>
      <c r="B48" s="330"/>
      <c r="C48" s="76" t="s">
        <v>27</v>
      </c>
      <c r="D48">
        <f>AVERAGE(G41:H41)</f>
        <v>7.6586340112253071E-2</v>
      </c>
      <c r="E48" s="76">
        <f>D48*781*2/50</f>
        <v>2.3925572651067859</v>
      </c>
      <c r="F48" s="16">
        <f>E48/AVERAGE($I$48,$I$52,$I$56)</f>
        <v>3.9055328035587493</v>
      </c>
      <c r="G48" s="157">
        <f t="shared" si="21"/>
        <v>1.1321752742894899</v>
      </c>
      <c r="I48">
        <f>AVERAGE(E48:E49)/AVERAGE(E46:E47)</f>
        <v>0.61207328844933073</v>
      </c>
      <c r="P48" s="277"/>
      <c r="Q48" s="330"/>
      <c r="R48" s="76" t="s">
        <v>27</v>
      </c>
      <c r="S48">
        <f t="shared" si="15"/>
        <v>0.83279678908836829</v>
      </c>
      <c r="T48" s="76">
        <f t="shared" si="16"/>
        <v>7.6950423311765235</v>
      </c>
      <c r="U48" s="157">
        <f t="shared" si="17"/>
        <v>-2.9757591360612397</v>
      </c>
      <c r="AE48" s="277"/>
      <c r="AF48" s="330"/>
      <c r="AG48" s="76" t="s">
        <v>27</v>
      </c>
      <c r="AH48">
        <f t="shared" si="18"/>
        <v>0.34156890293876596</v>
      </c>
      <c r="AI48" s="76">
        <f t="shared" si="19"/>
        <v>3.1560966631541976</v>
      </c>
      <c r="AJ48" s="157">
        <f t="shared" si="20"/>
        <v>0.77200140498770642</v>
      </c>
    </row>
    <row r="49" spans="1:36" x14ac:dyDescent="0.25">
      <c r="A49" s="277"/>
      <c r="B49" s="331"/>
      <c r="C49" s="74" t="s">
        <v>28</v>
      </c>
      <c r="D49" s="6">
        <f>AVERAGE(I39:J39)</f>
        <v>0.10313346453823163</v>
      </c>
      <c r="E49" s="74">
        <f>D49*781*2/50</f>
        <v>3.2218894321743563</v>
      </c>
      <c r="F49" s="72">
        <f>E49/AVERAGE($I$48,$I$52,$I$56)</f>
        <v>5.2593077082460562</v>
      </c>
      <c r="G49" s="159">
        <f t="shared" si="21"/>
        <v>-0.22159963039781694</v>
      </c>
      <c r="P49" s="277"/>
      <c r="Q49" s="331"/>
      <c r="R49" s="74" t="s">
        <v>28</v>
      </c>
      <c r="S49" s="6">
        <f t="shared" si="15"/>
        <v>0.71267239284303896</v>
      </c>
      <c r="T49" s="74">
        <f t="shared" si="16"/>
        <v>6.5850929098696804</v>
      </c>
      <c r="U49" s="159">
        <f t="shared" si="17"/>
        <v>-1.8658097147543966</v>
      </c>
      <c r="AE49" s="277"/>
      <c r="AF49" s="331"/>
      <c r="AG49" s="74" t="s">
        <v>28</v>
      </c>
      <c r="AH49" s="6">
        <f t="shared" si="18"/>
        <v>0.35276197166608125</v>
      </c>
      <c r="AI49" s="74">
        <f t="shared" si="19"/>
        <v>3.2595206181945908</v>
      </c>
      <c r="AJ49" s="159">
        <f t="shared" si="20"/>
        <v>0.66857744994731316</v>
      </c>
    </row>
    <row r="50" spans="1:36" x14ac:dyDescent="0.25">
      <c r="A50" s="277"/>
      <c r="B50" s="347" t="s">
        <v>52</v>
      </c>
      <c r="C50" s="141" t="s">
        <v>25</v>
      </c>
      <c r="D50">
        <f>AVERAGE(E38:F38)</f>
        <v>0.46998236023033746</v>
      </c>
      <c r="E50" s="76">
        <f>D50*231*2/50</f>
        <v>4.3426370085283175</v>
      </c>
      <c r="F50" s="16">
        <f>E50</f>
        <v>4.3426370085283175</v>
      </c>
      <c r="G50" s="157">
        <f>$F$77-F50</f>
        <v>0.45805991690356507</v>
      </c>
      <c r="P50" s="277"/>
      <c r="Q50" s="347" t="s">
        <v>52</v>
      </c>
      <c r="R50" s="141" t="s">
        <v>25</v>
      </c>
      <c r="S50">
        <f t="shared" si="15"/>
        <v>0.86006827364136207</v>
      </c>
      <c r="T50" s="76">
        <f t="shared" si="16"/>
        <v>7.9470308484461851</v>
      </c>
      <c r="U50" s="157">
        <f t="shared" ref="U50:U53" si="22">$T$77-T50</f>
        <v>-3.9052957258725955</v>
      </c>
      <c r="AE50" s="277"/>
      <c r="AF50" s="347" t="s">
        <v>52</v>
      </c>
      <c r="AG50" s="141" t="s">
        <v>25</v>
      </c>
      <c r="AH50">
        <f t="shared" si="18"/>
        <v>0.26698747219295166</v>
      </c>
      <c r="AI50" s="76">
        <f t="shared" si="19"/>
        <v>2.4669642430628733</v>
      </c>
      <c r="AJ50" s="157">
        <f t="shared" ref="AJ50:AJ53" si="23">$AI$71-AI50</f>
        <v>1.6208134878819807</v>
      </c>
    </row>
    <row r="51" spans="1:36" x14ac:dyDescent="0.25">
      <c r="A51" s="277"/>
      <c r="B51" s="294"/>
      <c r="C51" s="76" t="s">
        <v>26</v>
      </c>
      <c r="D51">
        <f>AVERAGE(E44:F44)</f>
        <v>0.50053123405496025</v>
      </c>
      <c r="E51" s="76">
        <f>D51*231*2/50</f>
        <v>4.6249086026678325</v>
      </c>
      <c r="F51" s="16">
        <f>E51</f>
        <v>4.6249086026678325</v>
      </c>
      <c r="G51" s="157">
        <f t="shared" ref="G51:G53" si="24">$F$77-F51</f>
        <v>0.17578832276404999</v>
      </c>
      <c r="P51" s="277"/>
      <c r="Q51" s="294"/>
      <c r="R51" s="76" t="s">
        <v>26</v>
      </c>
      <c r="S51">
        <f t="shared" si="15"/>
        <v>0.39336591330234827</v>
      </c>
      <c r="T51" s="76">
        <f t="shared" si="16"/>
        <v>3.6347010389136978</v>
      </c>
      <c r="U51" s="157">
        <f t="shared" si="22"/>
        <v>0.4070340836598918</v>
      </c>
      <c r="V51" s="86"/>
      <c r="AE51" s="277"/>
      <c r="AF51" s="294"/>
      <c r="AG51" s="76" t="s">
        <v>26</v>
      </c>
      <c r="AH51">
        <f t="shared" si="18"/>
        <v>0.26993794637630253</v>
      </c>
      <c r="AI51" s="76">
        <f t="shared" si="19"/>
        <v>2.4942266245170353</v>
      </c>
      <c r="AJ51" s="157">
        <f t="shared" si="23"/>
        <v>1.5935511064278187</v>
      </c>
    </row>
    <row r="52" spans="1:36" x14ac:dyDescent="0.25">
      <c r="A52" s="277"/>
      <c r="B52" s="294"/>
      <c r="C52" s="76" t="s">
        <v>27</v>
      </c>
      <c r="D52">
        <f>AVERAGE(G42:H42)</f>
        <v>7.9450980392156867E-2</v>
      </c>
      <c r="E52" s="76">
        <f>D52*781*2/50</f>
        <v>2.4820486274509803</v>
      </c>
      <c r="F52" s="16">
        <f>E52/AVERAGE($I$48,$I$52,$I$56)</f>
        <v>4.0516155980513666</v>
      </c>
      <c r="G52" s="157">
        <f t="shared" si="24"/>
        <v>0.74908132738051592</v>
      </c>
      <c r="I52">
        <f>AVERAGE(E52:E53)/AVERAGE(E50:E51)</f>
        <v>0.62920844664895292</v>
      </c>
      <c r="P52" s="277"/>
      <c r="Q52" s="294"/>
      <c r="R52" s="76" t="s">
        <v>27</v>
      </c>
      <c r="S52">
        <f t="shared" si="15"/>
        <v>0.29657150885506844</v>
      </c>
      <c r="T52" s="76">
        <f t="shared" si="16"/>
        <v>2.7403207418208324</v>
      </c>
      <c r="U52" s="157">
        <f t="shared" si="22"/>
        <v>1.3014143807527572</v>
      </c>
      <c r="AE52" s="277"/>
      <c r="AF52" s="294"/>
      <c r="AG52" s="76" t="s">
        <v>27</v>
      </c>
      <c r="AH52">
        <f t="shared" si="18"/>
        <v>0.24948366701791364</v>
      </c>
      <c r="AI52" s="76">
        <f t="shared" si="19"/>
        <v>2.3052290832455218</v>
      </c>
      <c r="AJ52" s="157">
        <f t="shared" si="23"/>
        <v>1.7825486476993322</v>
      </c>
    </row>
    <row r="53" spans="1:36" x14ac:dyDescent="0.25">
      <c r="A53" s="277"/>
      <c r="B53" s="348"/>
      <c r="C53" s="74" t="s">
        <v>28</v>
      </c>
      <c r="D53" s="6">
        <f>AVERAGE(I40:J40)</f>
        <v>0.1011653910634886</v>
      </c>
      <c r="E53" s="74">
        <f>D53*781*2/50</f>
        <v>3.1604068168233841</v>
      </c>
      <c r="F53" s="72">
        <f>E53/AVERAGE($I$48,$I$52,$I$56)</f>
        <v>5.158945483022122</v>
      </c>
      <c r="G53" s="159">
        <f t="shared" si="24"/>
        <v>-0.35824855759023944</v>
      </c>
      <c r="P53" s="277"/>
      <c r="Q53" s="348"/>
      <c r="R53" s="74" t="s">
        <v>28</v>
      </c>
      <c r="S53" s="6">
        <f t="shared" si="15"/>
        <v>0.37684809684376808</v>
      </c>
      <c r="T53" s="74">
        <f t="shared" si="16"/>
        <v>3.4820764148364169</v>
      </c>
      <c r="U53" s="159">
        <f t="shared" si="22"/>
        <v>0.55965870773717263</v>
      </c>
      <c r="AE53" s="277"/>
      <c r="AF53" s="348"/>
      <c r="AG53" s="74" t="s">
        <v>28</v>
      </c>
      <c r="AH53" s="6">
        <f t="shared" si="18"/>
        <v>0.28150567849197988</v>
      </c>
      <c r="AI53" s="74">
        <f t="shared" si="19"/>
        <v>2.6011124692658938</v>
      </c>
      <c r="AJ53" s="159">
        <f t="shared" si="23"/>
        <v>1.4866652616789602</v>
      </c>
    </row>
    <row r="54" spans="1:36" x14ac:dyDescent="0.25">
      <c r="A54" s="277"/>
      <c r="B54" s="347" t="s">
        <v>53</v>
      </c>
      <c r="C54" s="141" t="s">
        <v>25</v>
      </c>
      <c r="D54">
        <f>AVERAGE(E39:F39)</f>
        <v>0.44689029812668557</v>
      </c>
      <c r="E54" s="76">
        <f>D54*231*2/50</f>
        <v>4.129266354690575</v>
      </c>
      <c r="F54" s="16">
        <f>E54</f>
        <v>4.129266354690575</v>
      </c>
      <c r="G54" s="157">
        <f>$F$78-F54</f>
        <v>0.46533391646621425</v>
      </c>
      <c r="P54" s="277"/>
      <c r="Q54" s="347" t="s">
        <v>53</v>
      </c>
      <c r="R54" s="141" t="s">
        <v>25</v>
      </c>
      <c r="S54">
        <f t="shared" ref="S54:S61" si="25">AVERAGE(V37:W37)</f>
        <v>0.3216785898721104</v>
      </c>
      <c r="T54" s="76">
        <f t="shared" si="16"/>
        <v>2.9723101704183001</v>
      </c>
      <c r="U54" s="157">
        <f t="shared" ref="U54:U57" si="26">$T$78-T54</f>
        <v>0.90964275950059204</v>
      </c>
      <c r="AE54" s="277"/>
      <c r="AF54" s="347" t="s">
        <v>53</v>
      </c>
      <c r="AG54" s="141" t="s">
        <v>25</v>
      </c>
      <c r="AH54">
        <f t="shared" ref="AH54:AH61" si="27">AVERAGE(AK37:AL37)</f>
        <v>0.37494906919564452</v>
      </c>
      <c r="AI54" s="76">
        <f t="shared" si="19"/>
        <v>3.4645293993677551</v>
      </c>
      <c r="AJ54" s="157">
        <f t="shared" ref="AJ54:AJ57" si="28">$AI$72-AI54</f>
        <v>0.59869055145767591</v>
      </c>
    </row>
    <row r="55" spans="1:36" x14ac:dyDescent="0.25">
      <c r="A55" s="277"/>
      <c r="B55" s="294"/>
      <c r="C55" s="76" t="s">
        <v>26</v>
      </c>
      <c r="D55">
        <f>AVERAGE(G37:H37)</f>
        <v>0.33460077265106786</v>
      </c>
      <c r="E55" s="76">
        <f>D55*231*2/50</f>
        <v>3.0917111392958669</v>
      </c>
      <c r="F55" s="16">
        <f>E55</f>
        <v>3.0917111392958669</v>
      </c>
      <c r="G55" s="157">
        <f t="shared" ref="G55:G57" si="29">$F$78-F55</f>
        <v>1.5028891318609223</v>
      </c>
      <c r="P55" s="277"/>
      <c r="Q55" s="294"/>
      <c r="R55" s="76" t="s">
        <v>26</v>
      </c>
      <c r="S55">
        <f t="shared" si="25"/>
        <v>0.30139015462195085</v>
      </c>
      <c r="T55" s="76">
        <f t="shared" si="16"/>
        <v>2.784845028706826</v>
      </c>
      <c r="U55" s="157">
        <f t="shared" si="26"/>
        <v>1.0971079012120661</v>
      </c>
      <c r="AE55" s="277"/>
      <c r="AF55" s="294"/>
      <c r="AG55" s="76" t="s">
        <v>26</v>
      </c>
      <c r="AH55">
        <f t="shared" si="27"/>
        <v>0.20861023299379466</v>
      </c>
      <c r="AI55" s="76">
        <f t="shared" si="19"/>
        <v>1.9275585528626626</v>
      </c>
      <c r="AJ55" s="157">
        <f t="shared" si="28"/>
        <v>2.1356613979627683</v>
      </c>
    </row>
    <row r="56" spans="1:36" x14ac:dyDescent="0.25">
      <c r="A56" s="277"/>
      <c r="B56" s="294"/>
      <c r="C56" s="76" t="s">
        <v>27</v>
      </c>
      <c r="D56">
        <f>AVERAGE(G43:H43)</f>
        <v>8.6317370070704863E-2</v>
      </c>
      <c r="E56" s="76">
        <f>D56*781*2/50</f>
        <v>2.6965546410088201</v>
      </c>
      <c r="F56" s="16">
        <f>E56/AVERAGE($I$48,$I$52,$I$56)</f>
        <v>4.4017682504993196</v>
      </c>
      <c r="G56" s="157">
        <f t="shared" si="29"/>
        <v>0.19283202065746963</v>
      </c>
      <c r="I56">
        <f>AVERAGE(E56:E57)/AVERAGE(E54:E55)</f>
        <v>0.59653967272090347</v>
      </c>
      <c r="P56" s="277"/>
      <c r="Q56" s="294"/>
      <c r="R56" s="76" t="s">
        <v>27</v>
      </c>
      <c r="S56">
        <f t="shared" si="25"/>
        <v>0.24753068136942188</v>
      </c>
      <c r="T56" s="76">
        <f t="shared" si="16"/>
        <v>2.2871834958534585</v>
      </c>
      <c r="U56" s="157">
        <f t="shared" si="26"/>
        <v>1.5947694340654337</v>
      </c>
      <c r="AE56" s="277"/>
      <c r="AF56" s="294"/>
      <c r="AG56" s="76" t="s">
        <v>27</v>
      </c>
      <c r="AH56">
        <f t="shared" si="27"/>
        <v>0.23299847792998479</v>
      </c>
      <c r="AI56" s="76">
        <f t="shared" si="19"/>
        <v>2.1529059360730596</v>
      </c>
      <c r="AJ56" s="157">
        <f t="shared" si="28"/>
        <v>1.9103140147523714</v>
      </c>
    </row>
    <row r="57" spans="1:36" x14ac:dyDescent="0.25">
      <c r="A57" s="277"/>
      <c r="B57" s="348"/>
      <c r="C57" s="74" t="s">
        <v>28</v>
      </c>
      <c r="D57" s="6">
        <f>AVERAGE(I41:J41)</f>
        <v>5.1569939499963552E-2</v>
      </c>
      <c r="E57" s="74">
        <f>D57*781*2/50</f>
        <v>1.6110449099788613</v>
      </c>
      <c r="F57" s="72">
        <f>E57/AVERAGE($I$48,$I$52,$I$56)</f>
        <v>2.6298174073789484</v>
      </c>
      <c r="G57" s="159">
        <f t="shared" si="29"/>
        <v>1.9647828637778408</v>
      </c>
      <c r="P57" s="277"/>
      <c r="Q57" s="348"/>
      <c r="R57" s="74" t="s">
        <v>28</v>
      </c>
      <c r="S57" s="6">
        <f t="shared" si="25"/>
        <v>0.38582467571918955</v>
      </c>
      <c r="T57" s="74">
        <f t="shared" si="16"/>
        <v>3.5650200036453112</v>
      </c>
      <c r="U57" s="159">
        <f t="shared" si="26"/>
        <v>0.31693292627358094</v>
      </c>
      <c r="AE57" s="277"/>
      <c r="AF57" s="348"/>
      <c r="AG57" s="74" t="s">
        <v>28</v>
      </c>
      <c r="AH57" s="6">
        <f t="shared" si="27"/>
        <v>0.15554853061702378</v>
      </c>
      <c r="AI57" s="74">
        <f t="shared" si="19"/>
        <v>1.4372684229012997</v>
      </c>
      <c r="AJ57" s="159">
        <f t="shared" si="28"/>
        <v>2.6259515279241312</v>
      </c>
    </row>
    <row r="58" spans="1:36" x14ac:dyDescent="0.25">
      <c r="A58" s="277"/>
      <c r="B58" s="347" t="s">
        <v>54</v>
      </c>
      <c r="C58" s="141" t="s">
        <v>25</v>
      </c>
      <c r="D58">
        <f>AVERAGE(E40:F40)</f>
        <v>2.0213272104380788</v>
      </c>
      <c r="E58" s="76">
        <f>D58*231*2/50</f>
        <v>18.677063424447848</v>
      </c>
      <c r="F58" s="16">
        <f>E58*AVERAGE($I$60,$I$64,$I$68)</f>
        <v>20.907896937835808</v>
      </c>
      <c r="G58" s="157">
        <f>$F$79-F58</f>
        <v>6.8122387187880662E-2</v>
      </c>
      <c r="P58" s="277"/>
      <c r="Q58" s="347" t="s">
        <v>54</v>
      </c>
      <c r="R58" s="141" t="s">
        <v>25</v>
      </c>
      <c r="S58">
        <f t="shared" si="25"/>
        <v>0.50750972082991586</v>
      </c>
      <c r="T58" s="76">
        <f t="shared" ref="T58:T69" si="30">S58*781*2/50</f>
        <v>15.854603678726571</v>
      </c>
      <c r="U58" s="157">
        <f t="shared" ref="U58:U61" si="31">$T$79-T58</f>
        <v>3.460513988881802</v>
      </c>
      <c r="AE58" s="277"/>
      <c r="AF58" s="347" t="s">
        <v>54</v>
      </c>
      <c r="AG58" s="141" t="s">
        <v>25</v>
      </c>
      <c r="AH58">
        <f t="shared" si="27"/>
        <v>0.40159700269289311</v>
      </c>
      <c r="AI58" s="76">
        <f t="shared" ref="AI58:AI69" si="32">AH58*781*2/50</f>
        <v>12.545890364125981</v>
      </c>
      <c r="AJ58" s="157">
        <f t="shared" ref="AJ58:AJ61" si="33">$AI$73-AI58</f>
        <v>11.130598758927523</v>
      </c>
    </row>
    <row r="59" spans="1:36" x14ac:dyDescent="0.25">
      <c r="A59" s="277"/>
      <c r="B59" s="294"/>
      <c r="C59" s="76" t="s">
        <v>26</v>
      </c>
      <c r="D59">
        <f>AVERAGE(G38:H38)</f>
        <v>1.85907048618704</v>
      </c>
      <c r="E59" s="76">
        <f>D59*231*2/50</f>
        <v>17.177811292368247</v>
      </c>
      <c r="F59" s="16">
        <f>E59*AVERAGE($I$60,$I$64,$I$68)</f>
        <v>19.22957051419046</v>
      </c>
      <c r="G59" s="157">
        <f t="shared" ref="G59:G61" si="34">$F$79-F59</f>
        <v>1.746448810833229</v>
      </c>
      <c r="P59" s="277"/>
      <c r="Q59" s="294"/>
      <c r="R59" s="76" t="s">
        <v>26</v>
      </c>
      <c r="S59">
        <f t="shared" si="25"/>
        <v>0.62826065494091565</v>
      </c>
      <c r="T59" s="76">
        <f t="shared" si="30"/>
        <v>19.626862860354205</v>
      </c>
      <c r="U59" s="157">
        <f t="shared" si="31"/>
        <v>-0.3117451927458319</v>
      </c>
      <c r="AE59" s="277"/>
      <c r="AF59" s="294"/>
      <c r="AG59" s="76" t="s">
        <v>26</v>
      </c>
      <c r="AH59">
        <f t="shared" si="27"/>
        <v>0.45600515162159</v>
      </c>
      <c r="AI59" s="76">
        <f t="shared" si="32"/>
        <v>14.245600936658473</v>
      </c>
      <c r="AJ59" s="157">
        <f t="shared" si="33"/>
        <v>9.4308881863950305</v>
      </c>
    </row>
    <row r="60" spans="1:36" x14ac:dyDescent="0.25">
      <c r="A60" s="277"/>
      <c r="B60" s="294"/>
      <c r="C60" s="76" t="s">
        <v>27</v>
      </c>
      <c r="D60">
        <f>AVERAGE(G44:H44)</f>
        <v>0.62906829943873455</v>
      </c>
      <c r="E60" s="76">
        <f>D60*781*2/50</f>
        <v>19.652093674466066</v>
      </c>
      <c r="F60" s="16">
        <f>E60</f>
        <v>19.652093674466066</v>
      </c>
      <c r="G60" s="157">
        <f t="shared" si="34"/>
        <v>1.3239256505576229</v>
      </c>
      <c r="I60">
        <f>AVERAGE(E60:E61)/AVERAGE(E58:E59)</f>
        <v>1.1100725830855396</v>
      </c>
      <c r="P60" s="277"/>
      <c r="Q60" s="294"/>
      <c r="R60" s="76" t="s">
        <v>27</v>
      </c>
      <c r="S60">
        <f t="shared" si="25"/>
        <v>0.60846205838573475</v>
      </c>
      <c r="T60" s="76">
        <f t="shared" si="30"/>
        <v>19.008354703970355</v>
      </c>
      <c r="U60" s="157">
        <f t="shared" si="31"/>
        <v>0.30676296363801825</v>
      </c>
      <c r="AE60" s="277"/>
      <c r="AF60" s="294"/>
      <c r="AG60" s="76" t="s">
        <v>27</v>
      </c>
      <c r="AH60">
        <f t="shared" si="27"/>
        <v>0.55533778246107013</v>
      </c>
      <c r="AI60" s="76">
        <f t="shared" si="32"/>
        <v>17.348752324083829</v>
      </c>
      <c r="AJ60" s="157">
        <f t="shared" si="33"/>
        <v>6.3277367989696742</v>
      </c>
    </row>
    <row r="61" spans="1:36" x14ac:dyDescent="0.25">
      <c r="A61" s="277"/>
      <c r="B61" s="348"/>
      <c r="C61" s="74" t="s">
        <v>28</v>
      </c>
      <c r="D61" s="6">
        <f>AVERAGE(I42:J42)</f>
        <v>0.6449878271011007</v>
      </c>
      <c r="E61" s="74">
        <f>D61*781*2/50</f>
        <v>20.149419718638384</v>
      </c>
      <c r="F61" s="72">
        <f>E61</f>
        <v>20.149419718638384</v>
      </c>
      <c r="G61" s="159">
        <f t="shared" si="34"/>
        <v>0.8265996063853045</v>
      </c>
      <c r="P61" s="277"/>
      <c r="Q61" s="348"/>
      <c r="R61" s="74" t="s">
        <v>28</v>
      </c>
      <c r="S61" s="6">
        <f t="shared" si="25"/>
        <v>0.57674785078526081</v>
      </c>
      <c r="T61" s="74">
        <f t="shared" si="30"/>
        <v>18.017602858531546</v>
      </c>
      <c r="U61" s="159">
        <f t="shared" si="31"/>
        <v>1.2975148090768265</v>
      </c>
      <c r="AE61" s="277"/>
      <c r="AF61" s="348"/>
      <c r="AG61" s="74" t="s">
        <v>28</v>
      </c>
      <c r="AH61" s="6">
        <f t="shared" si="27"/>
        <v>0.40954689146469969</v>
      </c>
      <c r="AI61" s="74">
        <f t="shared" si="32"/>
        <v>12.79424488935722</v>
      </c>
      <c r="AJ61" s="159">
        <f t="shared" si="33"/>
        <v>10.882244233696284</v>
      </c>
    </row>
    <row r="62" spans="1:36" x14ac:dyDescent="0.25">
      <c r="A62" s="277"/>
      <c r="B62" s="347" t="s">
        <v>55</v>
      </c>
      <c r="C62" s="141" t="s">
        <v>25</v>
      </c>
      <c r="D62">
        <f>AVERAGE(E41:F41)</f>
        <v>1.9763239303156208</v>
      </c>
      <c r="E62" s="76">
        <f>D62*231*2/50</f>
        <v>18.261233116116337</v>
      </c>
      <c r="F62" s="16">
        <f>E62*AVERAGE($I$60,$I$64,$I$68)</f>
        <v>20.442398854296439</v>
      </c>
      <c r="G62" s="157">
        <f>$F$80-F62</f>
        <v>0.97697844142482637</v>
      </c>
      <c r="P62" s="277"/>
      <c r="Q62" s="347" t="s">
        <v>55</v>
      </c>
      <c r="R62" s="141" t="s">
        <v>25</v>
      </c>
      <c r="S62">
        <f t="shared" ref="S62:S69" si="35">AVERAGE(X37:Y37)</f>
        <v>0.65530430754275648</v>
      </c>
      <c r="T62" s="76">
        <f t="shared" si="30"/>
        <v>20.471706567635714</v>
      </c>
      <c r="U62" s="157">
        <f t="shared" ref="U62:U65" si="36">$T$80-T62</f>
        <v>2.0804365260184028</v>
      </c>
      <c r="AE62" s="277"/>
      <c r="AF62" s="347" t="s">
        <v>55</v>
      </c>
      <c r="AG62" s="141" t="s">
        <v>25</v>
      </c>
      <c r="AH62">
        <f t="shared" ref="AH62:AH69" si="37">AVERAGE(AM37:AN37)</f>
        <v>0.48960777426530855</v>
      </c>
      <c r="AI62" s="76">
        <f t="shared" si="32"/>
        <v>15.295346868048238</v>
      </c>
      <c r="AJ62" s="157">
        <f t="shared" ref="AJ62:AJ65" si="38">$AI$74-AI62</f>
        <v>5.3160304414003043</v>
      </c>
    </row>
    <row r="63" spans="1:36" x14ac:dyDescent="0.25">
      <c r="A63" s="277"/>
      <c r="B63" s="294"/>
      <c r="C63" s="76" t="s">
        <v>26</v>
      </c>
      <c r="D63">
        <f>AVERAGE(G39:H39)</f>
        <v>1.7522478314745973</v>
      </c>
      <c r="E63" s="76">
        <f>D63*231*2/50</f>
        <v>16.190769962825279</v>
      </c>
      <c r="F63" s="16">
        <f>E63*AVERAGE($I$60,$I$64,$I$68)</f>
        <v>18.124634587033114</v>
      </c>
      <c r="G63" s="157">
        <f t="shared" ref="G63:G65" si="39">$F$80-F63</f>
        <v>3.2947427086881511</v>
      </c>
      <c r="P63" s="277"/>
      <c r="Q63" s="294"/>
      <c r="R63" s="76" t="s">
        <v>26</v>
      </c>
      <c r="S63">
        <f t="shared" si="35"/>
        <v>0.51792164099760019</v>
      </c>
      <c r="T63" s="76">
        <f t="shared" si="30"/>
        <v>16.179872064765028</v>
      </c>
      <c r="U63" s="157">
        <f t="shared" si="36"/>
        <v>6.372271028889088</v>
      </c>
      <c r="AE63" s="277"/>
      <c r="AF63" s="294"/>
      <c r="AG63" s="76" t="s">
        <v>26</v>
      </c>
      <c r="AH63">
        <f t="shared" si="37"/>
        <v>0.32919330289193305</v>
      </c>
      <c r="AI63" s="76">
        <f t="shared" si="32"/>
        <v>10.283998782343987</v>
      </c>
      <c r="AJ63" s="157">
        <f t="shared" si="38"/>
        <v>10.327378527104555</v>
      </c>
    </row>
    <row r="64" spans="1:36" x14ac:dyDescent="0.25">
      <c r="A64" s="277"/>
      <c r="B64" s="294"/>
      <c r="C64" s="76" t="s">
        <v>27</v>
      </c>
      <c r="D64">
        <f>AVERAGE(I37:J37)</f>
        <v>0.58708273197754934</v>
      </c>
      <c r="E64" s="76">
        <f>D64*781*2/50</f>
        <v>18.340464546978641</v>
      </c>
      <c r="F64" s="16">
        <f>E64</f>
        <v>18.340464546978641</v>
      </c>
      <c r="G64" s="157">
        <f t="shared" si="39"/>
        <v>3.0789127487426242</v>
      </c>
      <c r="I64">
        <f>AVERAGE(E64:E65)/AVERAGE(E62:E63)</f>
        <v>1.0313644285302555</v>
      </c>
      <c r="P64" s="277"/>
      <c r="Q64" s="294"/>
      <c r="R64" s="76" t="s">
        <v>27</v>
      </c>
      <c r="S64">
        <f t="shared" si="35"/>
        <v>0.47941804125277199</v>
      </c>
      <c r="T64" s="76">
        <f t="shared" si="30"/>
        <v>14.977019608736597</v>
      </c>
      <c r="U64" s="157">
        <f t="shared" si="36"/>
        <v>7.5751234849175191</v>
      </c>
      <c r="AE64" s="277"/>
      <c r="AF64" s="294"/>
      <c r="AG64" s="76" t="s">
        <v>27</v>
      </c>
      <c r="AH64">
        <f t="shared" si="37"/>
        <v>0.21929984779299849</v>
      </c>
      <c r="AI64" s="76">
        <f t="shared" si="32"/>
        <v>6.8509272450532732</v>
      </c>
      <c r="AJ64" s="157">
        <f t="shared" si="38"/>
        <v>13.760450064395268</v>
      </c>
    </row>
    <row r="65" spans="1:36" x14ac:dyDescent="0.25">
      <c r="A65" s="277"/>
      <c r="B65" s="348"/>
      <c r="C65" s="74" t="s">
        <v>28</v>
      </c>
      <c r="D65" s="6">
        <f>AVERAGE(I43:J43)</f>
        <v>0.5503234929659595</v>
      </c>
      <c r="E65" s="74">
        <f>D65*781*2/50</f>
        <v>17.192105920256573</v>
      </c>
      <c r="F65" s="72">
        <f>E65</f>
        <v>17.192105920256573</v>
      </c>
      <c r="G65" s="159">
        <f t="shared" si="39"/>
        <v>4.2272713754646922</v>
      </c>
      <c r="P65" s="277"/>
      <c r="Q65" s="348"/>
      <c r="R65" s="74" t="s">
        <v>28</v>
      </c>
      <c r="S65" s="6">
        <f t="shared" si="35"/>
        <v>0.45248830462650752</v>
      </c>
      <c r="T65" s="74">
        <f t="shared" si="30"/>
        <v>14.135734636532096</v>
      </c>
      <c r="U65" s="159">
        <f t="shared" si="36"/>
        <v>8.4164084571220208</v>
      </c>
      <c r="AE65" s="277"/>
      <c r="AF65" s="348"/>
      <c r="AG65" s="74" t="s">
        <v>28</v>
      </c>
      <c r="AH65" s="6">
        <f t="shared" si="37"/>
        <v>0.37634234867111582</v>
      </c>
      <c r="AI65" s="74">
        <f t="shared" si="32"/>
        <v>11.756934972485658</v>
      </c>
      <c r="AJ65" s="159">
        <f t="shared" si="38"/>
        <v>8.8544423369628849</v>
      </c>
    </row>
    <row r="66" spans="1:36" x14ac:dyDescent="0.25">
      <c r="A66" s="277"/>
      <c r="B66" s="347" t="s">
        <v>56</v>
      </c>
      <c r="C66" s="141" t="s">
        <v>25</v>
      </c>
      <c r="D66">
        <f>AVERAGE(E42:F42)</f>
        <v>2.0509576499744879</v>
      </c>
      <c r="E66" s="76">
        <f>D66*231*2/50</f>
        <v>18.950848685764267</v>
      </c>
      <c r="F66" s="16">
        <f>E66*AVERAGE($I$60,$I$64,$I$68)</f>
        <v>21.214383771264298</v>
      </c>
      <c r="G66" s="157">
        <f>$F$81-F66</f>
        <v>-0.23221618470551419</v>
      </c>
      <c r="P66" s="277"/>
      <c r="Q66" s="347" t="s">
        <v>56</v>
      </c>
      <c r="R66" s="141" t="s">
        <v>25</v>
      </c>
      <c r="S66">
        <f t="shared" si="35"/>
        <v>0.58960896442783806</v>
      </c>
      <c r="T66" s="76">
        <f t="shared" si="30"/>
        <v>18.419384048725661</v>
      </c>
      <c r="U66" s="157">
        <f t="shared" ref="U66:U69" si="40">$T$81-T66</f>
        <v>2.3085514444545687</v>
      </c>
      <c r="AE66" s="277"/>
      <c r="AF66" s="347" t="s">
        <v>56</v>
      </c>
      <c r="AG66" s="141" t="s">
        <v>25</v>
      </c>
      <c r="AH66">
        <f t="shared" si="37"/>
        <v>0.43326776724036997</v>
      </c>
      <c r="AI66" s="76">
        <f t="shared" si="32"/>
        <v>13.535285048589158</v>
      </c>
      <c r="AJ66" s="157">
        <f t="shared" ref="AJ66:AJ69" si="41">$AI$75-AI66</f>
        <v>8.6441273855520411</v>
      </c>
    </row>
    <row r="67" spans="1:36" x14ac:dyDescent="0.25">
      <c r="A67" s="277"/>
      <c r="B67" s="294"/>
      <c r="C67" s="76" t="s">
        <v>26</v>
      </c>
      <c r="D67">
        <f>AVERAGE(G40:H40)</f>
        <v>1.5733936875865588</v>
      </c>
      <c r="E67" s="76">
        <f>D67*231*2/50</f>
        <v>14.538157673299803</v>
      </c>
      <c r="F67" s="16">
        <f>E67*AVERAGE($I$60,$I$64,$I$68)</f>
        <v>16.274630298758819</v>
      </c>
      <c r="G67" s="157">
        <f t="shared" ref="G67:G69" si="42">$F$81-F67</f>
        <v>4.7075372877999655</v>
      </c>
      <c r="P67" s="277"/>
      <c r="Q67" s="294"/>
      <c r="R67" s="76" t="s">
        <v>26</v>
      </c>
      <c r="S67">
        <f t="shared" si="35"/>
        <v>0.55830485433943933</v>
      </c>
      <c r="T67" s="76">
        <f t="shared" si="30"/>
        <v>17.441443649564086</v>
      </c>
      <c r="U67" s="157">
        <f t="shared" si="40"/>
        <v>3.2864918436161439</v>
      </c>
      <c r="AE67" s="277"/>
      <c r="AF67" s="294"/>
      <c r="AG67" s="76" t="s">
        <v>26</v>
      </c>
      <c r="AH67">
        <f t="shared" si="37"/>
        <v>0.47263083948015455</v>
      </c>
      <c r="AI67" s="76">
        <f t="shared" si="32"/>
        <v>14.764987425360028</v>
      </c>
      <c r="AJ67" s="157">
        <f t="shared" si="41"/>
        <v>7.4144250087811709</v>
      </c>
    </row>
    <row r="68" spans="1:36" x14ac:dyDescent="0.25">
      <c r="A68" s="277"/>
      <c r="B68" s="294"/>
      <c r="C68" s="76" t="s">
        <v>27</v>
      </c>
      <c r="D68">
        <f>AVERAGE(I38:J38)</f>
        <v>0.66768627450980389</v>
      </c>
      <c r="E68" s="76">
        <f>D68*781*2/50</f>
        <v>20.858519215686275</v>
      </c>
      <c r="F68" s="16">
        <f>E68</f>
        <v>20.858519215686275</v>
      </c>
      <c r="G68" s="157">
        <f t="shared" si="42"/>
        <v>0.12364837087250891</v>
      </c>
      <c r="I68">
        <f>AVERAGE(E68:E69)/AVERAGE(E66:E67)</f>
        <v>1.2168902258129513</v>
      </c>
      <c r="P68" s="277"/>
      <c r="Q68" s="294"/>
      <c r="R68" s="76" t="s">
        <v>27</v>
      </c>
      <c r="S68">
        <f t="shared" si="35"/>
        <v>0.55546834654758648</v>
      </c>
      <c r="T68" s="76">
        <f t="shared" si="30"/>
        <v>17.352831146146602</v>
      </c>
      <c r="U68" s="157">
        <f t="shared" si="40"/>
        <v>3.3751043470336271</v>
      </c>
      <c r="AE68" s="277"/>
      <c r="AF68" s="294"/>
      <c r="AG68" s="76" t="s">
        <v>27</v>
      </c>
      <c r="AH68">
        <f t="shared" si="37"/>
        <v>0.25040861725793234</v>
      </c>
      <c r="AI68" s="76">
        <f t="shared" si="32"/>
        <v>7.8227652031378065</v>
      </c>
      <c r="AJ68" s="157">
        <f t="shared" si="41"/>
        <v>14.356647231003393</v>
      </c>
    </row>
    <row r="69" spans="1:36" x14ac:dyDescent="0.25">
      <c r="A69" s="277"/>
      <c r="B69" s="348"/>
      <c r="C69" s="74" t="s">
        <v>28</v>
      </c>
      <c r="D69" s="6">
        <f>AVERAGE(I44:J44)</f>
        <v>0.63680938843939061</v>
      </c>
      <c r="E69" s="74">
        <f>D69*781*2/50</f>
        <v>19.893925294846564</v>
      </c>
      <c r="F69" s="72">
        <f>E69</f>
        <v>19.893925294846564</v>
      </c>
      <c r="G69" s="157">
        <f t="shared" si="42"/>
        <v>1.0882422917122199</v>
      </c>
      <c r="P69" s="277"/>
      <c r="Q69" s="348"/>
      <c r="R69" s="74" t="s">
        <v>28</v>
      </c>
      <c r="S69" s="6">
        <f t="shared" si="35"/>
        <v>0.54011247303988585</v>
      </c>
      <c r="T69" s="74">
        <f t="shared" si="30"/>
        <v>16.873113657766034</v>
      </c>
      <c r="U69" s="157">
        <f t="shared" si="40"/>
        <v>3.8548218354141959</v>
      </c>
      <c r="AE69" s="277"/>
      <c r="AF69" s="348"/>
      <c r="AG69" s="74" t="s">
        <v>28</v>
      </c>
      <c r="AH69" s="6">
        <f t="shared" si="37"/>
        <v>0.27052335792061821</v>
      </c>
      <c r="AI69" s="74">
        <f t="shared" si="32"/>
        <v>8.4511497014401122</v>
      </c>
      <c r="AJ69" s="157">
        <f t="shared" si="41"/>
        <v>13.728262732701086</v>
      </c>
    </row>
    <row r="70" spans="1:36" x14ac:dyDescent="0.25">
      <c r="A70" s="277"/>
      <c r="B70" s="347" t="s">
        <v>96</v>
      </c>
      <c r="C70" s="141" t="s">
        <v>51</v>
      </c>
      <c r="D70">
        <f>AVERAGE(K37:L37)</f>
        <v>0.5021712952839128</v>
      </c>
      <c r="E70" s="76">
        <f>D70*231*2/50</f>
        <v>4.6400627684233537</v>
      </c>
      <c r="F70" s="16">
        <f>E70</f>
        <v>4.6400627684233537</v>
      </c>
      <c r="G70" s="344"/>
      <c r="P70" s="277"/>
      <c r="Q70" s="347" t="s">
        <v>96</v>
      </c>
      <c r="R70" s="141" t="s">
        <v>51</v>
      </c>
      <c r="S70">
        <f t="shared" ref="S70:S75" si="43">AVERAGE(Z37:AA37)</f>
        <v>0.39026739876666977</v>
      </c>
      <c r="T70" s="76">
        <f t="shared" ref="T70:T72" si="44">S70*231*2/50</f>
        <v>3.6060707646040289</v>
      </c>
      <c r="U70" s="344"/>
      <c r="AE70" s="277"/>
      <c r="AF70" s="347" t="s">
        <v>96</v>
      </c>
      <c r="AG70" s="141" t="s">
        <v>51</v>
      </c>
      <c r="AH70">
        <f t="shared" ref="AH70:AH75" si="45">AVERAGE(AO37:AP37)</f>
        <v>0.42511883854349608</v>
      </c>
      <c r="AI70" s="76">
        <f t="shared" ref="AI70:AI72" si="46">AH70*231*2/50</f>
        <v>3.928098068141904</v>
      </c>
      <c r="AJ70" s="344"/>
    </row>
    <row r="71" spans="1:36" x14ac:dyDescent="0.25">
      <c r="A71" s="277"/>
      <c r="B71" s="294"/>
      <c r="C71" s="76" t="s">
        <v>52</v>
      </c>
      <c r="D71">
        <f t="shared" ref="D71:D75" si="47">AVERAGE(K38:L38)</f>
        <v>0.46799241927254165</v>
      </c>
      <c r="E71" s="76">
        <f t="shared" ref="E71:E72" si="48">D71*231*2/50</f>
        <v>4.3242499540782848</v>
      </c>
      <c r="F71" s="16">
        <f t="shared" ref="F71:F81" si="49">E71</f>
        <v>4.3242499540782848</v>
      </c>
      <c r="G71" s="345"/>
      <c r="P71" s="277"/>
      <c r="Q71" s="294"/>
      <c r="R71" s="76" t="s">
        <v>52</v>
      </c>
      <c r="S71">
        <f t="shared" si="43"/>
        <v>0.46083834563625875</v>
      </c>
      <c r="T71" s="76">
        <f t="shared" si="44"/>
        <v>4.2581463136790312</v>
      </c>
      <c r="U71" s="345"/>
      <c r="AE71" s="277"/>
      <c r="AF71" s="294"/>
      <c r="AG71" s="76" t="s">
        <v>52</v>
      </c>
      <c r="AH71">
        <f t="shared" si="45"/>
        <v>0.44240018733169417</v>
      </c>
      <c r="AI71" s="76">
        <f t="shared" si="46"/>
        <v>4.087777730944854</v>
      </c>
      <c r="AJ71" s="345"/>
    </row>
    <row r="72" spans="1:36" x14ac:dyDescent="0.25">
      <c r="A72" s="277"/>
      <c r="B72" s="294"/>
      <c r="C72" s="76" t="s">
        <v>53</v>
      </c>
      <c r="D72">
        <f t="shared" si="47"/>
        <v>0.51929353451417737</v>
      </c>
      <c r="E72" s="76">
        <f t="shared" si="48"/>
        <v>4.7982722589109992</v>
      </c>
      <c r="F72" s="16">
        <f t="shared" si="49"/>
        <v>4.7982722589109992</v>
      </c>
      <c r="G72" s="345"/>
      <c r="P72" s="277"/>
      <c r="Q72" s="294"/>
      <c r="R72" s="76" t="s">
        <v>53</v>
      </c>
      <c r="S72">
        <f t="shared" si="43"/>
        <v>0.41197978371153443</v>
      </c>
      <c r="T72" s="76">
        <f t="shared" si="44"/>
        <v>3.806693201494578</v>
      </c>
      <c r="U72" s="345"/>
      <c r="AE72" s="277"/>
      <c r="AF72" s="294"/>
      <c r="AG72" s="76" t="s">
        <v>53</v>
      </c>
      <c r="AH72">
        <f t="shared" si="45"/>
        <v>0.43974241892050114</v>
      </c>
      <c r="AI72" s="76">
        <f t="shared" si="46"/>
        <v>4.063219950825431</v>
      </c>
      <c r="AJ72" s="345"/>
    </row>
    <row r="73" spans="1:36" x14ac:dyDescent="0.25">
      <c r="A73" s="277"/>
      <c r="B73" s="294"/>
      <c r="C73" s="76" t="s">
        <v>54</v>
      </c>
      <c r="D73">
        <f t="shared" si="47"/>
        <v>0.65804271448356288</v>
      </c>
      <c r="E73" s="76">
        <f>D73*781*2/50</f>
        <v>20.557254400466505</v>
      </c>
      <c r="F73" s="16">
        <f t="shared" si="49"/>
        <v>20.557254400466505</v>
      </c>
      <c r="G73" s="345"/>
      <c r="P73" s="277"/>
      <c r="Q73" s="294"/>
      <c r="R73" s="76" t="s">
        <v>54</v>
      </c>
      <c r="S73">
        <f t="shared" si="43"/>
        <v>0.61608303715179691</v>
      </c>
      <c r="T73" s="76">
        <f t="shared" ref="T73:T75" si="50">S73*781*2/50</f>
        <v>19.246434080622134</v>
      </c>
      <c r="U73" s="345"/>
      <c r="AE73" s="277"/>
      <c r="AF73" s="294"/>
      <c r="AG73" s="76" t="s">
        <v>54</v>
      </c>
      <c r="AH73">
        <f t="shared" si="45"/>
        <v>0.75789017679428627</v>
      </c>
      <c r="AI73" s="76">
        <f t="shared" ref="AI73:AI75" si="51">AH73*781*2/50</f>
        <v>23.676489123053504</v>
      </c>
      <c r="AJ73" s="345"/>
    </row>
    <row r="74" spans="1:36" x14ac:dyDescent="0.25">
      <c r="A74" s="277"/>
      <c r="B74" s="294"/>
      <c r="C74" s="76" t="s">
        <v>55</v>
      </c>
      <c r="D74">
        <f t="shared" si="47"/>
        <v>0.66143217435673152</v>
      </c>
      <c r="E74" s="76">
        <f t="shared" ref="E74:E75" si="52">D74*781*2/50</f>
        <v>20.663141126904293</v>
      </c>
      <c r="F74" s="16">
        <f t="shared" si="49"/>
        <v>20.663141126904293</v>
      </c>
      <c r="G74" s="345"/>
      <c r="P74" s="277"/>
      <c r="Q74" s="294"/>
      <c r="R74" s="76" t="s">
        <v>55</v>
      </c>
      <c r="S74">
        <f t="shared" si="43"/>
        <v>0.62361288313739793</v>
      </c>
      <c r="T74" s="76">
        <f t="shared" si="50"/>
        <v>19.48166646921231</v>
      </c>
      <c r="U74" s="345"/>
      <c r="AE74" s="277"/>
      <c r="AF74" s="294"/>
      <c r="AG74" s="76" t="s">
        <v>55</v>
      </c>
      <c r="AH74">
        <f t="shared" si="45"/>
        <v>0.6597752019669828</v>
      </c>
      <c r="AI74" s="76">
        <f t="shared" si="51"/>
        <v>20.611377309448542</v>
      </c>
      <c r="AJ74" s="345"/>
    </row>
    <row r="75" spans="1:36" ht="15.75" thickBot="1" x14ac:dyDescent="0.3">
      <c r="A75" s="277"/>
      <c r="B75" s="348"/>
      <c r="C75" s="74" t="s">
        <v>56</v>
      </c>
      <c r="D75" s="6">
        <f t="shared" si="47"/>
        <v>0.60206195786864924</v>
      </c>
      <c r="E75" s="74">
        <f t="shared" si="52"/>
        <v>18.808415563816602</v>
      </c>
      <c r="F75" s="72">
        <f t="shared" si="49"/>
        <v>18.808415563816602</v>
      </c>
      <c r="G75" s="345"/>
      <c r="P75" s="277"/>
      <c r="Q75" s="348"/>
      <c r="R75" s="74" t="s">
        <v>56</v>
      </c>
      <c r="S75" s="6">
        <f t="shared" si="43"/>
        <v>0.47201350284030502</v>
      </c>
      <c r="T75" s="74">
        <f t="shared" si="50"/>
        <v>14.745701828731129</v>
      </c>
      <c r="U75" s="345"/>
      <c r="AE75" s="279"/>
      <c r="AF75" s="315"/>
      <c r="AG75" s="77" t="s">
        <v>56</v>
      </c>
      <c r="AH75" s="11">
        <f t="shared" si="45"/>
        <v>0.70996838777660698</v>
      </c>
      <c r="AI75" s="77">
        <f t="shared" si="51"/>
        <v>22.179412434141199</v>
      </c>
      <c r="AJ75" s="346"/>
    </row>
    <row r="76" spans="1:36" x14ac:dyDescent="0.25">
      <c r="A76" s="277"/>
      <c r="B76" s="347" t="s">
        <v>97</v>
      </c>
      <c r="C76" s="141" t="s">
        <v>51</v>
      </c>
      <c r="D76">
        <f>AVERAGE(M37:N37)</f>
        <v>0.54520650193162767</v>
      </c>
      <c r="E76" s="76">
        <f>D76*231*2/50</f>
        <v>5.0377080778482393</v>
      </c>
      <c r="F76" s="16">
        <f t="shared" si="49"/>
        <v>5.0377080778482393</v>
      </c>
      <c r="G76" s="345"/>
      <c r="P76" s="277"/>
      <c r="Q76" s="347" t="s">
        <v>97</v>
      </c>
      <c r="R76" s="141" t="s">
        <v>51</v>
      </c>
      <c r="S76">
        <f t="shared" ref="S76:S81" si="53">AVERAGE(AB37:AC37)</f>
        <v>0.51074493453628611</v>
      </c>
      <c r="T76" s="76">
        <f t="shared" ref="T76:T78" si="54">S76*231*2/50</f>
        <v>4.7192831951152838</v>
      </c>
      <c r="U76" s="345"/>
    </row>
    <row r="77" spans="1:36" x14ac:dyDescent="0.25">
      <c r="A77" s="277"/>
      <c r="B77" s="294"/>
      <c r="C77" s="76" t="s">
        <v>52</v>
      </c>
      <c r="D77">
        <f t="shared" ref="D77:D81" si="55">AVERAGE(M38:N38)</f>
        <v>0.51955594431080976</v>
      </c>
      <c r="E77" s="76">
        <f t="shared" ref="E77:E78" si="56">D77*231*2/50</f>
        <v>4.8006969254318825</v>
      </c>
      <c r="F77" s="16">
        <f t="shared" si="49"/>
        <v>4.8006969254318825</v>
      </c>
      <c r="G77" s="345"/>
      <c r="P77" s="277"/>
      <c r="Q77" s="294"/>
      <c r="R77" s="76" t="s">
        <v>52</v>
      </c>
      <c r="S77">
        <f t="shared" si="53"/>
        <v>0.43741722105774783</v>
      </c>
      <c r="T77" s="76">
        <f t="shared" si="54"/>
        <v>4.0417351225735896</v>
      </c>
      <c r="U77" s="345"/>
    </row>
    <row r="78" spans="1:36" x14ac:dyDescent="0.25">
      <c r="A78" s="277"/>
      <c r="B78" s="294"/>
      <c r="C78" s="76" t="s">
        <v>53</v>
      </c>
      <c r="D78">
        <f t="shared" si="55"/>
        <v>0.49725111159705515</v>
      </c>
      <c r="E78" s="76">
        <f t="shared" si="56"/>
        <v>4.5946002711567893</v>
      </c>
      <c r="F78" s="16">
        <f t="shared" si="49"/>
        <v>4.5946002711567893</v>
      </c>
      <c r="G78" s="345"/>
      <c r="P78" s="277"/>
      <c r="Q78" s="294"/>
      <c r="R78" s="76" t="s">
        <v>53</v>
      </c>
      <c r="S78">
        <f t="shared" si="53"/>
        <v>0.42012477596524811</v>
      </c>
      <c r="T78" s="76">
        <f t="shared" si="54"/>
        <v>3.8819529299188922</v>
      </c>
      <c r="U78" s="345"/>
    </row>
    <row r="79" spans="1:36" x14ac:dyDescent="0.25">
      <c r="A79" s="277"/>
      <c r="B79" s="294"/>
      <c r="C79" s="76" t="s">
        <v>54</v>
      </c>
      <c r="D79">
        <f t="shared" si="55"/>
        <v>0.67144748159486844</v>
      </c>
      <c r="E79" s="76">
        <f t="shared" ref="E79:E81" si="57">D79*781*2/50</f>
        <v>20.976019325023689</v>
      </c>
      <c r="F79" s="16">
        <f t="shared" si="49"/>
        <v>20.976019325023689</v>
      </c>
      <c r="G79" s="345"/>
      <c r="P79" s="277"/>
      <c r="Q79" s="294"/>
      <c r="R79" s="76" t="s">
        <v>54</v>
      </c>
      <c r="S79">
        <f t="shared" si="53"/>
        <v>0.61828161548042171</v>
      </c>
      <c r="T79" s="76">
        <f t="shared" ref="T79:T81" si="58">S79*781*2/50</f>
        <v>19.315117667608373</v>
      </c>
      <c r="U79" s="345"/>
    </row>
    <row r="80" spans="1:36" x14ac:dyDescent="0.25">
      <c r="A80" s="277"/>
      <c r="B80" s="294"/>
      <c r="C80" s="76" t="s">
        <v>55</v>
      </c>
      <c r="D80">
        <f t="shared" si="55"/>
        <v>0.68563947809607118</v>
      </c>
      <c r="E80" s="76">
        <f t="shared" si="57"/>
        <v>21.419377295721265</v>
      </c>
      <c r="F80" s="16">
        <f t="shared" si="49"/>
        <v>21.419377295721265</v>
      </c>
      <c r="G80" s="345"/>
      <c r="P80" s="277"/>
      <c r="Q80" s="294"/>
      <c r="R80" s="76" t="s">
        <v>55</v>
      </c>
      <c r="S80">
        <f t="shared" si="53"/>
        <v>0.72189958686472844</v>
      </c>
      <c r="T80" s="76">
        <f t="shared" si="58"/>
        <v>22.552143093654117</v>
      </c>
      <c r="U80" s="345"/>
    </row>
    <row r="81" spans="1:21" ht="15.75" thickBot="1" x14ac:dyDescent="0.3">
      <c r="A81" s="279"/>
      <c r="B81" s="315"/>
      <c r="C81" s="77" t="s">
        <v>56</v>
      </c>
      <c r="D81" s="11">
        <f t="shared" si="55"/>
        <v>0.67164428894234263</v>
      </c>
      <c r="E81" s="77">
        <f t="shared" si="57"/>
        <v>20.982167586558784</v>
      </c>
      <c r="F81" s="17">
        <f t="shared" si="49"/>
        <v>20.982167586558784</v>
      </c>
      <c r="G81" s="346"/>
      <c r="P81" s="279"/>
      <c r="Q81" s="315"/>
      <c r="R81" s="77" t="s">
        <v>56</v>
      </c>
      <c r="S81" s="11">
        <f t="shared" si="53"/>
        <v>0.66350625778425831</v>
      </c>
      <c r="T81" s="77">
        <f t="shared" si="58"/>
        <v>20.72793549318023</v>
      </c>
      <c r="U81" s="346"/>
    </row>
  </sheetData>
  <mergeCells count="50">
    <mergeCell ref="AJ70:AJ75"/>
    <mergeCell ref="AE45:AE75"/>
    <mergeCell ref="AE21:AE35"/>
    <mergeCell ref="AE36:AE44"/>
    <mergeCell ref="AF46:AF49"/>
    <mergeCell ref="AF50:AF53"/>
    <mergeCell ref="AF54:AF57"/>
    <mergeCell ref="AF58:AF61"/>
    <mergeCell ref="AF62:AF65"/>
    <mergeCell ref="AF66:AF69"/>
    <mergeCell ref="AF70:AF75"/>
    <mergeCell ref="AE1:AR1"/>
    <mergeCell ref="AE2:AE10"/>
    <mergeCell ref="AE11:AK11"/>
    <mergeCell ref="AL11:AR11"/>
    <mergeCell ref="AE12:AE20"/>
    <mergeCell ref="A1:N1"/>
    <mergeCell ref="P1:AC1"/>
    <mergeCell ref="A2:A10"/>
    <mergeCell ref="P2:P10"/>
    <mergeCell ref="A11:G11"/>
    <mergeCell ref="H11:N11"/>
    <mergeCell ref="P11:V11"/>
    <mergeCell ref="W11:AC11"/>
    <mergeCell ref="A12:A20"/>
    <mergeCell ref="P12:P20"/>
    <mergeCell ref="A21:A35"/>
    <mergeCell ref="P21:P35"/>
    <mergeCell ref="A36:A44"/>
    <mergeCell ref="P36:P44"/>
    <mergeCell ref="A45:A81"/>
    <mergeCell ref="P45:P81"/>
    <mergeCell ref="B46:B49"/>
    <mergeCell ref="Q46:Q49"/>
    <mergeCell ref="B50:B53"/>
    <mergeCell ref="Q50:Q53"/>
    <mergeCell ref="B54:B57"/>
    <mergeCell ref="Q54:Q57"/>
    <mergeCell ref="B58:B61"/>
    <mergeCell ref="Q58:Q61"/>
    <mergeCell ref="B76:B81"/>
    <mergeCell ref="Q76:Q81"/>
    <mergeCell ref="G70:G81"/>
    <mergeCell ref="U70:U81"/>
    <mergeCell ref="B62:B65"/>
    <mergeCell ref="Q62:Q65"/>
    <mergeCell ref="B66:B69"/>
    <mergeCell ref="Q66:Q69"/>
    <mergeCell ref="B70:B75"/>
    <mergeCell ref="Q70:Q75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F35F6-FE67-4107-9907-AA55BC564AEC}">
  <dimension ref="A1:AR80"/>
  <sheetViews>
    <sheetView topLeftCell="Q1" workbookViewId="0">
      <selection activeCell="AE2" sqref="AE2:AE10"/>
    </sheetView>
  </sheetViews>
  <sheetFormatPr defaultRowHeight="15" x14ac:dyDescent="0.25"/>
  <cols>
    <col min="16" max="16" width="12.5703125" customWidth="1"/>
    <col min="21" max="21" width="10.42578125" customWidth="1"/>
    <col min="33" max="33" width="12.140625" bestFit="1" customWidth="1"/>
    <col min="37" max="37" width="11.5703125" bestFit="1" customWidth="1"/>
  </cols>
  <sheetData>
    <row r="1" spans="1:44" ht="15.75" thickBot="1" x14ac:dyDescent="0.3">
      <c r="A1" s="354" t="s">
        <v>10</v>
      </c>
      <c r="B1" s="354"/>
      <c r="C1" s="354"/>
      <c r="D1" s="354"/>
      <c r="E1" s="354"/>
      <c r="F1" s="354"/>
      <c r="G1" s="354"/>
      <c r="H1" s="354"/>
      <c r="I1" s="354"/>
      <c r="J1" s="354"/>
      <c r="K1" s="354"/>
      <c r="L1" s="354"/>
      <c r="M1" s="354"/>
      <c r="N1" s="354"/>
      <c r="P1" s="354" t="s">
        <v>7</v>
      </c>
      <c r="Q1" s="354"/>
      <c r="R1" s="354"/>
      <c r="S1" s="354"/>
      <c r="T1" s="354"/>
      <c r="U1" s="354"/>
      <c r="V1" s="354"/>
      <c r="W1" s="354"/>
      <c r="X1" s="354"/>
      <c r="Y1" s="354"/>
      <c r="Z1" s="354"/>
      <c r="AA1" s="354"/>
      <c r="AB1" s="354"/>
      <c r="AC1" s="354"/>
      <c r="AE1" s="354" t="s">
        <v>211</v>
      </c>
      <c r="AF1" s="354"/>
      <c r="AG1" s="354"/>
      <c r="AH1" s="354"/>
      <c r="AI1" s="354"/>
      <c r="AJ1" s="354"/>
      <c r="AK1" s="354"/>
      <c r="AL1" s="354"/>
      <c r="AM1" s="354"/>
      <c r="AN1" s="354"/>
      <c r="AO1" s="354"/>
      <c r="AP1" s="354"/>
      <c r="AQ1" s="354"/>
      <c r="AR1" s="354"/>
    </row>
    <row r="2" spans="1:44" x14ac:dyDescent="0.25">
      <c r="A2" s="326" t="s">
        <v>19</v>
      </c>
      <c r="B2" s="143"/>
      <c r="C2" s="42">
        <v>1</v>
      </c>
      <c r="D2" s="42">
        <v>2</v>
      </c>
      <c r="E2" s="42">
        <v>3</v>
      </c>
      <c r="F2" s="42">
        <v>4</v>
      </c>
      <c r="G2" s="42">
        <v>5</v>
      </c>
      <c r="H2" s="42">
        <v>6</v>
      </c>
      <c r="I2" s="42">
        <v>7</v>
      </c>
      <c r="J2" s="42">
        <v>8</v>
      </c>
      <c r="K2" s="42">
        <v>9</v>
      </c>
      <c r="L2" s="42">
        <v>10</v>
      </c>
      <c r="M2" s="42">
        <v>11</v>
      </c>
      <c r="N2" s="43">
        <v>12</v>
      </c>
      <c r="P2" s="326" t="s">
        <v>19</v>
      </c>
      <c r="Q2" s="78"/>
      <c r="R2" s="42">
        <v>1</v>
      </c>
      <c r="S2" s="42">
        <v>2</v>
      </c>
      <c r="T2" s="42">
        <v>3</v>
      </c>
      <c r="U2" s="42">
        <v>4</v>
      </c>
      <c r="V2" s="42">
        <v>5</v>
      </c>
      <c r="W2" s="42">
        <v>6</v>
      </c>
      <c r="X2" s="42">
        <v>7</v>
      </c>
      <c r="Y2" s="42">
        <v>8</v>
      </c>
      <c r="Z2" s="42">
        <v>9</v>
      </c>
      <c r="AA2" s="42">
        <v>10</v>
      </c>
      <c r="AB2" s="42">
        <v>11</v>
      </c>
      <c r="AC2" s="43">
        <v>12</v>
      </c>
      <c r="AE2" s="326" t="s">
        <v>19</v>
      </c>
      <c r="AF2" s="78"/>
      <c r="AG2" s="42">
        <v>1</v>
      </c>
      <c r="AH2" s="42">
        <v>2</v>
      </c>
      <c r="AI2" s="42">
        <v>3</v>
      </c>
      <c r="AJ2" s="42">
        <v>4</v>
      </c>
      <c r="AK2" s="42">
        <v>5</v>
      </c>
      <c r="AL2" s="42">
        <v>6</v>
      </c>
      <c r="AM2" s="42">
        <v>7</v>
      </c>
      <c r="AN2" s="42">
        <v>8</v>
      </c>
      <c r="AO2" s="42">
        <v>9</v>
      </c>
      <c r="AP2" s="42">
        <v>10</v>
      </c>
      <c r="AQ2" s="42">
        <v>11</v>
      </c>
      <c r="AR2" s="43">
        <v>12</v>
      </c>
    </row>
    <row r="3" spans="1:44" x14ac:dyDescent="0.25">
      <c r="A3" s="327"/>
      <c r="B3" s="91" t="s">
        <v>25</v>
      </c>
      <c r="C3" s="28">
        <v>5.7000000000000002E-2</v>
      </c>
      <c r="D3" s="28">
        <v>5.8000000000000003E-2</v>
      </c>
      <c r="E3" s="28">
        <v>0.193</v>
      </c>
      <c r="F3" s="28">
        <v>0.19900000000000001</v>
      </c>
      <c r="G3" s="24">
        <v>1.944</v>
      </c>
      <c r="H3" s="23">
        <v>2.177</v>
      </c>
      <c r="I3" s="28">
        <v>8.5999999999999993E-2</v>
      </c>
      <c r="J3" s="28">
        <v>9.9000000000000005E-2</v>
      </c>
      <c r="K3" s="32">
        <v>0.26900000000000002</v>
      </c>
      <c r="L3" s="32">
        <v>0.23799999999999999</v>
      </c>
      <c r="M3" s="32">
        <v>0.22600000000000001</v>
      </c>
      <c r="N3" s="54">
        <v>0.22900000000000001</v>
      </c>
      <c r="P3" s="327"/>
      <c r="Q3" s="79" t="s">
        <v>25</v>
      </c>
      <c r="R3" s="28">
        <v>5.6000000000000001E-2</v>
      </c>
      <c r="S3" s="28">
        <v>5.3999999999999999E-2</v>
      </c>
      <c r="T3" s="33">
        <v>0.251</v>
      </c>
      <c r="U3" s="33">
        <v>0.255</v>
      </c>
      <c r="V3" s="128">
        <v>0.375</v>
      </c>
      <c r="W3" s="128">
        <v>0.38100000000000001</v>
      </c>
      <c r="X3" s="31">
        <v>0.41799999999999998</v>
      </c>
      <c r="Y3" s="31">
        <v>0.42099999999999999</v>
      </c>
      <c r="Z3" s="33">
        <v>0.24299999999999999</v>
      </c>
      <c r="AA3" s="33">
        <v>0.247</v>
      </c>
      <c r="AB3" s="33">
        <v>0.22500000000000001</v>
      </c>
      <c r="AC3" s="55">
        <v>0.23799999999999999</v>
      </c>
      <c r="AE3" s="327"/>
      <c r="AF3" s="79" t="s">
        <v>25</v>
      </c>
      <c r="AG3" s="28">
        <v>7.0999999999999994E-2</v>
      </c>
      <c r="AH3" s="28">
        <v>7.0000000000000007E-2</v>
      </c>
      <c r="AI3" s="31">
        <v>0.18</v>
      </c>
      <c r="AJ3" s="31">
        <v>0.188</v>
      </c>
      <c r="AK3" s="31">
        <v>0.20200000000000001</v>
      </c>
      <c r="AL3" s="31">
        <v>0.20699999999999999</v>
      </c>
      <c r="AM3" s="26">
        <v>0.246</v>
      </c>
      <c r="AN3" s="80">
        <v>0.22</v>
      </c>
      <c r="AO3" s="31">
        <v>0.20300000000000001</v>
      </c>
      <c r="AP3" s="31">
        <v>0.2</v>
      </c>
      <c r="AQ3" s="28">
        <v>5.0999999999999997E-2</v>
      </c>
      <c r="AR3" s="46">
        <v>5.0999999999999997E-2</v>
      </c>
    </row>
    <row r="4" spans="1:44" x14ac:dyDescent="0.25">
      <c r="A4" s="327"/>
      <c r="B4" s="91" t="s">
        <v>26</v>
      </c>
      <c r="C4" s="28">
        <v>0.16600000000000001</v>
      </c>
      <c r="D4" s="28">
        <v>0.183</v>
      </c>
      <c r="E4" s="32">
        <v>0.35399999999999998</v>
      </c>
      <c r="F4" s="32">
        <v>0.33800000000000002</v>
      </c>
      <c r="G4" s="32">
        <v>0.22700000000000001</v>
      </c>
      <c r="H4" s="32">
        <v>0.222</v>
      </c>
      <c r="I4" s="33">
        <v>0.38300000000000001</v>
      </c>
      <c r="J4" s="33">
        <v>0.41499999999999998</v>
      </c>
      <c r="K4" s="33">
        <v>0.36799999999999999</v>
      </c>
      <c r="L4" s="32">
        <v>0.32700000000000001</v>
      </c>
      <c r="M4" s="32">
        <v>0.307</v>
      </c>
      <c r="N4" s="55">
        <v>0.36699999999999999</v>
      </c>
      <c r="P4" s="327"/>
      <c r="Q4" s="79" t="s">
        <v>26</v>
      </c>
      <c r="R4" s="32">
        <v>0.159</v>
      </c>
      <c r="S4" s="32">
        <v>0.16700000000000001</v>
      </c>
      <c r="T4" s="33">
        <v>0.23799999999999999</v>
      </c>
      <c r="U4" s="33">
        <v>0.254</v>
      </c>
      <c r="V4" s="128">
        <v>0.35399999999999998</v>
      </c>
      <c r="W4" s="128">
        <v>0.38</v>
      </c>
      <c r="X4" s="31">
        <v>0.39900000000000002</v>
      </c>
      <c r="Y4" s="128">
        <v>0.38100000000000001</v>
      </c>
      <c r="Z4" s="80">
        <v>0.51100000000000001</v>
      </c>
      <c r="AA4" s="128">
        <v>0.375</v>
      </c>
      <c r="AB4" s="128">
        <v>0.38</v>
      </c>
      <c r="AC4" s="53">
        <v>0.46400000000000002</v>
      </c>
      <c r="AE4" s="327"/>
      <c r="AF4" s="79" t="s">
        <v>26</v>
      </c>
      <c r="AG4" s="128">
        <v>0.14399999999999999</v>
      </c>
      <c r="AH4" s="128">
        <v>0.153</v>
      </c>
      <c r="AI4" s="31">
        <v>0.19800000000000001</v>
      </c>
      <c r="AJ4" s="31">
        <v>0.19700000000000001</v>
      </c>
      <c r="AK4" s="31">
        <v>0.219</v>
      </c>
      <c r="AL4" s="31">
        <v>0.20699999999999999</v>
      </c>
      <c r="AM4" s="80">
        <v>0.216</v>
      </c>
      <c r="AN4" s="80">
        <v>0.21299999999999999</v>
      </c>
      <c r="AO4" s="31">
        <v>0.19600000000000001</v>
      </c>
      <c r="AP4" s="31">
        <v>0.20200000000000001</v>
      </c>
      <c r="AQ4" s="28">
        <v>5.0999999999999997E-2</v>
      </c>
      <c r="AR4" s="46">
        <v>5.0999999999999997E-2</v>
      </c>
    </row>
    <row r="5" spans="1:44" x14ac:dyDescent="0.25">
      <c r="A5" s="327"/>
      <c r="B5" s="91" t="s">
        <v>27</v>
      </c>
      <c r="C5" s="32">
        <v>0.30499999999999999</v>
      </c>
      <c r="D5" s="32">
        <v>0.30399999999999999</v>
      </c>
      <c r="E5" s="23">
        <v>2.1389999999999998</v>
      </c>
      <c r="F5" s="23">
        <v>2.0649999999999999</v>
      </c>
      <c r="G5" s="32">
        <v>0.33700000000000002</v>
      </c>
      <c r="H5" s="32">
        <v>0.35499999999999998</v>
      </c>
      <c r="I5" s="28">
        <v>6.8000000000000005E-2</v>
      </c>
      <c r="J5" s="28">
        <v>6.9000000000000006E-2</v>
      </c>
      <c r="K5" s="23">
        <v>2.1829999999999998</v>
      </c>
      <c r="L5" s="23">
        <v>2.1779999999999999</v>
      </c>
      <c r="M5" s="27">
        <v>1.637</v>
      </c>
      <c r="N5" s="104">
        <v>2.1659999999999999</v>
      </c>
      <c r="P5" s="327"/>
      <c r="Q5" s="79" t="s">
        <v>27</v>
      </c>
      <c r="R5" s="33">
        <v>0.255</v>
      </c>
      <c r="S5" s="33">
        <v>0.26</v>
      </c>
      <c r="T5" s="33">
        <v>0.28499999999999998</v>
      </c>
      <c r="U5" s="33">
        <v>0.27500000000000002</v>
      </c>
      <c r="V5" s="128">
        <v>0.38300000000000001</v>
      </c>
      <c r="W5" s="31">
        <v>0.40699999999999997</v>
      </c>
      <c r="X5" s="128">
        <v>0.36199999999999999</v>
      </c>
      <c r="Y5" s="31">
        <v>0.41</v>
      </c>
      <c r="Z5" s="31">
        <v>0.45100000000000001</v>
      </c>
      <c r="AA5" s="31">
        <v>0.46</v>
      </c>
      <c r="AB5" s="128">
        <v>0.38400000000000001</v>
      </c>
      <c r="AC5" s="131">
        <v>0.39300000000000002</v>
      </c>
      <c r="AE5" s="327"/>
      <c r="AF5" s="79" t="s">
        <v>27</v>
      </c>
      <c r="AG5" s="26">
        <v>0.24199999999999999</v>
      </c>
      <c r="AH5" s="26">
        <v>0.25</v>
      </c>
      <c r="AI5" s="31">
        <v>0.185</v>
      </c>
      <c r="AJ5" s="31">
        <v>0.17899999999999999</v>
      </c>
      <c r="AK5" s="31">
        <v>0.216</v>
      </c>
      <c r="AL5" s="31">
        <v>0.193</v>
      </c>
      <c r="AM5" s="80">
        <v>0.221</v>
      </c>
      <c r="AN5" s="80">
        <v>0.216</v>
      </c>
      <c r="AO5" s="80">
        <v>0.20899999999999999</v>
      </c>
      <c r="AP5" s="80">
        <v>0.20799999999999999</v>
      </c>
      <c r="AQ5" s="28">
        <v>5.0999999999999997E-2</v>
      </c>
      <c r="AR5" s="46">
        <v>0.05</v>
      </c>
    </row>
    <row r="6" spans="1:44" x14ac:dyDescent="0.25">
      <c r="A6" s="327"/>
      <c r="B6" s="91" t="s">
        <v>28</v>
      </c>
      <c r="C6" s="128">
        <v>0.55500000000000005</v>
      </c>
      <c r="D6" s="33">
        <v>0.44500000000000001</v>
      </c>
      <c r="E6" s="32">
        <v>0.21199999999999999</v>
      </c>
      <c r="F6" s="32">
        <v>0.214</v>
      </c>
      <c r="G6" s="29">
        <v>1.448</v>
      </c>
      <c r="H6" s="22">
        <v>1.806</v>
      </c>
      <c r="I6" s="28">
        <v>0.09</v>
      </c>
      <c r="J6" s="28">
        <v>9.1999999999999998E-2</v>
      </c>
      <c r="K6" s="28">
        <v>7.0999999999999994E-2</v>
      </c>
      <c r="L6" s="28">
        <v>7.0000000000000007E-2</v>
      </c>
      <c r="M6" s="28">
        <v>6.9000000000000006E-2</v>
      </c>
      <c r="N6" s="46">
        <v>7.5999999999999998E-2</v>
      </c>
      <c r="P6" s="327"/>
      <c r="Q6" s="79" t="s">
        <v>28</v>
      </c>
      <c r="R6" s="128">
        <v>0.35099999999999998</v>
      </c>
      <c r="S6" s="128">
        <v>0.35399999999999998</v>
      </c>
      <c r="T6" s="33">
        <v>0.25900000000000001</v>
      </c>
      <c r="U6" s="33">
        <v>0.26100000000000001</v>
      </c>
      <c r="V6" s="31">
        <v>0.40300000000000002</v>
      </c>
      <c r="W6" s="31">
        <v>0.42099999999999999</v>
      </c>
      <c r="X6" s="128">
        <v>0.376</v>
      </c>
      <c r="Y6" s="128">
        <v>0.378</v>
      </c>
      <c r="Z6" s="33">
        <v>0.23</v>
      </c>
      <c r="AA6" s="33">
        <v>0.23400000000000001</v>
      </c>
      <c r="AB6" s="33">
        <v>0.22700000000000001</v>
      </c>
      <c r="AC6" s="55">
        <v>0.23100000000000001</v>
      </c>
      <c r="AE6" s="327"/>
      <c r="AF6" s="79" t="s">
        <v>28</v>
      </c>
      <c r="AG6" s="27">
        <v>0.38200000000000001</v>
      </c>
      <c r="AH6" s="29">
        <v>0.35499999999999998</v>
      </c>
      <c r="AI6" s="31">
        <v>0.20200000000000001</v>
      </c>
      <c r="AJ6" s="31">
        <v>0.20399999999999999</v>
      </c>
      <c r="AK6" s="31">
        <v>0.16900000000000001</v>
      </c>
      <c r="AL6" s="31">
        <v>0.17199999999999999</v>
      </c>
      <c r="AM6" s="80">
        <v>0.217</v>
      </c>
      <c r="AN6" s="80">
        <v>0.218</v>
      </c>
      <c r="AO6" s="28">
        <v>6.7000000000000004E-2</v>
      </c>
      <c r="AP6" s="28">
        <v>6.8000000000000005E-2</v>
      </c>
      <c r="AQ6" s="28">
        <v>5.0999999999999997E-2</v>
      </c>
      <c r="AR6" s="46">
        <v>5.0999999999999997E-2</v>
      </c>
    </row>
    <row r="7" spans="1:44" x14ac:dyDescent="0.25">
      <c r="A7" s="327"/>
      <c r="B7" s="91" t="s">
        <v>35</v>
      </c>
      <c r="C7" s="128">
        <v>0.57499999999999996</v>
      </c>
      <c r="D7" s="128">
        <v>0.58599999999999997</v>
      </c>
      <c r="E7" s="32">
        <v>0.33800000000000002</v>
      </c>
      <c r="F7" s="32">
        <v>0.35</v>
      </c>
      <c r="G7" s="28">
        <v>6.8000000000000005E-2</v>
      </c>
      <c r="H7" s="28">
        <v>6.8000000000000005E-2</v>
      </c>
      <c r="I7" s="33">
        <v>0.41099999999999998</v>
      </c>
      <c r="J7" s="33">
        <v>0.4</v>
      </c>
      <c r="K7" s="28">
        <v>9.5000000000000001E-2</v>
      </c>
      <c r="L7" s="28">
        <v>9.7000000000000003E-2</v>
      </c>
      <c r="M7" s="28">
        <v>9.0999999999999998E-2</v>
      </c>
      <c r="N7" s="46">
        <v>0.104</v>
      </c>
      <c r="P7" s="327"/>
      <c r="Q7" s="79" t="s">
        <v>35</v>
      </c>
      <c r="R7" s="31">
        <v>0.46800000000000003</v>
      </c>
      <c r="S7" s="31">
        <v>0.45200000000000001</v>
      </c>
      <c r="T7" s="31">
        <v>0.42399999999999999</v>
      </c>
      <c r="U7" s="31">
        <v>0.45400000000000001</v>
      </c>
      <c r="V7" s="33">
        <v>0.26900000000000002</v>
      </c>
      <c r="W7" s="33">
        <v>0.28000000000000003</v>
      </c>
      <c r="X7" s="128">
        <v>0.36199999999999999</v>
      </c>
      <c r="Y7" s="31">
        <v>0.40300000000000002</v>
      </c>
      <c r="Z7" s="80">
        <v>0.497</v>
      </c>
      <c r="AA7" s="31">
        <v>0.40899999999999997</v>
      </c>
      <c r="AB7" s="31">
        <v>0.436</v>
      </c>
      <c r="AC7" s="104">
        <v>1.2649999999999999</v>
      </c>
      <c r="AE7" s="327"/>
      <c r="AF7" s="79" t="s">
        <v>35</v>
      </c>
      <c r="AG7" s="22">
        <v>0.42</v>
      </c>
      <c r="AH7" s="24">
        <v>0.443</v>
      </c>
      <c r="AI7" s="25">
        <v>0.28899999999999998</v>
      </c>
      <c r="AJ7" s="25">
        <v>0.28199999999999997</v>
      </c>
      <c r="AK7" s="31">
        <v>0.19800000000000001</v>
      </c>
      <c r="AL7" s="31">
        <v>0.19800000000000001</v>
      </c>
      <c r="AM7" s="28">
        <v>7.3999999999999996E-2</v>
      </c>
      <c r="AN7" s="32">
        <v>8.7999999999999995E-2</v>
      </c>
      <c r="AO7" s="28">
        <v>7.1999999999999995E-2</v>
      </c>
      <c r="AP7" s="28">
        <v>6.8000000000000005E-2</v>
      </c>
      <c r="AQ7" s="28">
        <v>0.05</v>
      </c>
      <c r="AR7" s="46">
        <v>5.0999999999999997E-2</v>
      </c>
    </row>
    <row r="8" spans="1:44" x14ac:dyDescent="0.25">
      <c r="A8" s="327"/>
      <c r="B8" s="91" t="s">
        <v>36</v>
      </c>
      <c r="C8" s="31">
        <v>0.71099999999999997</v>
      </c>
      <c r="D8" s="31">
        <v>0.72199999999999998</v>
      </c>
      <c r="E8" s="23">
        <v>2.0430000000000001</v>
      </c>
      <c r="F8" s="23">
        <v>2.15</v>
      </c>
      <c r="G8" s="28">
        <v>8.5999999999999993E-2</v>
      </c>
      <c r="H8" s="28">
        <v>8.7999999999999995E-2</v>
      </c>
      <c r="I8" s="28">
        <v>6.8000000000000005E-2</v>
      </c>
      <c r="J8" s="28">
        <v>7.0999999999999994E-2</v>
      </c>
      <c r="K8" s="33">
        <v>0.48399999999999999</v>
      </c>
      <c r="L8" s="128">
        <v>0.51</v>
      </c>
      <c r="M8" s="33">
        <v>0.44400000000000001</v>
      </c>
      <c r="N8" s="55">
        <v>0.46300000000000002</v>
      </c>
      <c r="P8" s="327"/>
      <c r="Q8" s="79" t="s">
        <v>36</v>
      </c>
      <c r="R8" s="80">
        <v>0.53300000000000003</v>
      </c>
      <c r="S8" s="80">
        <v>0.53300000000000003</v>
      </c>
      <c r="T8" s="31">
        <v>0.38100000000000001</v>
      </c>
      <c r="U8" s="31">
        <v>0.39</v>
      </c>
      <c r="V8" s="33">
        <v>0.247</v>
      </c>
      <c r="W8" s="33">
        <v>0.248</v>
      </c>
      <c r="X8" s="128">
        <v>0.35099999999999998</v>
      </c>
      <c r="Y8" s="128">
        <v>0.38900000000000001</v>
      </c>
      <c r="Z8" s="31">
        <v>0.42199999999999999</v>
      </c>
      <c r="AA8" s="31">
        <v>0.44800000000000001</v>
      </c>
      <c r="AB8" s="128">
        <v>0.36599999999999999</v>
      </c>
      <c r="AC8" s="144">
        <v>0.55500000000000005</v>
      </c>
      <c r="AE8" s="327"/>
      <c r="AF8" s="79" t="s">
        <v>36</v>
      </c>
      <c r="AG8" s="23">
        <v>0.47599999999999998</v>
      </c>
      <c r="AH8" s="23">
        <v>0.48899999999999999</v>
      </c>
      <c r="AI8" s="80">
        <v>0.21199999999999999</v>
      </c>
      <c r="AJ8" s="80">
        <v>0.218</v>
      </c>
      <c r="AK8" s="31">
        <v>0.192</v>
      </c>
      <c r="AL8" s="31">
        <v>0.191</v>
      </c>
      <c r="AM8" s="28">
        <v>8.1000000000000003E-2</v>
      </c>
      <c r="AN8" s="28">
        <v>0.08</v>
      </c>
      <c r="AO8" s="28">
        <v>7.0000000000000007E-2</v>
      </c>
      <c r="AP8" s="28">
        <v>7.3999999999999996E-2</v>
      </c>
      <c r="AQ8" s="28">
        <v>0.05</v>
      </c>
      <c r="AR8" s="46">
        <v>5.1999999999999998E-2</v>
      </c>
    </row>
    <row r="9" spans="1:44" x14ac:dyDescent="0.25">
      <c r="A9" s="327"/>
      <c r="B9" s="91" t="s">
        <v>37</v>
      </c>
      <c r="C9" s="28">
        <v>5.0999999999999997E-2</v>
      </c>
      <c r="D9" s="28">
        <v>5.0999999999999997E-2</v>
      </c>
      <c r="E9" s="32">
        <v>0.214</v>
      </c>
      <c r="F9" s="32">
        <v>0.23300000000000001</v>
      </c>
      <c r="G9" s="33">
        <v>0.41899999999999998</v>
      </c>
      <c r="H9" s="33">
        <v>0.42299999999999999</v>
      </c>
      <c r="I9" s="28">
        <v>8.6999999999999994E-2</v>
      </c>
      <c r="J9" s="28">
        <v>8.8999999999999996E-2</v>
      </c>
      <c r="K9" s="28">
        <v>5.0999999999999997E-2</v>
      </c>
      <c r="L9" s="28">
        <v>5.0999999999999997E-2</v>
      </c>
      <c r="M9" s="28">
        <v>0.06</v>
      </c>
      <c r="N9" s="46">
        <v>5.0999999999999997E-2</v>
      </c>
      <c r="P9" s="327"/>
      <c r="Q9" s="79" t="s">
        <v>37</v>
      </c>
      <c r="R9" s="28">
        <v>0.05</v>
      </c>
      <c r="S9" s="28">
        <v>0.05</v>
      </c>
      <c r="T9" s="31">
        <v>0.41699999999999998</v>
      </c>
      <c r="U9" s="31">
        <v>0.44</v>
      </c>
      <c r="V9" s="33">
        <v>0.249</v>
      </c>
      <c r="W9" s="33">
        <v>0.25900000000000001</v>
      </c>
      <c r="X9" s="128">
        <v>0.35299999999999998</v>
      </c>
      <c r="Y9" s="128">
        <v>0.38</v>
      </c>
      <c r="Z9" s="28">
        <v>5.0999999999999997E-2</v>
      </c>
      <c r="AA9" s="28">
        <v>0.05</v>
      </c>
      <c r="AB9" s="28">
        <v>5.0999999999999997E-2</v>
      </c>
      <c r="AC9" s="46">
        <v>5.1999999999999998E-2</v>
      </c>
      <c r="AE9" s="327"/>
      <c r="AF9" s="79" t="s">
        <v>37</v>
      </c>
      <c r="AG9" s="28">
        <v>5.0999999999999997E-2</v>
      </c>
      <c r="AH9" s="28">
        <v>5.0999999999999997E-2</v>
      </c>
      <c r="AI9" s="25">
        <v>0.29099999999999998</v>
      </c>
      <c r="AJ9" s="30">
        <v>0.30399999999999999</v>
      </c>
      <c r="AK9" s="31">
        <v>0.187</v>
      </c>
      <c r="AL9" s="31">
        <v>0.192</v>
      </c>
      <c r="AM9" s="28">
        <v>7.4999999999999997E-2</v>
      </c>
      <c r="AN9" s="28">
        <v>7.4999999999999997E-2</v>
      </c>
      <c r="AO9" s="28">
        <v>5.0999999999999997E-2</v>
      </c>
      <c r="AP9" s="28">
        <v>5.0999999999999997E-2</v>
      </c>
      <c r="AQ9" s="28">
        <v>5.0999999999999997E-2</v>
      </c>
      <c r="AR9" s="46">
        <v>5.2999999999999999E-2</v>
      </c>
    </row>
    <row r="10" spans="1:44" ht="15.75" thickBot="1" x14ac:dyDescent="0.3">
      <c r="A10" s="328"/>
      <c r="B10" s="92" t="s">
        <v>9</v>
      </c>
      <c r="C10" s="51">
        <v>5.8000000000000003E-2</v>
      </c>
      <c r="D10" s="51">
        <v>5.0999999999999997E-2</v>
      </c>
      <c r="E10" s="82">
        <v>0.34799999999999998</v>
      </c>
      <c r="F10" s="83">
        <v>0.36099999999999999</v>
      </c>
      <c r="G10" s="51">
        <v>6.9000000000000006E-2</v>
      </c>
      <c r="H10" s="51">
        <v>6.9000000000000006E-2</v>
      </c>
      <c r="I10" s="83">
        <v>0.39600000000000002</v>
      </c>
      <c r="J10" s="83">
        <v>0.437</v>
      </c>
      <c r="K10" s="51">
        <v>5.1999999999999998E-2</v>
      </c>
      <c r="L10" s="51">
        <v>5.3999999999999999E-2</v>
      </c>
      <c r="M10" s="51">
        <v>5.3999999999999999E-2</v>
      </c>
      <c r="N10" s="52">
        <v>5.1999999999999998E-2</v>
      </c>
      <c r="P10" s="328"/>
      <c r="Q10" s="81" t="s">
        <v>9</v>
      </c>
      <c r="R10" s="51">
        <v>5.1999999999999998E-2</v>
      </c>
      <c r="S10" s="51">
        <v>5.1999999999999998E-2</v>
      </c>
      <c r="T10" s="136">
        <v>0.40300000000000002</v>
      </c>
      <c r="U10" s="136">
        <v>0.41799999999999998</v>
      </c>
      <c r="V10" s="83">
        <v>0.248</v>
      </c>
      <c r="W10" s="83">
        <v>0.247</v>
      </c>
      <c r="X10" s="135">
        <v>0.36399999999999999</v>
      </c>
      <c r="Y10" s="135">
        <v>0.378</v>
      </c>
      <c r="Z10" s="51">
        <v>5.1999999999999998E-2</v>
      </c>
      <c r="AA10" s="51">
        <v>5.1999999999999998E-2</v>
      </c>
      <c r="AB10" s="51">
        <v>5.2999999999999999E-2</v>
      </c>
      <c r="AC10" s="52">
        <v>5.3999999999999999E-2</v>
      </c>
      <c r="AE10" s="328"/>
      <c r="AF10" s="81" t="s">
        <v>9</v>
      </c>
      <c r="AG10" s="51">
        <v>5.0999999999999997E-2</v>
      </c>
      <c r="AH10" s="51">
        <v>5.0999999999999997E-2</v>
      </c>
      <c r="AI10" s="136">
        <v>0.191</v>
      </c>
      <c r="AJ10" s="136">
        <v>0.185</v>
      </c>
      <c r="AK10" s="136">
        <v>0.19500000000000001</v>
      </c>
      <c r="AL10" s="136">
        <v>0.20399999999999999</v>
      </c>
      <c r="AM10" s="51">
        <v>7.8E-2</v>
      </c>
      <c r="AN10" s="51">
        <v>0.08</v>
      </c>
      <c r="AO10" s="51">
        <v>5.0999999999999997E-2</v>
      </c>
      <c r="AP10" s="51">
        <v>5.6000000000000001E-2</v>
      </c>
      <c r="AQ10" s="51">
        <v>5.3999999999999999E-2</v>
      </c>
      <c r="AR10" s="52">
        <v>5.5E-2</v>
      </c>
    </row>
    <row r="11" spans="1:44" x14ac:dyDescent="0.25">
      <c r="A11" s="349" t="s">
        <v>89</v>
      </c>
      <c r="B11" s="143"/>
      <c r="C11" s="42">
        <v>1</v>
      </c>
      <c r="D11" s="42">
        <v>2</v>
      </c>
      <c r="E11" s="42">
        <v>3</v>
      </c>
      <c r="F11" s="42">
        <v>4</v>
      </c>
      <c r="G11" s="42">
        <v>5</v>
      </c>
      <c r="H11" s="42">
        <v>6</v>
      </c>
      <c r="I11" s="42">
        <v>7</v>
      </c>
      <c r="J11" s="42">
        <v>8</v>
      </c>
      <c r="K11" s="42">
        <v>9</v>
      </c>
      <c r="L11" s="42">
        <v>10</v>
      </c>
      <c r="M11" s="42">
        <v>11</v>
      </c>
      <c r="N11" s="43">
        <v>12</v>
      </c>
      <c r="P11" s="349" t="s">
        <v>89</v>
      </c>
      <c r="Q11" s="78"/>
      <c r="R11" s="42">
        <v>1</v>
      </c>
      <c r="S11" s="42">
        <v>2</v>
      </c>
      <c r="T11" s="42">
        <v>3</v>
      </c>
      <c r="U11" s="42">
        <v>4</v>
      </c>
      <c r="V11" s="42">
        <v>5</v>
      </c>
      <c r="W11" s="42">
        <v>6</v>
      </c>
      <c r="X11" s="42">
        <v>7</v>
      </c>
      <c r="Y11" s="42">
        <v>8</v>
      </c>
      <c r="Z11" s="42">
        <v>9</v>
      </c>
      <c r="AA11" s="42">
        <v>10</v>
      </c>
      <c r="AB11" s="42">
        <v>11</v>
      </c>
      <c r="AC11" s="43">
        <v>12</v>
      </c>
      <c r="AE11" s="349" t="s">
        <v>89</v>
      </c>
      <c r="AF11" s="78"/>
      <c r="AG11" s="42">
        <v>1</v>
      </c>
      <c r="AH11" s="42">
        <v>2</v>
      </c>
      <c r="AI11" s="42">
        <v>3</v>
      </c>
      <c r="AJ11" s="42">
        <v>4</v>
      </c>
      <c r="AK11" s="42">
        <v>5</v>
      </c>
      <c r="AL11" s="42">
        <v>6</v>
      </c>
      <c r="AM11" s="42">
        <v>7</v>
      </c>
      <c r="AN11" s="42">
        <v>8</v>
      </c>
      <c r="AO11" s="42">
        <v>9</v>
      </c>
      <c r="AP11" s="42">
        <v>10</v>
      </c>
      <c r="AQ11" s="42">
        <v>11</v>
      </c>
      <c r="AR11" s="43">
        <v>12</v>
      </c>
    </row>
    <row r="12" spans="1:44" x14ac:dyDescent="0.25">
      <c r="A12" s="350"/>
      <c r="B12" s="91" t="s">
        <v>25</v>
      </c>
      <c r="C12" s="28">
        <f>C3-AVERAGE($C$3:$D$3)</f>
        <v>-5.0000000000000044E-4</v>
      </c>
      <c r="D12" s="28">
        <f t="shared" ref="D12:N19" si="0">D3-AVERAGE($C$3:$D$3)</f>
        <v>5.0000000000000044E-4</v>
      </c>
      <c r="E12" s="28">
        <f t="shared" si="0"/>
        <v>0.13550000000000001</v>
      </c>
      <c r="F12" s="28">
        <f t="shared" si="0"/>
        <v>0.14150000000000001</v>
      </c>
      <c r="G12" s="24">
        <f t="shared" si="0"/>
        <v>1.8864999999999998</v>
      </c>
      <c r="H12" s="23">
        <f t="shared" si="0"/>
        <v>2.1194999999999999</v>
      </c>
      <c r="I12" s="28">
        <f t="shared" si="0"/>
        <v>2.8499999999999991E-2</v>
      </c>
      <c r="J12" s="28">
        <f t="shared" si="0"/>
        <v>4.1500000000000002E-2</v>
      </c>
      <c r="K12" s="32">
        <f t="shared" si="0"/>
        <v>0.21150000000000002</v>
      </c>
      <c r="L12" s="32">
        <f t="shared" si="0"/>
        <v>0.18049999999999999</v>
      </c>
      <c r="M12" s="32">
        <f t="shared" si="0"/>
        <v>0.16850000000000001</v>
      </c>
      <c r="N12" s="54">
        <f t="shared" si="0"/>
        <v>0.17150000000000001</v>
      </c>
      <c r="P12" s="350"/>
      <c r="Q12" s="79" t="s">
        <v>25</v>
      </c>
      <c r="R12" s="28">
        <f>R3-AVERAGE($R$3:$S$3)</f>
        <v>1.0000000000000009E-3</v>
      </c>
      <c r="S12" s="28">
        <f t="shared" ref="S12:AC19" si="1">S3-AVERAGE($R$3:$S$3)</f>
        <v>-1.0000000000000009E-3</v>
      </c>
      <c r="T12" s="33">
        <f t="shared" si="1"/>
        <v>0.19600000000000001</v>
      </c>
      <c r="U12" s="33">
        <f t="shared" si="1"/>
        <v>0.2</v>
      </c>
      <c r="V12" s="128">
        <f t="shared" si="1"/>
        <v>0.32</v>
      </c>
      <c r="W12" s="128">
        <f t="shared" si="1"/>
        <v>0.32600000000000001</v>
      </c>
      <c r="X12" s="31">
        <f t="shared" si="1"/>
        <v>0.36299999999999999</v>
      </c>
      <c r="Y12" s="31">
        <f t="shared" si="1"/>
        <v>0.36599999999999999</v>
      </c>
      <c r="Z12" s="33">
        <f t="shared" si="1"/>
        <v>0.188</v>
      </c>
      <c r="AA12" s="33">
        <f t="shared" si="1"/>
        <v>0.192</v>
      </c>
      <c r="AB12" s="33">
        <f t="shared" si="1"/>
        <v>0.17</v>
      </c>
      <c r="AC12" s="55">
        <f t="shared" si="1"/>
        <v>0.183</v>
      </c>
      <c r="AE12" s="350"/>
      <c r="AF12" s="79" t="s">
        <v>25</v>
      </c>
      <c r="AG12" s="28">
        <f>AG3-AVERAGE($AG$9:$AH$10,$AQ$3:$AR$10)</f>
        <v>1.9649999999999973E-2</v>
      </c>
      <c r="AH12" s="28">
        <f t="shared" ref="AH12:AR12" si="2">AH3-AVERAGE($AG$9:$AH$10,$AQ$3:$AR$10)</f>
        <v>1.8649999999999986E-2</v>
      </c>
      <c r="AI12" s="31">
        <f t="shared" si="2"/>
        <v>0.12864999999999999</v>
      </c>
      <c r="AJ12" s="31">
        <f t="shared" si="2"/>
        <v>0.13664999999999999</v>
      </c>
      <c r="AK12" s="31">
        <f t="shared" si="2"/>
        <v>0.15065000000000001</v>
      </c>
      <c r="AL12" s="31">
        <f t="shared" si="2"/>
        <v>0.15564999999999996</v>
      </c>
      <c r="AM12" s="26">
        <f t="shared" si="2"/>
        <v>0.19464999999999999</v>
      </c>
      <c r="AN12" s="80">
        <f t="shared" si="2"/>
        <v>0.16864999999999997</v>
      </c>
      <c r="AO12" s="31">
        <f t="shared" si="2"/>
        <v>0.15165000000000001</v>
      </c>
      <c r="AP12" s="31">
        <f t="shared" si="2"/>
        <v>0.14865</v>
      </c>
      <c r="AQ12" s="28">
        <f t="shared" si="2"/>
        <v>-3.500000000000239E-4</v>
      </c>
      <c r="AR12" s="46">
        <f t="shared" si="2"/>
        <v>-3.500000000000239E-4</v>
      </c>
    </row>
    <row r="13" spans="1:44" x14ac:dyDescent="0.25">
      <c r="A13" s="350"/>
      <c r="B13" s="91" t="s">
        <v>26</v>
      </c>
      <c r="C13" s="28">
        <f t="shared" ref="C13:C19" si="3">C4-AVERAGE($C$3:$D$3)</f>
        <v>0.10850000000000001</v>
      </c>
      <c r="D13" s="28">
        <f t="shared" si="0"/>
        <v>0.1255</v>
      </c>
      <c r="E13" s="32">
        <f t="shared" si="0"/>
        <v>0.29649999999999999</v>
      </c>
      <c r="F13" s="32">
        <f t="shared" si="0"/>
        <v>0.28050000000000003</v>
      </c>
      <c r="G13" s="32">
        <f t="shared" si="0"/>
        <v>0.16950000000000001</v>
      </c>
      <c r="H13" s="32">
        <f t="shared" si="0"/>
        <v>0.16450000000000001</v>
      </c>
      <c r="I13" s="33">
        <f t="shared" si="0"/>
        <v>0.32550000000000001</v>
      </c>
      <c r="J13" s="33">
        <f t="shared" si="0"/>
        <v>0.35749999999999998</v>
      </c>
      <c r="K13" s="33">
        <f t="shared" si="0"/>
        <v>0.3105</v>
      </c>
      <c r="L13" s="32">
        <f t="shared" si="0"/>
        <v>0.26950000000000002</v>
      </c>
      <c r="M13" s="32">
        <f t="shared" si="0"/>
        <v>0.2495</v>
      </c>
      <c r="N13" s="55">
        <f t="shared" si="0"/>
        <v>0.3095</v>
      </c>
      <c r="P13" s="350"/>
      <c r="Q13" s="79" t="s">
        <v>26</v>
      </c>
      <c r="R13" s="32">
        <f t="shared" ref="R13:R19" si="4">R4-AVERAGE($R$3:$S$3)</f>
        <v>0.10400000000000001</v>
      </c>
      <c r="S13" s="32">
        <f t="shared" si="1"/>
        <v>0.11200000000000002</v>
      </c>
      <c r="T13" s="33">
        <f t="shared" si="1"/>
        <v>0.183</v>
      </c>
      <c r="U13" s="33">
        <f t="shared" si="1"/>
        <v>0.19900000000000001</v>
      </c>
      <c r="V13" s="128">
        <f t="shared" si="1"/>
        <v>0.29899999999999999</v>
      </c>
      <c r="W13" s="128">
        <f t="shared" si="1"/>
        <v>0.32500000000000001</v>
      </c>
      <c r="X13" s="31">
        <f t="shared" si="1"/>
        <v>0.34400000000000003</v>
      </c>
      <c r="Y13" s="128">
        <f t="shared" si="1"/>
        <v>0.32600000000000001</v>
      </c>
      <c r="Z13" s="80">
        <f t="shared" si="1"/>
        <v>0.45600000000000002</v>
      </c>
      <c r="AA13" s="128">
        <f t="shared" si="1"/>
        <v>0.32</v>
      </c>
      <c r="AB13" s="128">
        <f t="shared" si="1"/>
        <v>0.32500000000000001</v>
      </c>
      <c r="AC13" s="53">
        <f t="shared" si="1"/>
        <v>0.40900000000000003</v>
      </c>
      <c r="AE13" s="350"/>
      <c r="AF13" s="79" t="s">
        <v>26</v>
      </c>
      <c r="AG13" s="128">
        <f t="shared" ref="AG13:AG19" si="5">AG4-AVERAGE($AG$9:$AH$10,$AQ$3:$AR$10)</f>
        <v>9.2649999999999968E-2</v>
      </c>
      <c r="AH13" s="128">
        <f t="shared" ref="AH13:AR13" si="6">AH4-AVERAGE($AG$9:$AH$10,$AQ$3:$AR$10)</f>
        <v>0.10164999999999998</v>
      </c>
      <c r="AI13" s="31">
        <f t="shared" si="6"/>
        <v>0.14665</v>
      </c>
      <c r="AJ13" s="31">
        <f t="shared" si="6"/>
        <v>0.14565</v>
      </c>
      <c r="AK13" s="31">
        <f t="shared" si="6"/>
        <v>0.16764999999999997</v>
      </c>
      <c r="AL13" s="31">
        <f t="shared" si="6"/>
        <v>0.15564999999999996</v>
      </c>
      <c r="AM13" s="80">
        <f t="shared" si="6"/>
        <v>0.16464999999999996</v>
      </c>
      <c r="AN13" s="80">
        <f t="shared" si="6"/>
        <v>0.16164999999999996</v>
      </c>
      <c r="AO13" s="31">
        <f t="shared" si="6"/>
        <v>0.14465</v>
      </c>
      <c r="AP13" s="31">
        <f t="shared" si="6"/>
        <v>0.15065000000000001</v>
      </c>
      <c r="AQ13" s="28">
        <f t="shared" si="6"/>
        <v>-3.500000000000239E-4</v>
      </c>
      <c r="AR13" s="46">
        <f t="shared" si="6"/>
        <v>-3.500000000000239E-4</v>
      </c>
    </row>
    <row r="14" spans="1:44" x14ac:dyDescent="0.25">
      <c r="A14" s="350"/>
      <c r="B14" s="91" t="s">
        <v>27</v>
      </c>
      <c r="C14" s="28">
        <f t="shared" si="3"/>
        <v>0.2475</v>
      </c>
      <c r="D14" s="32">
        <f t="shared" si="0"/>
        <v>0.2465</v>
      </c>
      <c r="E14" s="23">
        <f t="shared" si="0"/>
        <v>2.0814999999999997</v>
      </c>
      <c r="F14" s="23">
        <f t="shared" si="0"/>
        <v>2.0074999999999998</v>
      </c>
      <c r="G14" s="32">
        <f t="shared" si="0"/>
        <v>0.27950000000000003</v>
      </c>
      <c r="H14" s="32">
        <f t="shared" si="0"/>
        <v>0.29749999999999999</v>
      </c>
      <c r="I14" s="28">
        <f t="shared" si="0"/>
        <v>1.0500000000000002E-2</v>
      </c>
      <c r="J14" s="28">
        <f t="shared" si="0"/>
        <v>1.1500000000000003E-2</v>
      </c>
      <c r="K14" s="23">
        <f t="shared" si="0"/>
        <v>2.1254999999999997</v>
      </c>
      <c r="L14" s="23">
        <f t="shared" si="0"/>
        <v>2.1204999999999998</v>
      </c>
      <c r="M14" s="27">
        <f t="shared" si="0"/>
        <v>1.5794999999999999</v>
      </c>
      <c r="N14" s="104">
        <f t="shared" si="0"/>
        <v>2.1084999999999998</v>
      </c>
      <c r="P14" s="350"/>
      <c r="Q14" s="79" t="s">
        <v>27</v>
      </c>
      <c r="R14" s="33">
        <f t="shared" si="4"/>
        <v>0.2</v>
      </c>
      <c r="S14" s="33">
        <f t="shared" si="1"/>
        <v>0.20500000000000002</v>
      </c>
      <c r="T14" s="33">
        <f t="shared" si="1"/>
        <v>0.22999999999999998</v>
      </c>
      <c r="U14" s="33">
        <f t="shared" si="1"/>
        <v>0.22000000000000003</v>
      </c>
      <c r="V14" s="128">
        <f t="shared" si="1"/>
        <v>0.32800000000000001</v>
      </c>
      <c r="W14" s="31">
        <f t="shared" si="1"/>
        <v>0.35199999999999998</v>
      </c>
      <c r="X14" s="128">
        <f t="shared" si="1"/>
        <v>0.307</v>
      </c>
      <c r="Y14" s="31">
        <f t="shared" si="1"/>
        <v>0.35499999999999998</v>
      </c>
      <c r="Z14" s="31">
        <f t="shared" si="1"/>
        <v>0.39600000000000002</v>
      </c>
      <c r="AA14" s="31">
        <f t="shared" si="1"/>
        <v>0.40500000000000003</v>
      </c>
      <c r="AB14" s="128">
        <f t="shared" si="1"/>
        <v>0.32900000000000001</v>
      </c>
      <c r="AC14" s="131">
        <f t="shared" si="1"/>
        <v>0.33800000000000002</v>
      </c>
      <c r="AE14" s="350"/>
      <c r="AF14" s="79" t="s">
        <v>27</v>
      </c>
      <c r="AG14" s="26">
        <f t="shared" si="5"/>
        <v>0.19064999999999999</v>
      </c>
      <c r="AH14" s="26">
        <f t="shared" ref="AH14:AR14" si="7">AH5-AVERAGE($AG$9:$AH$10,$AQ$3:$AR$10)</f>
        <v>0.19864999999999999</v>
      </c>
      <c r="AI14" s="31">
        <f t="shared" si="7"/>
        <v>0.13364999999999999</v>
      </c>
      <c r="AJ14" s="31">
        <f t="shared" si="7"/>
        <v>0.12764999999999999</v>
      </c>
      <c r="AK14" s="31">
        <f t="shared" si="7"/>
        <v>0.16464999999999996</v>
      </c>
      <c r="AL14" s="31">
        <f t="shared" si="7"/>
        <v>0.14165</v>
      </c>
      <c r="AM14" s="80">
        <f t="shared" si="7"/>
        <v>0.16964999999999997</v>
      </c>
      <c r="AN14" s="80">
        <f t="shared" si="7"/>
        <v>0.16464999999999996</v>
      </c>
      <c r="AO14" s="80">
        <f t="shared" si="7"/>
        <v>0.15764999999999996</v>
      </c>
      <c r="AP14" s="80">
        <f t="shared" si="7"/>
        <v>0.15664999999999996</v>
      </c>
      <c r="AQ14" s="28">
        <f t="shared" si="7"/>
        <v>-3.500000000000239E-4</v>
      </c>
      <c r="AR14" s="46">
        <f t="shared" si="7"/>
        <v>-1.3500000000000179E-3</v>
      </c>
    </row>
    <row r="15" spans="1:44" x14ac:dyDescent="0.25">
      <c r="A15" s="350"/>
      <c r="B15" s="91" t="s">
        <v>28</v>
      </c>
      <c r="C15" s="28">
        <f t="shared" si="3"/>
        <v>0.49750000000000005</v>
      </c>
      <c r="D15" s="33">
        <f t="shared" si="0"/>
        <v>0.38750000000000001</v>
      </c>
      <c r="E15" s="32">
        <f t="shared" si="0"/>
        <v>0.1545</v>
      </c>
      <c r="F15" s="32">
        <f t="shared" si="0"/>
        <v>0.1565</v>
      </c>
      <c r="G15" s="29">
        <f t="shared" si="0"/>
        <v>1.3904999999999998</v>
      </c>
      <c r="H15" s="22">
        <f t="shared" si="0"/>
        <v>1.7484999999999999</v>
      </c>
      <c r="I15" s="28">
        <f t="shared" si="0"/>
        <v>3.2499999999999994E-2</v>
      </c>
      <c r="J15" s="28">
        <f t="shared" si="0"/>
        <v>3.4499999999999996E-2</v>
      </c>
      <c r="K15" s="28">
        <f t="shared" si="0"/>
        <v>1.3499999999999991E-2</v>
      </c>
      <c r="L15" s="28">
        <f t="shared" si="0"/>
        <v>1.2500000000000004E-2</v>
      </c>
      <c r="M15" s="28">
        <f t="shared" si="0"/>
        <v>1.1500000000000003E-2</v>
      </c>
      <c r="N15" s="46">
        <f t="shared" si="0"/>
        <v>1.8499999999999996E-2</v>
      </c>
      <c r="P15" s="350"/>
      <c r="Q15" s="79" t="s">
        <v>28</v>
      </c>
      <c r="R15" s="128">
        <f t="shared" si="4"/>
        <v>0.29599999999999999</v>
      </c>
      <c r="S15" s="128">
        <f t="shared" si="1"/>
        <v>0.29899999999999999</v>
      </c>
      <c r="T15" s="33">
        <f t="shared" si="1"/>
        <v>0.20400000000000001</v>
      </c>
      <c r="U15" s="33">
        <f t="shared" si="1"/>
        <v>0.20600000000000002</v>
      </c>
      <c r="V15" s="31">
        <f t="shared" si="1"/>
        <v>0.34800000000000003</v>
      </c>
      <c r="W15" s="31">
        <f t="shared" si="1"/>
        <v>0.36599999999999999</v>
      </c>
      <c r="X15" s="128">
        <f t="shared" si="1"/>
        <v>0.32100000000000001</v>
      </c>
      <c r="Y15" s="128">
        <f t="shared" si="1"/>
        <v>0.32300000000000001</v>
      </c>
      <c r="Z15" s="33">
        <f t="shared" si="1"/>
        <v>0.17500000000000002</v>
      </c>
      <c r="AA15" s="33">
        <f t="shared" si="1"/>
        <v>0.17900000000000002</v>
      </c>
      <c r="AB15" s="33">
        <f t="shared" si="1"/>
        <v>0.17200000000000001</v>
      </c>
      <c r="AC15" s="55">
        <f t="shared" si="1"/>
        <v>0.17600000000000002</v>
      </c>
      <c r="AE15" s="350"/>
      <c r="AF15" s="79" t="s">
        <v>28</v>
      </c>
      <c r="AG15" s="27">
        <f t="shared" si="5"/>
        <v>0.33065</v>
      </c>
      <c r="AH15" s="29">
        <f t="shared" ref="AH15:AR15" si="8">AH6-AVERAGE($AG$9:$AH$10,$AQ$3:$AR$10)</f>
        <v>0.30364999999999998</v>
      </c>
      <c r="AI15" s="31">
        <f t="shared" si="8"/>
        <v>0.15065000000000001</v>
      </c>
      <c r="AJ15" s="31">
        <f t="shared" si="8"/>
        <v>0.15264999999999995</v>
      </c>
      <c r="AK15" s="31">
        <f t="shared" si="8"/>
        <v>0.11764999999999999</v>
      </c>
      <c r="AL15" s="31">
        <f t="shared" si="8"/>
        <v>0.12064999999999997</v>
      </c>
      <c r="AM15" s="80">
        <f t="shared" si="8"/>
        <v>0.16564999999999996</v>
      </c>
      <c r="AN15" s="80">
        <f t="shared" si="8"/>
        <v>0.16664999999999996</v>
      </c>
      <c r="AO15" s="28">
        <f t="shared" si="8"/>
        <v>1.5649999999999983E-2</v>
      </c>
      <c r="AP15" s="28">
        <f t="shared" si="8"/>
        <v>1.6649999999999984E-2</v>
      </c>
      <c r="AQ15" s="28">
        <f t="shared" si="8"/>
        <v>-3.500000000000239E-4</v>
      </c>
      <c r="AR15" s="46">
        <f t="shared" si="8"/>
        <v>-3.500000000000239E-4</v>
      </c>
    </row>
    <row r="16" spans="1:44" x14ac:dyDescent="0.25">
      <c r="A16" s="350"/>
      <c r="B16" s="91" t="s">
        <v>35</v>
      </c>
      <c r="C16" s="28">
        <f t="shared" si="3"/>
        <v>0.51749999999999996</v>
      </c>
      <c r="D16" s="128">
        <f t="shared" si="0"/>
        <v>0.52849999999999997</v>
      </c>
      <c r="E16" s="32">
        <f t="shared" si="0"/>
        <v>0.28050000000000003</v>
      </c>
      <c r="F16" s="32">
        <f t="shared" si="0"/>
        <v>0.29249999999999998</v>
      </c>
      <c r="G16" s="28">
        <f t="shared" si="0"/>
        <v>1.0500000000000002E-2</v>
      </c>
      <c r="H16" s="28">
        <f t="shared" si="0"/>
        <v>1.0500000000000002E-2</v>
      </c>
      <c r="I16" s="33">
        <f t="shared" si="0"/>
        <v>0.35349999999999998</v>
      </c>
      <c r="J16" s="33">
        <f t="shared" si="0"/>
        <v>0.34250000000000003</v>
      </c>
      <c r="K16" s="28">
        <f t="shared" si="0"/>
        <v>3.7499999999999999E-2</v>
      </c>
      <c r="L16" s="28">
        <f t="shared" si="0"/>
        <v>3.95E-2</v>
      </c>
      <c r="M16" s="28">
        <f t="shared" si="0"/>
        <v>3.3499999999999995E-2</v>
      </c>
      <c r="N16" s="46">
        <f t="shared" si="0"/>
        <v>4.6499999999999993E-2</v>
      </c>
      <c r="P16" s="350"/>
      <c r="Q16" s="79" t="s">
        <v>35</v>
      </c>
      <c r="R16" s="31">
        <f t="shared" si="4"/>
        <v>0.41300000000000003</v>
      </c>
      <c r="S16" s="31">
        <f t="shared" si="1"/>
        <v>0.39700000000000002</v>
      </c>
      <c r="T16" s="31">
        <f t="shared" si="1"/>
        <v>0.36899999999999999</v>
      </c>
      <c r="U16" s="31">
        <f t="shared" si="1"/>
        <v>0.39900000000000002</v>
      </c>
      <c r="V16" s="33">
        <f t="shared" si="1"/>
        <v>0.21400000000000002</v>
      </c>
      <c r="W16" s="33">
        <f t="shared" si="1"/>
        <v>0.22500000000000003</v>
      </c>
      <c r="X16" s="128">
        <f t="shared" si="1"/>
        <v>0.307</v>
      </c>
      <c r="Y16" s="31">
        <f t="shared" si="1"/>
        <v>0.34800000000000003</v>
      </c>
      <c r="Z16" s="80">
        <f t="shared" si="1"/>
        <v>0.442</v>
      </c>
      <c r="AA16" s="31">
        <f t="shared" si="1"/>
        <v>0.35399999999999998</v>
      </c>
      <c r="AB16" s="31">
        <f t="shared" si="1"/>
        <v>0.38100000000000001</v>
      </c>
      <c r="AC16" s="104">
        <f t="shared" si="1"/>
        <v>1.21</v>
      </c>
      <c r="AE16" s="350"/>
      <c r="AF16" s="79" t="s">
        <v>35</v>
      </c>
      <c r="AG16" s="22">
        <f t="shared" si="5"/>
        <v>0.36864999999999998</v>
      </c>
      <c r="AH16" s="24">
        <f t="shared" ref="AH16:AR16" si="9">AH7-AVERAGE($AG$9:$AH$10,$AQ$3:$AR$10)</f>
        <v>0.39165</v>
      </c>
      <c r="AI16" s="25">
        <f t="shared" si="9"/>
        <v>0.23764999999999997</v>
      </c>
      <c r="AJ16" s="25">
        <f t="shared" si="9"/>
        <v>0.23064999999999997</v>
      </c>
      <c r="AK16" s="31">
        <f t="shared" si="9"/>
        <v>0.14665</v>
      </c>
      <c r="AL16" s="31">
        <f t="shared" si="9"/>
        <v>0.14665</v>
      </c>
      <c r="AM16" s="28">
        <f t="shared" si="9"/>
        <v>2.2649999999999976E-2</v>
      </c>
      <c r="AN16" s="32">
        <f t="shared" si="9"/>
        <v>3.6649999999999974E-2</v>
      </c>
      <c r="AO16" s="28">
        <f t="shared" si="9"/>
        <v>2.0649999999999974E-2</v>
      </c>
      <c r="AP16" s="28">
        <f t="shared" si="9"/>
        <v>1.6649999999999984E-2</v>
      </c>
      <c r="AQ16" s="28">
        <f t="shared" si="9"/>
        <v>-1.3500000000000179E-3</v>
      </c>
      <c r="AR16" s="46">
        <f t="shared" si="9"/>
        <v>-3.500000000000239E-4</v>
      </c>
    </row>
    <row r="17" spans="1:44" x14ac:dyDescent="0.25">
      <c r="A17" s="350"/>
      <c r="B17" s="91" t="s">
        <v>36</v>
      </c>
      <c r="C17" s="28">
        <f t="shared" si="3"/>
        <v>0.65349999999999997</v>
      </c>
      <c r="D17" s="31">
        <f t="shared" si="0"/>
        <v>0.66449999999999998</v>
      </c>
      <c r="E17" s="23">
        <f t="shared" si="0"/>
        <v>1.9855</v>
      </c>
      <c r="F17" s="23">
        <f t="shared" si="0"/>
        <v>2.0924999999999998</v>
      </c>
      <c r="G17" s="28">
        <f t="shared" si="0"/>
        <v>2.8499999999999991E-2</v>
      </c>
      <c r="H17" s="28">
        <f t="shared" si="0"/>
        <v>3.0499999999999992E-2</v>
      </c>
      <c r="I17" s="28">
        <f t="shared" si="0"/>
        <v>1.0500000000000002E-2</v>
      </c>
      <c r="J17" s="28">
        <f t="shared" si="0"/>
        <v>1.3499999999999991E-2</v>
      </c>
      <c r="K17" s="33">
        <f t="shared" si="0"/>
        <v>0.42649999999999999</v>
      </c>
      <c r="L17" s="128">
        <f t="shared" si="0"/>
        <v>0.45250000000000001</v>
      </c>
      <c r="M17" s="33">
        <f t="shared" si="0"/>
        <v>0.38650000000000001</v>
      </c>
      <c r="N17" s="55">
        <f t="shared" si="0"/>
        <v>0.40550000000000003</v>
      </c>
      <c r="P17" s="350"/>
      <c r="Q17" s="79" t="s">
        <v>36</v>
      </c>
      <c r="R17" s="80">
        <f t="shared" si="4"/>
        <v>0.47800000000000004</v>
      </c>
      <c r="S17" s="80">
        <f t="shared" si="1"/>
        <v>0.47800000000000004</v>
      </c>
      <c r="T17" s="33">
        <f t="shared" si="1"/>
        <v>0.32600000000000001</v>
      </c>
      <c r="U17" s="128">
        <f t="shared" si="1"/>
        <v>0.33500000000000002</v>
      </c>
      <c r="V17" s="33">
        <f t="shared" si="1"/>
        <v>0.192</v>
      </c>
      <c r="W17" s="33">
        <f t="shared" si="1"/>
        <v>0.193</v>
      </c>
      <c r="X17" s="128">
        <f t="shared" si="1"/>
        <v>0.29599999999999999</v>
      </c>
      <c r="Y17" s="128">
        <f t="shared" si="1"/>
        <v>0.33400000000000002</v>
      </c>
      <c r="Z17" s="31">
        <f t="shared" si="1"/>
        <v>0.36699999999999999</v>
      </c>
      <c r="AA17" s="31">
        <f t="shared" si="1"/>
        <v>0.39300000000000002</v>
      </c>
      <c r="AB17" s="128">
        <f t="shared" si="1"/>
        <v>0.311</v>
      </c>
      <c r="AC17" s="144">
        <f t="shared" si="1"/>
        <v>0.5</v>
      </c>
      <c r="AE17" s="350"/>
      <c r="AF17" s="79" t="s">
        <v>36</v>
      </c>
      <c r="AG17" s="23">
        <f t="shared" si="5"/>
        <v>0.42464999999999997</v>
      </c>
      <c r="AH17" s="23">
        <f t="shared" ref="AH17:AR17" si="10">AH8-AVERAGE($AG$9:$AH$10,$AQ$3:$AR$10)</f>
        <v>0.43764999999999998</v>
      </c>
      <c r="AI17" s="80">
        <f t="shared" si="10"/>
        <v>0.16064999999999996</v>
      </c>
      <c r="AJ17" s="80">
        <f t="shared" si="10"/>
        <v>0.16664999999999996</v>
      </c>
      <c r="AK17" s="31">
        <f t="shared" si="10"/>
        <v>0.14065</v>
      </c>
      <c r="AL17" s="31">
        <f t="shared" si="10"/>
        <v>0.13965</v>
      </c>
      <c r="AM17" s="28">
        <f t="shared" si="10"/>
        <v>2.9649999999999982E-2</v>
      </c>
      <c r="AN17" s="28">
        <f t="shared" si="10"/>
        <v>2.8649999999999981E-2</v>
      </c>
      <c r="AO17" s="28">
        <f t="shared" si="10"/>
        <v>1.8649999999999986E-2</v>
      </c>
      <c r="AP17" s="28">
        <f t="shared" si="10"/>
        <v>2.2649999999999976E-2</v>
      </c>
      <c r="AQ17" s="28">
        <f t="shared" si="10"/>
        <v>-1.3500000000000179E-3</v>
      </c>
      <c r="AR17" s="46">
        <f t="shared" si="10"/>
        <v>6.4999999999997699E-4</v>
      </c>
    </row>
    <row r="18" spans="1:44" x14ac:dyDescent="0.25">
      <c r="A18" s="350"/>
      <c r="B18" s="91" t="s">
        <v>37</v>
      </c>
      <c r="C18" s="28">
        <f t="shared" si="3"/>
        <v>-6.5000000000000058E-3</v>
      </c>
      <c r="D18" s="28">
        <f t="shared" si="0"/>
        <v>-6.5000000000000058E-3</v>
      </c>
      <c r="E18" s="32">
        <f t="shared" si="0"/>
        <v>0.1565</v>
      </c>
      <c r="F18" s="32">
        <f t="shared" si="0"/>
        <v>0.17550000000000002</v>
      </c>
      <c r="G18" s="33">
        <f t="shared" si="0"/>
        <v>0.36149999999999999</v>
      </c>
      <c r="H18" s="33">
        <f t="shared" si="0"/>
        <v>0.36549999999999999</v>
      </c>
      <c r="I18" s="28">
        <f t="shared" si="0"/>
        <v>2.9499999999999992E-2</v>
      </c>
      <c r="J18" s="28">
        <f t="shared" si="0"/>
        <v>3.1499999999999993E-2</v>
      </c>
      <c r="K18" s="28">
        <f t="shared" si="0"/>
        <v>-6.5000000000000058E-3</v>
      </c>
      <c r="L18" s="28">
        <f t="shared" si="0"/>
        <v>-6.5000000000000058E-3</v>
      </c>
      <c r="M18" s="28">
        <f t="shared" si="0"/>
        <v>2.4999999999999953E-3</v>
      </c>
      <c r="N18" s="46">
        <f t="shared" si="0"/>
        <v>-6.5000000000000058E-3</v>
      </c>
      <c r="P18" s="350"/>
      <c r="Q18" s="79" t="s">
        <v>37</v>
      </c>
      <c r="R18" s="28">
        <f t="shared" si="4"/>
        <v>-4.9999999999999975E-3</v>
      </c>
      <c r="S18" s="28">
        <f t="shared" si="1"/>
        <v>-4.9999999999999975E-3</v>
      </c>
      <c r="T18" s="31">
        <f t="shared" si="1"/>
        <v>0.36199999999999999</v>
      </c>
      <c r="U18" s="31">
        <f t="shared" si="1"/>
        <v>0.38500000000000001</v>
      </c>
      <c r="V18" s="33">
        <f t="shared" si="1"/>
        <v>0.19400000000000001</v>
      </c>
      <c r="W18" s="33">
        <f t="shared" si="1"/>
        <v>0.20400000000000001</v>
      </c>
      <c r="X18" s="128">
        <f t="shared" si="1"/>
        <v>0.29799999999999999</v>
      </c>
      <c r="Y18" s="128">
        <f t="shared" si="1"/>
        <v>0.32500000000000001</v>
      </c>
      <c r="Z18" s="28">
        <f t="shared" si="1"/>
        <v>-4.0000000000000036E-3</v>
      </c>
      <c r="AA18" s="28">
        <f t="shared" si="1"/>
        <v>-4.9999999999999975E-3</v>
      </c>
      <c r="AB18" s="28">
        <f t="shared" si="1"/>
        <v>-4.0000000000000036E-3</v>
      </c>
      <c r="AC18" s="46">
        <f t="shared" si="1"/>
        <v>-3.0000000000000027E-3</v>
      </c>
      <c r="AE18" s="350"/>
      <c r="AF18" s="79" t="s">
        <v>37</v>
      </c>
      <c r="AG18" s="28">
        <f t="shared" si="5"/>
        <v>-3.500000000000239E-4</v>
      </c>
      <c r="AH18" s="28">
        <f t="shared" ref="AH18:AR18" si="11">AH9-AVERAGE($AG$9:$AH$10,$AQ$3:$AR$10)</f>
        <v>-3.500000000000239E-4</v>
      </c>
      <c r="AI18" s="25">
        <f t="shared" si="11"/>
        <v>0.23964999999999997</v>
      </c>
      <c r="AJ18" s="30">
        <f t="shared" si="11"/>
        <v>0.25264999999999999</v>
      </c>
      <c r="AK18" s="31">
        <f t="shared" si="11"/>
        <v>0.13564999999999999</v>
      </c>
      <c r="AL18" s="31">
        <f t="shared" si="11"/>
        <v>0.14065</v>
      </c>
      <c r="AM18" s="28">
        <f t="shared" si="11"/>
        <v>2.3649999999999977E-2</v>
      </c>
      <c r="AN18" s="28">
        <f t="shared" si="11"/>
        <v>2.3649999999999977E-2</v>
      </c>
      <c r="AO18" s="28">
        <f t="shared" si="11"/>
        <v>-3.500000000000239E-4</v>
      </c>
      <c r="AP18" s="28">
        <f t="shared" si="11"/>
        <v>-3.500000000000239E-4</v>
      </c>
      <c r="AQ18" s="28">
        <f t="shared" si="11"/>
        <v>-3.500000000000239E-4</v>
      </c>
      <c r="AR18" s="46">
        <f t="shared" si="11"/>
        <v>1.6499999999999779E-3</v>
      </c>
    </row>
    <row r="19" spans="1:44" ht="15.75" thickBot="1" x14ac:dyDescent="0.3">
      <c r="A19" s="351"/>
      <c r="B19" s="92" t="s">
        <v>9</v>
      </c>
      <c r="C19" s="51">
        <f t="shared" si="3"/>
        <v>5.0000000000000044E-4</v>
      </c>
      <c r="D19" s="51">
        <f t="shared" si="0"/>
        <v>-6.5000000000000058E-3</v>
      </c>
      <c r="E19" s="82">
        <f t="shared" si="0"/>
        <v>0.29049999999999998</v>
      </c>
      <c r="F19" s="83">
        <f t="shared" si="0"/>
        <v>0.30349999999999999</v>
      </c>
      <c r="G19" s="51">
        <f t="shared" si="0"/>
        <v>1.1500000000000003E-2</v>
      </c>
      <c r="H19" s="51">
        <f t="shared" si="0"/>
        <v>1.1500000000000003E-2</v>
      </c>
      <c r="I19" s="83">
        <f t="shared" si="0"/>
        <v>0.33850000000000002</v>
      </c>
      <c r="J19" s="83">
        <f t="shared" si="0"/>
        <v>0.3795</v>
      </c>
      <c r="K19" s="51">
        <f t="shared" si="0"/>
        <v>-5.5000000000000049E-3</v>
      </c>
      <c r="L19" s="51">
        <f t="shared" si="0"/>
        <v>-3.5000000000000031E-3</v>
      </c>
      <c r="M19" s="51">
        <f t="shared" si="0"/>
        <v>-3.5000000000000031E-3</v>
      </c>
      <c r="N19" s="52">
        <f t="shared" si="0"/>
        <v>-5.5000000000000049E-3</v>
      </c>
      <c r="P19" s="351"/>
      <c r="Q19" s="81" t="s">
        <v>9</v>
      </c>
      <c r="R19" s="51">
        <f t="shared" si="4"/>
        <v>-3.0000000000000027E-3</v>
      </c>
      <c r="S19" s="51">
        <f t="shared" si="1"/>
        <v>-3.0000000000000027E-3</v>
      </c>
      <c r="T19" s="136">
        <f t="shared" si="1"/>
        <v>0.34800000000000003</v>
      </c>
      <c r="U19" s="136">
        <f t="shared" si="1"/>
        <v>0.36299999999999999</v>
      </c>
      <c r="V19" s="83">
        <f t="shared" si="1"/>
        <v>0.193</v>
      </c>
      <c r="W19" s="83">
        <f t="shared" si="1"/>
        <v>0.192</v>
      </c>
      <c r="X19" s="135">
        <f t="shared" si="1"/>
        <v>0.309</v>
      </c>
      <c r="Y19" s="135">
        <f t="shared" si="1"/>
        <v>0.32300000000000001</v>
      </c>
      <c r="Z19" s="51">
        <f t="shared" si="1"/>
        <v>-3.0000000000000027E-3</v>
      </c>
      <c r="AA19" s="51">
        <f t="shared" si="1"/>
        <v>-3.0000000000000027E-3</v>
      </c>
      <c r="AB19" s="51">
        <f t="shared" si="1"/>
        <v>-2.0000000000000018E-3</v>
      </c>
      <c r="AC19" s="52">
        <f t="shared" si="1"/>
        <v>-1.0000000000000009E-3</v>
      </c>
      <c r="AE19" s="351"/>
      <c r="AF19" s="81" t="s">
        <v>9</v>
      </c>
      <c r="AG19" s="51">
        <f t="shared" si="5"/>
        <v>-3.500000000000239E-4</v>
      </c>
      <c r="AH19" s="51">
        <f t="shared" ref="AH19:AR19" si="12">AH10-AVERAGE($AG$9:$AH$10,$AQ$3:$AR$10)</f>
        <v>-3.500000000000239E-4</v>
      </c>
      <c r="AI19" s="136">
        <f t="shared" si="12"/>
        <v>0.13965</v>
      </c>
      <c r="AJ19" s="136">
        <f t="shared" si="12"/>
        <v>0.13364999999999999</v>
      </c>
      <c r="AK19" s="136">
        <f t="shared" si="12"/>
        <v>0.14365</v>
      </c>
      <c r="AL19" s="136">
        <f t="shared" si="12"/>
        <v>0.15264999999999995</v>
      </c>
      <c r="AM19" s="51">
        <f t="shared" si="12"/>
        <v>2.6649999999999979E-2</v>
      </c>
      <c r="AN19" s="51">
        <f t="shared" si="12"/>
        <v>2.8649999999999981E-2</v>
      </c>
      <c r="AO19" s="51">
        <f t="shared" si="12"/>
        <v>-3.500000000000239E-4</v>
      </c>
      <c r="AP19" s="51">
        <f t="shared" si="12"/>
        <v>4.6499999999999805E-3</v>
      </c>
      <c r="AQ19" s="51">
        <f t="shared" si="12"/>
        <v>2.6499999999999788E-3</v>
      </c>
      <c r="AR19" s="52">
        <f t="shared" si="12"/>
        <v>3.6499999999999796E-3</v>
      </c>
    </row>
    <row r="20" spans="1:44" x14ac:dyDescent="0.25">
      <c r="A20" s="349" t="s">
        <v>43</v>
      </c>
      <c r="B20" s="145"/>
      <c r="C20" s="146"/>
      <c r="D20" s="146"/>
      <c r="E20" s="146"/>
      <c r="F20" s="146"/>
      <c r="G20" s="146"/>
      <c r="H20" s="146"/>
      <c r="I20" s="146"/>
      <c r="J20" s="146"/>
      <c r="K20" s="146"/>
      <c r="L20" s="146"/>
      <c r="M20" s="146"/>
      <c r="N20" s="147"/>
      <c r="P20" s="349" t="s">
        <v>43</v>
      </c>
      <c r="Q20" s="145"/>
      <c r="R20" s="146"/>
      <c r="S20" s="146"/>
      <c r="T20" s="146"/>
      <c r="U20" s="146"/>
      <c r="V20" s="146"/>
      <c r="W20" s="146"/>
      <c r="X20" s="146"/>
      <c r="Y20" s="146"/>
      <c r="Z20" s="146"/>
      <c r="AA20" s="146"/>
      <c r="AB20" s="146"/>
      <c r="AC20" s="147"/>
      <c r="AE20" s="349" t="s">
        <v>43</v>
      </c>
      <c r="AF20" s="145"/>
      <c r="AG20" s="146"/>
      <c r="AH20" s="146"/>
      <c r="AI20" s="146"/>
      <c r="AJ20" s="146"/>
      <c r="AK20" s="146"/>
      <c r="AL20" s="146"/>
      <c r="AM20" s="146"/>
      <c r="AN20" s="146"/>
      <c r="AO20" s="146"/>
      <c r="AP20" s="146"/>
      <c r="AQ20" s="146"/>
      <c r="AR20" s="147"/>
    </row>
    <row r="21" spans="1:44" x14ac:dyDescent="0.25">
      <c r="A21" s="350"/>
      <c r="B21" s="148"/>
      <c r="C21" s="149"/>
      <c r="D21" s="149"/>
      <c r="E21" s="149"/>
      <c r="F21" s="149"/>
      <c r="G21" s="149"/>
      <c r="H21" s="149"/>
      <c r="I21" s="149"/>
      <c r="J21" s="149"/>
      <c r="K21" s="149"/>
      <c r="L21" s="149"/>
      <c r="M21" s="149"/>
      <c r="N21" s="150"/>
      <c r="P21" s="350"/>
      <c r="Q21" s="148"/>
      <c r="R21" s="149"/>
      <c r="S21" s="149"/>
      <c r="T21" s="149"/>
      <c r="U21" s="149"/>
      <c r="V21" s="149"/>
      <c r="W21" s="149"/>
      <c r="X21" s="149"/>
      <c r="Y21" s="149"/>
      <c r="Z21" s="149"/>
      <c r="AA21" s="149"/>
      <c r="AB21" s="149"/>
      <c r="AC21" s="150"/>
      <c r="AE21" s="350"/>
      <c r="AF21" s="148"/>
      <c r="AG21" s="149"/>
      <c r="AH21" s="149"/>
      <c r="AI21" s="149"/>
      <c r="AJ21" s="149"/>
      <c r="AK21" s="149"/>
      <c r="AL21" s="149"/>
      <c r="AM21" s="149"/>
      <c r="AN21" s="149"/>
      <c r="AO21" s="149"/>
      <c r="AP21" s="149"/>
      <c r="AQ21" s="149"/>
      <c r="AR21" s="150"/>
    </row>
    <row r="22" spans="1:44" x14ac:dyDescent="0.25">
      <c r="A22" s="350"/>
      <c r="B22" s="148"/>
      <c r="C22" s="149"/>
      <c r="D22" s="149"/>
      <c r="E22" s="149"/>
      <c r="F22" s="149"/>
      <c r="G22" s="149"/>
      <c r="H22" s="149"/>
      <c r="I22" s="149"/>
      <c r="J22" s="149"/>
      <c r="K22" s="149"/>
      <c r="L22" s="149"/>
      <c r="M22" s="149"/>
      <c r="N22" s="150"/>
      <c r="P22" s="350"/>
      <c r="Q22" s="148"/>
      <c r="R22" s="149"/>
      <c r="S22" s="149"/>
      <c r="T22" s="149"/>
      <c r="U22" s="149"/>
      <c r="V22" s="149"/>
      <c r="W22" s="149"/>
      <c r="X22" s="149"/>
      <c r="Y22" s="149"/>
      <c r="Z22" s="149"/>
      <c r="AA22" s="149"/>
      <c r="AB22" s="149"/>
      <c r="AC22" s="150"/>
      <c r="AE22" s="350"/>
      <c r="AF22" s="148"/>
      <c r="AG22" s="149"/>
      <c r="AH22" s="149"/>
      <c r="AI22" s="149"/>
      <c r="AJ22" s="149"/>
      <c r="AK22" s="149"/>
      <c r="AL22" s="149"/>
      <c r="AM22" s="149"/>
      <c r="AN22" s="149"/>
      <c r="AO22" s="149"/>
      <c r="AP22" s="149"/>
      <c r="AQ22" s="149"/>
      <c r="AR22" s="150"/>
    </row>
    <row r="23" spans="1:44" x14ac:dyDescent="0.25">
      <c r="A23" s="350"/>
      <c r="B23" s="148"/>
      <c r="C23" s="149"/>
      <c r="D23" s="149"/>
      <c r="E23" s="149"/>
      <c r="F23" s="149"/>
      <c r="G23" s="149"/>
      <c r="H23" s="149"/>
      <c r="I23" s="149"/>
      <c r="J23" s="149"/>
      <c r="K23" s="149"/>
      <c r="L23" s="149"/>
      <c r="M23" s="149"/>
      <c r="N23" s="150"/>
      <c r="P23" s="350"/>
      <c r="Q23" s="148"/>
      <c r="R23" s="149"/>
      <c r="S23" s="149"/>
      <c r="T23" s="149"/>
      <c r="U23" s="149"/>
      <c r="V23" s="149"/>
      <c r="W23" s="149"/>
      <c r="X23" s="149"/>
      <c r="Y23" s="149"/>
      <c r="Z23" s="149"/>
      <c r="AA23" s="149"/>
      <c r="AB23" s="149"/>
      <c r="AC23" s="150"/>
      <c r="AE23" s="350"/>
      <c r="AF23" s="148"/>
      <c r="AG23" s="149"/>
      <c r="AH23" s="149"/>
      <c r="AI23" s="149"/>
      <c r="AJ23" s="149"/>
      <c r="AK23" s="149"/>
      <c r="AL23" s="149"/>
      <c r="AM23" s="149"/>
      <c r="AN23" s="149"/>
      <c r="AO23" s="149"/>
      <c r="AP23" s="149"/>
      <c r="AQ23" s="149"/>
      <c r="AR23" s="150"/>
    </row>
    <row r="24" spans="1:44" x14ac:dyDescent="0.25">
      <c r="A24" s="350"/>
      <c r="B24" s="151" t="s">
        <v>90</v>
      </c>
      <c r="C24" s="149" t="s">
        <v>91</v>
      </c>
      <c r="D24" s="149"/>
      <c r="E24" s="149"/>
      <c r="F24" s="149"/>
      <c r="G24" s="149"/>
      <c r="H24" s="149"/>
      <c r="I24" s="149"/>
      <c r="J24" s="149"/>
      <c r="K24" s="149"/>
      <c r="L24" s="149"/>
      <c r="M24" s="149"/>
      <c r="N24" s="150"/>
      <c r="P24" s="350"/>
      <c r="Q24" s="151" t="s">
        <v>90</v>
      </c>
      <c r="R24" s="149" t="s">
        <v>91</v>
      </c>
      <c r="S24" s="149"/>
      <c r="T24" s="149"/>
      <c r="U24" s="149"/>
      <c r="V24" s="149"/>
      <c r="W24" s="149"/>
      <c r="X24" s="149"/>
      <c r="Y24" s="149"/>
      <c r="Z24" s="149"/>
      <c r="AA24" s="149"/>
      <c r="AB24" s="149"/>
      <c r="AC24" s="150"/>
      <c r="AE24" s="350"/>
      <c r="AF24" s="151" t="s">
        <v>90</v>
      </c>
      <c r="AG24" s="149" t="s">
        <v>91</v>
      </c>
      <c r="AH24" s="149"/>
      <c r="AI24" s="149"/>
      <c r="AJ24" s="149"/>
      <c r="AK24" s="149"/>
      <c r="AL24" s="149"/>
      <c r="AM24" s="149"/>
      <c r="AN24" s="149"/>
      <c r="AO24" s="149"/>
      <c r="AP24" s="149"/>
      <c r="AQ24" s="149"/>
      <c r="AR24" s="150"/>
    </row>
    <row r="25" spans="1:44" x14ac:dyDescent="0.25">
      <c r="A25" s="350"/>
      <c r="B25" s="148">
        <v>0</v>
      </c>
      <c r="C25" s="149">
        <f>AVERAGE(C12:D12)</f>
        <v>0</v>
      </c>
      <c r="D25" s="149"/>
      <c r="E25" s="149"/>
      <c r="F25" s="149"/>
      <c r="G25" s="149"/>
      <c r="H25" s="149"/>
      <c r="I25" s="149"/>
      <c r="J25" s="149"/>
      <c r="K25" s="149"/>
      <c r="L25" s="149"/>
      <c r="M25" s="149"/>
      <c r="N25" s="150"/>
      <c r="P25" s="350"/>
      <c r="Q25" s="148">
        <v>0</v>
      </c>
      <c r="R25" s="149">
        <f>AVERAGE(R12:S12)</f>
        <v>0</v>
      </c>
      <c r="S25" s="149"/>
      <c r="T25" s="149"/>
      <c r="U25" s="149"/>
      <c r="V25" s="149"/>
      <c r="W25" s="149"/>
      <c r="X25" s="149"/>
      <c r="Y25" s="149"/>
      <c r="Z25" s="149"/>
      <c r="AA25" s="149"/>
      <c r="AB25" s="149"/>
      <c r="AC25" s="150"/>
      <c r="AE25" s="350"/>
      <c r="AF25" s="148">
        <v>0</v>
      </c>
      <c r="AG25" s="149">
        <f>AVERAGE(AG12:AH12)</f>
        <v>1.914999999999998E-2</v>
      </c>
      <c r="AH25" s="149"/>
      <c r="AI25" s="149"/>
      <c r="AJ25" s="149"/>
      <c r="AK25" s="149"/>
      <c r="AL25" s="149"/>
      <c r="AM25" s="149"/>
      <c r="AN25" s="149"/>
      <c r="AO25" s="149"/>
      <c r="AP25" s="149"/>
      <c r="AQ25" s="149"/>
      <c r="AR25" s="150"/>
    </row>
    <row r="26" spans="1:44" x14ac:dyDescent="0.25">
      <c r="A26" s="350"/>
      <c r="B26" s="148">
        <v>2</v>
      </c>
      <c r="C26" s="149">
        <f t="shared" ref="C26:C30" si="13">AVERAGE(C13:D13)</f>
        <v>0.11700000000000001</v>
      </c>
      <c r="D26" s="149"/>
      <c r="E26" s="149"/>
      <c r="F26" s="149"/>
      <c r="G26" s="149"/>
      <c r="H26" s="149"/>
      <c r="I26" s="149"/>
      <c r="J26" s="149"/>
      <c r="K26" s="149"/>
      <c r="L26" s="149"/>
      <c r="M26" s="149" t="s">
        <v>44</v>
      </c>
      <c r="N26" s="150">
        <v>6.7299999999999999E-2</v>
      </c>
      <c r="P26" s="350"/>
      <c r="Q26" s="148">
        <v>2</v>
      </c>
      <c r="R26" s="149">
        <f t="shared" ref="R26:R30" si="14">AVERAGE(R13:S13)</f>
        <v>0.10800000000000001</v>
      </c>
      <c r="S26" s="149"/>
      <c r="T26" s="149"/>
      <c r="U26" s="149"/>
      <c r="V26" s="149"/>
      <c r="W26" s="149"/>
      <c r="X26" s="149"/>
      <c r="Y26" s="149"/>
      <c r="Z26" s="149"/>
      <c r="AA26" s="149"/>
      <c r="AB26" s="149" t="s">
        <v>44</v>
      </c>
      <c r="AC26" s="150">
        <v>4.82E-2</v>
      </c>
      <c r="AE26" s="350"/>
      <c r="AF26" s="148">
        <v>2</v>
      </c>
      <c r="AG26" s="149">
        <f t="shared" ref="AG26:AG30" si="15">AVERAGE(AG13:AH13)</f>
        <v>9.7149999999999972E-2</v>
      </c>
      <c r="AH26" s="149"/>
      <c r="AI26" s="149"/>
      <c r="AJ26" s="149"/>
      <c r="AK26" s="149"/>
      <c r="AL26" s="149"/>
      <c r="AM26" s="149"/>
      <c r="AN26" s="149"/>
      <c r="AO26" s="149"/>
      <c r="AP26" s="149"/>
      <c r="AQ26" s="149" t="s">
        <v>44</v>
      </c>
      <c r="AR26" s="150">
        <v>4.3299999999999998E-2</v>
      </c>
    </row>
    <row r="27" spans="1:44" x14ac:dyDescent="0.25">
      <c r="A27" s="350"/>
      <c r="B27" s="148">
        <v>4</v>
      </c>
      <c r="C27" s="149">
        <f t="shared" si="13"/>
        <v>0.247</v>
      </c>
      <c r="D27" s="149"/>
      <c r="E27" s="149"/>
      <c r="F27" s="149"/>
      <c r="G27" s="149"/>
      <c r="H27" s="149"/>
      <c r="I27" s="149"/>
      <c r="J27" s="149"/>
      <c r="K27" s="149"/>
      <c r="L27" s="149"/>
      <c r="M27" s="149" t="s">
        <v>45</v>
      </c>
      <c r="N27" s="150">
        <v>-4.8999999999999998E-3</v>
      </c>
      <c r="P27" s="350"/>
      <c r="Q27" s="148">
        <v>4</v>
      </c>
      <c r="R27" s="149">
        <f t="shared" si="14"/>
        <v>0.20250000000000001</v>
      </c>
      <c r="S27" s="149"/>
      <c r="T27" s="149"/>
      <c r="U27" s="149"/>
      <c r="V27" s="149"/>
      <c r="W27" s="149"/>
      <c r="X27" s="149"/>
      <c r="Y27" s="149"/>
      <c r="Z27" s="149"/>
      <c r="AA27" s="149"/>
      <c r="AB27" s="149" t="s">
        <v>45</v>
      </c>
      <c r="AC27" s="150">
        <v>7.4000000000000003E-3</v>
      </c>
      <c r="AE27" s="350"/>
      <c r="AF27" s="148">
        <v>4</v>
      </c>
      <c r="AG27" s="149">
        <f t="shared" si="15"/>
        <v>0.19464999999999999</v>
      </c>
      <c r="AH27" s="149"/>
      <c r="AI27" s="149"/>
      <c r="AJ27" s="149"/>
      <c r="AK27" s="149"/>
      <c r="AL27" s="149"/>
      <c r="AM27" s="149"/>
      <c r="AN27" s="149"/>
      <c r="AO27" s="149"/>
      <c r="AP27" s="149"/>
      <c r="AQ27" s="149" t="s">
        <v>45</v>
      </c>
      <c r="AR27" s="150">
        <v>2.3400000000000001E-2</v>
      </c>
    </row>
    <row r="28" spans="1:44" x14ac:dyDescent="0.25">
      <c r="A28" s="350"/>
      <c r="B28" s="148">
        <v>6</v>
      </c>
      <c r="C28" s="149">
        <f t="shared" si="13"/>
        <v>0.4425</v>
      </c>
      <c r="D28" s="149"/>
      <c r="E28" s="149"/>
      <c r="F28" s="149"/>
      <c r="G28" s="149"/>
      <c r="H28" s="149"/>
      <c r="I28" s="149"/>
      <c r="J28" s="149"/>
      <c r="K28" s="149"/>
      <c r="L28" s="149"/>
      <c r="M28" s="149"/>
      <c r="N28" s="150"/>
      <c r="P28" s="350"/>
      <c r="Q28" s="148">
        <v>6</v>
      </c>
      <c r="R28" s="149">
        <f t="shared" si="14"/>
        <v>0.29749999999999999</v>
      </c>
      <c r="S28" s="149"/>
      <c r="T28" s="149"/>
      <c r="U28" s="149"/>
      <c r="V28" s="149"/>
      <c r="W28" s="149"/>
      <c r="X28" s="149"/>
      <c r="Y28" s="149"/>
      <c r="Z28" s="149"/>
      <c r="AA28" s="149"/>
      <c r="AB28" s="149"/>
      <c r="AC28" s="150"/>
      <c r="AE28" s="350"/>
      <c r="AF28" s="148">
        <v>6</v>
      </c>
      <c r="AG28" s="149">
        <f t="shared" si="15"/>
        <v>0.31714999999999999</v>
      </c>
      <c r="AH28" s="149"/>
      <c r="AI28" s="149"/>
      <c r="AJ28" s="149"/>
      <c r="AK28" s="149"/>
      <c r="AL28" s="149"/>
      <c r="AM28" s="149"/>
      <c r="AN28" s="149"/>
      <c r="AO28" s="149"/>
      <c r="AP28" s="149"/>
      <c r="AQ28" s="149"/>
      <c r="AR28" s="150"/>
    </row>
    <row r="29" spans="1:44" x14ac:dyDescent="0.25">
      <c r="A29" s="350"/>
      <c r="B29" s="148">
        <v>8</v>
      </c>
      <c r="C29" s="149">
        <f t="shared" si="13"/>
        <v>0.52299999999999991</v>
      </c>
      <c r="D29" s="149"/>
      <c r="E29" s="149"/>
      <c r="F29" s="149"/>
      <c r="G29" s="149"/>
      <c r="H29" s="149"/>
      <c r="I29" s="149"/>
      <c r="J29" s="149"/>
      <c r="K29" s="149"/>
      <c r="L29" s="149"/>
      <c r="M29" s="149"/>
      <c r="N29" s="150"/>
      <c r="P29" s="350"/>
      <c r="Q29" s="148">
        <v>8</v>
      </c>
      <c r="R29" s="149">
        <f t="shared" si="14"/>
        <v>0.40500000000000003</v>
      </c>
      <c r="S29" s="149"/>
      <c r="T29" s="149"/>
      <c r="U29" s="149"/>
      <c r="V29" s="149"/>
      <c r="W29" s="149"/>
      <c r="X29" s="149"/>
      <c r="Y29" s="149"/>
      <c r="Z29" s="149"/>
      <c r="AA29" s="149"/>
      <c r="AB29" s="149"/>
      <c r="AC29" s="150"/>
      <c r="AE29" s="350"/>
      <c r="AF29" s="148">
        <v>8</v>
      </c>
      <c r="AG29" s="149">
        <f t="shared" si="15"/>
        <v>0.38014999999999999</v>
      </c>
      <c r="AH29" s="149"/>
      <c r="AI29" s="149"/>
      <c r="AJ29" s="149"/>
      <c r="AK29" s="149"/>
      <c r="AL29" s="149"/>
      <c r="AM29" s="149"/>
      <c r="AN29" s="149"/>
      <c r="AO29" s="149"/>
      <c r="AP29" s="149"/>
      <c r="AQ29" s="149"/>
      <c r="AR29" s="150"/>
    </row>
    <row r="30" spans="1:44" x14ac:dyDescent="0.25">
      <c r="A30" s="350"/>
      <c r="B30" s="148">
        <v>10</v>
      </c>
      <c r="C30" s="149">
        <f t="shared" si="13"/>
        <v>0.65900000000000003</v>
      </c>
      <c r="D30" s="149"/>
      <c r="E30" s="149"/>
      <c r="F30" s="149"/>
      <c r="G30" s="149"/>
      <c r="H30" s="149"/>
      <c r="I30" s="149"/>
      <c r="J30" s="149"/>
      <c r="K30" s="149"/>
      <c r="L30" s="149"/>
      <c r="M30" s="149"/>
      <c r="N30" s="150"/>
      <c r="P30" s="350"/>
      <c r="Q30" s="148">
        <v>10</v>
      </c>
      <c r="R30" s="149">
        <f t="shared" si="14"/>
        <v>0.47800000000000004</v>
      </c>
      <c r="S30" s="149"/>
      <c r="T30" s="149"/>
      <c r="U30" s="149"/>
      <c r="V30" s="149"/>
      <c r="W30" s="149"/>
      <c r="X30" s="149"/>
      <c r="Y30" s="149"/>
      <c r="Z30" s="149"/>
      <c r="AA30" s="149"/>
      <c r="AB30" s="149"/>
      <c r="AC30" s="150"/>
      <c r="AE30" s="350"/>
      <c r="AF30" s="148">
        <v>10</v>
      </c>
      <c r="AG30" s="149">
        <f t="shared" si="15"/>
        <v>0.43114999999999998</v>
      </c>
      <c r="AH30" s="149"/>
      <c r="AI30" s="149"/>
      <c r="AJ30" s="149"/>
      <c r="AK30" s="149"/>
      <c r="AL30" s="149"/>
      <c r="AM30" s="149"/>
      <c r="AN30" s="149"/>
      <c r="AO30" s="149"/>
      <c r="AP30" s="149"/>
      <c r="AQ30" s="149"/>
      <c r="AR30" s="150"/>
    </row>
    <row r="31" spans="1:44" x14ac:dyDescent="0.25">
      <c r="A31" s="350"/>
      <c r="B31" s="148"/>
      <c r="C31" s="149"/>
      <c r="D31" s="149"/>
      <c r="E31" s="149"/>
      <c r="F31" s="149"/>
      <c r="G31" s="149"/>
      <c r="H31" s="149"/>
      <c r="I31" s="149"/>
      <c r="J31" s="149"/>
      <c r="K31" s="149"/>
      <c r="L31" s="149"/>
      <c r="M31" s="149"/>
      <c r="N31" s="150"/>
      <c r="P31" s="350"/>
      <c r="Q31" s="148"/>
      <c r="R31" s="149"/>
      <c r="S31" s="149"/>
      <c r="T31" s="149"/>
      <c r="U31" s="149"/>
      <c r="V31" s="149"/>
      <c r="W31" s="149"/>
      <c r="X31" s="149"/>
      <c r="Y31" s="149"/>
      <c r="Z31" s="149"/>
      <c r="AA31" s="149"/>
      <c r="AB31" s="149"/>
      <c r="AC31" s="150"/>
      <c r="AE31" s="350"/>
      <c r="AF31" s="148"/>
      <c r="AG31" s="149"/>
      <c r="AH31" s="149"/>
      <c r="AI31" s="149"/>
      <c r="AJ31" s="149"/>
      <c r="AK31" s="149"/>
      <c r="AL31" s="149"/>
      <c r="AM31" s="149"/>
      <c r="AN31" s="149"/>
      <c r="AO31" s="149"/>
      <c r="AP31" s="149"/>
      <c r="AQ31" s="149"/>
      <c r="AR31" s="150"/>
    </row>
    <row r="32" spans="1:44" x14ac:dyDescent="0.25">
      <c r="A32" s="350"/>
      <c r="B32" s="148"/>
      <c r="C32" s="149"/>
      <c r="D32" s="149"/>
      <c r="E32" s="149"/>
      <c r="F32" s="149"/>
      <c r="G32" s="149"/>
      <c r="H32" s="149"/>
      <c r="I32" s="149"/>
      <c r="J32" s="149"/>
      <c r="K32" s="149"/>
      <c r="L32" s="149"/>
      <c r="M32" s="149"/>
      <c r="N32" s="150"/>
      <c r="P32" s="350"/>
      <c r="Q32" s="148"/>
      <c r="R32" s="149"/>
      <c r="S32" s="149"/>
      <c r="T32" s="149"/>
      <c r="U32" s="149"/>
      <c r="V32" s="149"/>
      <c r="W32" s="149"/>
      <c r="X32" s="149"/>
      <c r="Y32" s="149"/>
      <c r="Z32" s="149"/>
      <c r="AA32" s="149"/>
      <c r="AB32" s="149"/>
      <c r="AC32" s="150"/>
      <c r="AE32" s="350"/>
      <c r="AF32" s="148"/>
      <c r="AG32" s="149"/>
      <c r="AH32" s="149"/>
      <c r="AI32" s="149"/>
      <c r="AJ32" s="149"/>
      <c r="AK32" s="149"/>
      <c r="AL32" s="149"/>
      <c r="AM32" s="149"/>
      <c r="AN32" s="149"/>
      <c r="AO32" s="149"/>
      <c r="AP32" s="149"/>
      <c r="AQ32" s="149"/>
      <c r="AR32" s="150"/>
    </row>
    <row r="33" spans="1:44" x14ac:dyDescent="0.25">
      <c r="A33" s="350"/>
      <c r="B33" s="148"/>
      <c r="C33" s="149"/>
      <c r="D33" s="149"/>
      <c r="E33" s="149"/>
      <c r="F33" s="149"/>
      <c r="G33" s="149"/>
      <c r="H33" s="149"/>
      <c r="I33" s="149"/>
      <c r="J33" s="149"/>
      <c r="K33" s="149"/>
      <c r="L33" s="149"/>
      <c r="M33" s="149"/>
      <c r="N33" s="150"/>
      <c r="P33" s="350"/>
      <c r="Q33" s="148"/>
      <c r="R33" s="149"/>
      <c r="S33" s="149"/>
      <c r="T33" s="149"/>
      <c r="U33" s="149"/>
      <c r="V33" s="149"/>
      <c r="W33" s="149"/>
      <c r="X33" s="149"/>
      <c r="Y33" s="149"/>
      <c r="Z33" s="149"/>
      <c r="AA33" s="149"/>
      <c r="AB33" s="149"/>
      <c r="AC33" s="150"/>
      <c r="AE33" s="350"/>
      <c r="AF33" s="148"/>
      <c r="AG33" s="149"/>
      <c r="AH33" s="149"/>
      <c r="AI33" s="149"/>
      <c r="AJ33" s="149"/>
      <c r="AK33" s="149"/>
      <c r="AL33" s="149"/>
      <c r="AM33" s="149"/>
      <c r="AN33" s="149"/>
      <c r="AO33" s="149"/>
      <c r="AP33" s="149"/>
      <c r="AQ33" s="149"/>
      <c r="AR33" s="150"/>
    </row>
    <row r="34" spans="1:44" ht="15.75" thickBot="1" x14ac:dyDescent="0.3">
      <c r="A34" s="351"/>
      <c r="B34" s="152"/>
      <c r="C34" s="153"/>
      <c r="D34" s="153"/>
      <c r="E34" s="153"/>
      <c r="F34" s="153"/>
      <c r="G34" s="153"/>
      <c r="H34" s="153"/>
      <c r="I34" s="153"/>
      <c r="J34" s="153"/>
      <c r="K34" s="153"/>
      <c r="L34" s="153"/>
      <c r="M34" s="153"/>
      <c r="N34" s="154"/>
      <c r="P34" s="351"/>
      <c r="Q34" s="152"/>
      <c r="R34" s="153"/>
      <c r="S34" s="153"/>
      <c r="T34" s="153"/>
      <c r="U34" s="153"/>
      <c r="V34" s="153"/>
      <c r="W34" s="153"/>
      <c r="X34" s="153"/>
      <c r="Y34" s="153"/>
      <c r="Z34" s="153"/>
      <c r="AA34" s="153"/>
      <c r="AB34" s="153"/>
      <c r="AC34" s="154"/>
      <c r="AE34" s="351"/>
      <c r="AF34" s="152"/>
      <c r="AG34" s="153"/>
      <c r="AH34" s="153"/>
      <c r="AI34" s="153"/>
      <c r="AJ34" s="153"/>
      <c r="AK34" s="153"/>
      <c r="AL34" s="153"/>
      <c r="AM34" s="153"/>
      <c r="AN34" s="153"/>
      <c r="AO34" s="153"/>
      <c r="AP34" s="153"/>
      <c r="AQ34" s="153"/>
      <c r="AR34" s="154"/>
    </row>
    <row r="35" spans="1:44" x14ac:dyDescent="0.25">
      <c r="A35" s="349" t="s">
        <v>98</v>
      </c>
      <c r="B35" s="143"/>
      <c r="C35" s="42">
        <v>1</v>
      </c>
      <c r="D35" s="42">
        <v>2</v>
      </c>
      <c r="E35" s="42">
        <v>3</v>
      </c>
      <c r="F35" s="42">
        <v>4</v>
      </c>
      <c r="G35" s="42">
        <v>5</v>
      </c>
      <c r="H35" s="42">
        <v>6</v>
      </c>
      <c r="I35" s="42">
        <v>7</v>
      </c>
      <c r="J35" s="42">
        <v>8</v>
      </c>
      <c r="K35" s="42">
        <v>9</v>
      </c>
      <c r="L35" s="42">
        <v>10</v>
      </c>
      <c r="M35" s="42">
        <v>11</v>
      </c>
      <c r="N35" s="43">
        <v>12</v>
      </c>
      <c r="P35" s="349" t="s">
        <v>98</v>
      </c>
      <c r="Q35" s="78"/>
      <c r="R35" s="42">
        <v>1</v>
      </c>
      <c r="S35" s="42">
        <v>2</v>
      </c>
      <c r="T35" s="42">
        <v>3</v>
      </c>
      <c r="U35" s="42">
        <v>4</v>
      </c>
      <c r="V35" s="42">
        <v>5</v>
      </c>
      <c r="W35" s="42">
        <v>6</v>
      </c>
      <c r="X35" s="42">
        <v>7</v>
      </c>
      <c r="Y35" s="42">
        <v>8</v>
      </c>
      <c r="Z35" s="42">
        <v>9</v>
      </c>
      <c r="AA35" s="42">
        <v>10</v>
      </c>
      <c r="AB35" s="42">
        <v>11</v>
      </c>
      <c r="AC35" s="43">
        <v>12</v>
      </c>
      <c r="AE35" s="349" t="s">
        <v>98</v>
      </c>
      <c r="AF35" s="78"/>
      <c r="AG35" s="42">
        <v>1</v>
      </c>
      <c r="AH35" s="42">
        <v>2</v>
      </c>
      <c r="AI35" s="42">
        <v>3</v>
      </c>
      <c r="AJ35" s="42">
        <v>4</v>
      </c>
      <c r="AK35" s="42">
        <v>5</v>
      </c>
      <c r="AL35" s="42">
        <v>6</v>
      </c>
      <c r="AM35" s="42">
        <v>7</v>
      </c>
      <c r="AN35" s="42">
        <v>8</v>
      </c>
      <c r="AO35" s="42">
        <v>9</v>
      </c>
      <c r="AP35" s="42">
        <v>10</v>
      </c>
      <c r="AQ35" s="42">
        <v>11</v>
      </c>
      <c r="AR35" s="43">
        <v>12</v>
      </c>
    </row>
    <row r="36" spans="1:44" x14ac:dyDescent="0.25">
      <c r="A36" s="350"/>
      <c r="B36" s="91" t="s">
        <v>25</v>
      </c>
      <c r="C36" s="28">
        <f>(C12-$N$27)/$N$26</f>
        <v>6.537890044576522E-2</v>
      </c>
      <c r="D36" s="28">
        <f t="shared" ref="D36:N43" si="16">(D12-$N$27)/$N$26</f>
        <v>8.0237741456166425E-2</v>
      </c>
      <c r="E36" s="28">
        <f t="shared" si="16"/>
        <v>2.086181277860327</v>
      </c>
      <c r="F36" s="28">
        <f t="shared" si="16"/>
        <v>2.1753343239227343</v>
      </c>
      <c r="G36" s="24">
        <f t="shared" si="16"/>
        <v>28.104011887072804</v>
      </c>
      <c r="H36" s="23">
        <f t="shared" si="16"/>
        <v>31.566121842496287</v>
      </c>
      <c r="I36" s="28">
        <f t="shared" si="16"/>
        <v>0.4962852897473996</v>
      </c>
      <c r="J36" s="28">
        <f t="shared" si="16"/>
        <v>0.68945022288261526</v>
      </c>
      <c r="K36" s="32">
        <f t="shared" si="16"/>
        <v>3.2154531946508174</v>
      </c>
      <c r="L36" s="32">
        <f t="shared" si="16"/>
        <v>2.7548291233283804</v>
      </c>
      <c r="M36" s="32">
        <f t="shared" si="16"/>
        <v>2.5765230312035663</v>
      </c>
      <c r="N36" s="54">
        <f t="shared" si="16"/>
        <v>2.6210995542347697</v>
      </c>
      <c r="P36" s="350"/>
      <c r="Q36" s="79" t="s">
        <v>25</v>
      </c>
      <c r="R36" s="28">
        <f>(R12-$AC$27)/$AC$26</f>
        <v>-0.13278008298755187</v>
      </c>
      <c r="S36" s="28">
        <f t="shared" ref="S36:AC43" si="17">(S12-$AC$27)/$AC$26</f>
        <v>-0.17427385892116184</v>
      </c>
      <c r="T36" s="33">
        <f t="shared" si="17"/>
        <v>3.9128630705394194</v>
      </c>
      <c r="U36" s="33">
        <f t="shared" si="17"/>
        <v>3.9958506224066395</v>
      </c>
      <c r="V36" s="128">
        <f t="shared" si="17"/>
        <v>6.4854771784232366</v>
      </c>
      <c r="W36" s="128">
        <f t="shared" si="17"/>
        <v>6.609958506224066</v>
      </c>
      <c r="X36" s="31">
        <f t="shared" si="17"/>
        <v>7.3775933609958502</v>
      </c>
      <c r="Y36" s="31">
        <f t="shared" si="17"/>
        <v>7.4398340248962649</v>
      </c>
      <c r="Z36" s="33">
        <f t="shared" si="17"/>
        <v>3.7468879668049797</v>
      </c>
      <c r="AA36" s="33">
        <f t="shared" si="17"/>
        <v>3.8298755186721993</v>
      </c>
      <c r="AB36" s="33">
        <f t="shared" si="17"/>
        <v>3.3734439834024901</v>
      </c>
      <c r="AC36" s="55">
        <f t="shared" si="17"/>
        <v>3.6431535269709543</v>
      </c>
      <c r="AE36" s="350"/>
      <c r="AF36" s="79" t="s">
        <v>25</v>
      </c>
      <c r="AG36" s="28">
        <f>(AG12-$AR$27)/$AR$26</f>
        <v>-8.6605080831409414E-2</v>
      </c>
      <c r="AH36" s="28">
        <f t="shared" ref="AH36:AR36" si="18">(AH12-$AR$27)/$AR$26</f>
        <v>-0.10969976905311812</v>
      </c>
      <c r="AI36" s="31">
        <f t="shared" si="18"/>
        <v>2.4307159353348728</v>
      </c>
      <c r="AJ36" s="31">
        <f t="shared" si="18"/>
        <v>2.615473441108545</v>
      </c>
      <c r="AK36" s="31">
        <f t="shared" si="18"/>
        <v>2.9387990762124714</v>
      </c>
      <c r="AL36" s="31">
        <f t="shared" si="18"/>
        <v>3.054272517321015</v>
      </c>
      <c r="AM36" s="26">
        <f t="shared" si="18"/>
        <v>3.9549653579676671</v>
      </c>
      <c r="AN36" s="80">
        <f t="shared" si="18"/>
        <v>3.3545034642032325</v>
      </c>
      <c r="AO36" s="31">
        <f t="shared" si="18"/>
        <v>2.9618937644341803</v>
      </c>
      <c r="AP36" s="31">
        <f t="shared" si="18"/>
        <v>2.8926096997690531</v>
      </c>
      <c r="AQ36" s="28">
        <f t="shared" si="18"/>
        <v>-0.54849884526558945</v>
      </c>
      <c r="AR36" s="46">
        <f t="shared" si="18"/>
        <v>-0.54849884526558945</v>
      </c>
    </row>
    <row r="37" spans="1:44" x14ac:dyDescent="0.25">
      <c r="A37" s="350"/>
      <c r="B37" s="91" t="s">
        <v>26</v>
      </c>
      <c r="C37" s="28">
        <f t="shared" ref="C37:C43" si="19">(C13-$N$27)/$N$26</f>
        <v>1.684992570579495</v>
      </c>
      <c r="D37" s="28">
        <f t="shared" si="16"/>
        <v>1.9375928677563148</v>
      </c>
      <c r="E37" s="32">
        <f t="shared" si="16"/>
        <v>4.4784546805349184</v>
      </c>
      <c r="F37" s="32">
        <f t="shared" si="16"/>
        <v>4.2407132243685002</v>
      </c>
      <c r="G37" s="32">
        <f t="shared" si="16"/>
        <v>2.5913818722139674</v>
      </c>
      <c r="H37" s="32">
        <f t="shared" si="16"/>
        <v>2.5170876671619613</v>
      </c>
      <c r="I37" s="33">
        <f t="shared" si="16"/>
        <v>4.9093610698365531</v>
      </c>
      <c r="J37" s="33">
        <f t="shared" si="16"/>
        <v>5.3848439821693912</v>
      </c>
      <c r="K37" s="33">
        <f t="shared" si="16"/>
        <v>4.6864784546805351</v>
      </c>
      <c r="L37" s="32">
        <f t="shared" si="16"/>
        <v>4.0772659732540868</v>
      </c>
      <c r="M37" s="32">
        <f t="shared" si="16"/>
        <v>3.7800891530460627</v>
      </c>
      <c r="N37" s="55">
        <f t="shared" si="16"/>
        <v>4.671619613670134</v>
      </c>
      <c r="P37" s="350"/>
      <c r="Q37" s="79" t="s">
        <v>26</v>
      </c>
      <c r="R37" s="32">
        <f t="shared" ref="R37:R43" si="20">(R13-$AC$27)/$AC$26</f>
        <v>2.004149377593361</v>
      </c>
      <c r="S37" s="32">
        <f t="shared" si="17"/>
        <v>2.1701244813278011</v>
      </c>
      <c r="T37" s="33">
        <f t="shared" si="17"/>
        <v>3.6431535269709543</v>
      </c>
      <c r="U37" s="33">
        <f t="shared" si="17"/>
        <v>3.9751037344398346</v>
      </c>
      <c r="V37" s="128">
        <f t="shared" si="17"/>
        <v>6.0497925311203318</v>
      </c>
      <c r="W37" s="128">
        <f t="shared" si="17"/>
        <v>6.5892116182572611</v>
      </c>
      <c r="X37" s="31">
        <f t="shared" si="17"/>
        <v>6.9834024896265561</v>
      </c>
      <c r="Y37" s="128">
        <f t="shared" si="17"/>
        <v>6.609958506224066</v>
      </c>
      <c r="Z37" s="80">
        <f t="shared" si="17"/>
        <v>9.3070539419087144</v>
      </c>
      <c r="AA37" s="128">
        <f t="shared" si="17"/>
        <v>6.4854771784232366</v>
      </c>
      <c r="AB37" s="128">
        <f t="shared" si="17"/>
        <v>6.5892116182572611</v>
      </c>
      <c r="AC37" s="53">
        <f t="shared" si="17"/>
        <v>8.3319502074688803</v>
      </c>
      <c r="AE37" s="350"/>
      <c r="AF37" s="79" t="s">
        <v>26</v>
      </c>
      <c r="AG37" s="128">
        <f t="shared" ref="AG37:AR43" si="21">(AG13-$AR$27)/$AR$26</f>
        <v>1.5993071593533479</v>
      </c>
      <c r="AH37" s="128">
        <f t="shared" si="21"/>
        <v>1.8071593533487291</v>
      </c>
      <c r="AI37" s="31">
        <f t="shared" si="21"/>
        <v>2.8464203233256353</v>
      </c>
      <c r="AJ37" s="31">
        <f t="shared" si="21"/>
        <v>2.823325635103926</v>
      </c>
      <c r="AK37" s="31">
        <f t="shared" si="21"/>
        <v>3.3314087759815236</v>
      </c>
      <c r="AL37" s="31">
        <f t="shared" si="21"/>
        <v>3.054272517321015</v>
      </c>
      <c r="AM37" s="80">
        <f t="shared" si="21"/>
        <v>3.2621247113163965</v>
      </c>
      <c r="AN37" s="80">
        <f t="shared" si="21"/>
        <v>3.1928406466512693</v>
      </c>
      <c r="AO37" s="31">
        <f t="shared" si="21"/>
        <v>2.8002309468822171</v>
      </c>
      <c r="AP37" s="31">
        <f t="shared" si="21"/>
        <v>2.9387990762124714</v>
      </c>
      <c r="AQ37" s="28">
        <f t="shared" si="21"/>
        <v>-0.54849884526558945</v>
      </c>
      <c r="AR37" s="46">
        <f t="shared" si="21"/>
        <v>-0.54849884526558945</v>
      </c>
    </row>
    <row r="38" spans="1:44" x14ac:dyDescent="0.25">
      <c r="A38" s="350"/>
      <c r="B38" s="91" t="s">
        <v>27</v>
      </c>
      <c r="C38" s="32">
        <f t="shared" si="19"/>
        <v>3.7503714710252605</v>
      </c>
      <c r="D38" s="32">
        <f t="shared" si="16"/>
        <v>3.7355126300148589</v>
      </c>
      <c r="E38" s="23">
        <f t="shared" si="16"/>
        <v>31.001485884101037</v>
      </c>
      <c r="F38" s="23">
        <f t="shared" si="16"/>
        <v>29.901931649331353</v>
      </c>
      <c r="G38" s="32">
        <f t="shared" si="16"/>
        <v>4.225854383358099</v>
      </c>
      <c r="H38" s="32">
        <f t="shared" si="16"/>
        <v>4.4933135215453195</v>
      </c>
      <c r="I38" s="28">
        <f t="shared" si="16"/>
        <v>0.22882615156017835</v>
      </c>
      <c r="J38" s="28">
        <f t="shared" si="16"/>
        <v>0.24368499257057957</v>
      </c>
      <c r="K38" s="23">
        <f t="shared" si="16"/>
        <v>31.65527488855869</v>
      </c>
      <c r="L38" s="23">
        <f t="shared" si="16"/>
        <v>31.580980683506688</v>
      </c>
      <c r="M38" s="27">
        <f t="shared" si="16"/>
        <v>23.542347696879641</v>
      </c>
      <c r="N38" s="104">
        <f t="shared" si="16"/>
        <v>31.402674591381871</v>
      </c>
      <c r="P38" s="350"/>
      <c r="Q38" s="79" t="s">
        <v>27</v>
      </c>
      <c r="R38" s="33">
        <f t="shared" si="20"/>
        <v>3.9958506224066395</v>
      </c>
      <c r="S38" s="33">
        <f t="shared" si="17"/>
        <v>4.0995850622406644</v>
      </c>
      <c r="T38" s="33">
        <f t="shared" si="17"/>
        <v>4.618257261410788</v>
      </c>
      <c r="U38" s="33">
        <f t="shared" si="17"/>
        <v>4.4107883817427398</v>
      </c>
      <c r="V38" s="128">
        <f t="shared" si="17"/>
        <v>6.6514522821576767</v>
      </c>
      <c r="W38" s="31">
        <f t="shared" si="17"/>
        <v>7.1493775933609953</v>
      </c>
      <c r="X38" s="128">
        <f t="shared" si="17"/>
        <v>6.215767634854771</v>
      </c>
      <c r="Y38" s="31">
        <f t="shared" si="17"/>
        <v>7.21161825726141</v>
      </c>
      <c r="Z38" s="31">
        <f t="shared" si="17"/>
        <v>8.0622406639004147</v>
      </c>
      <c r="AA38" s="31">
        <f t="shared" si="17"/>
        <v>8.2489626556016606</v>
      </c>
      <c r="AB38" s="128">
        <f t="shared" si="17"/>
        <v>6.6721991701244816</v>
      </c>
      <c r="AC38" s="131">
        <f t="shared" si="17"/>
        <v>6.8589211618257266</v>
      </c>
      <c r="AE38" s="350"/>
      <c r="AF38" s="79" t="s">
        <v>27</v>
      </c>
      <c r="AG38" s="26">
        <f t="shared" si="21"/>
        <v>3.8625866050808311</v>
      </c>
      <c r="AH38" s="26">
        <f t="shared" si="21"/>
        <v>4.0473441108545032</v>
      </c>
      <c r="AI38" s="31">
        <f t="shared" si="21"/>
        <v>2.5461893764434178</v>
      </c>
      <c r="AJ38" s="31">
        <f t="shared" si="21"/>
        <v>2.4076212471131635</v>
      </c>
      <c r="AK38" s="31">
        <f t="shared" si="21"/>
        <v>3.2621247113163965</v>
      </c>
      <c r="AL38" s="31">
        <f t="shared" si="21"/>
        <v>2.7309468822170899</v>
      </c>
      <c r="AM38" s="80">
        <f t="shared" si="21"/>
        <v>3.3775981524249414</v>
      </c>
      <c r="AN38" s="80">
        <f t="shared" si="21"/>
        <v>3.2621247113163965</v>
      </c>
      <c r="AO38" s="80">
        <f t="shared" si="21"/>
        <v>3.1004618937644333</v>
      </c>
      <c r="AP38" s="80">
        <f t="shared" si="21"/>
        <v>3.0773672055427244</v>
      </c>
      <c r="AQ38" s="28">
        <f t="shared" si="21"/>
        <v>-0.54849884526558945</v>
      </c>
      <c r="AR38" s="46">
        <f t="shared" si="21"/>
        <v>-0.57159353348729836</v>
      </c>
    </row>
    <row r="39" spans="1:44" x14ac:dyDescent="0.25">
      <c r="A39" s="350"/>
      <c r="B39" s="91" t="s">
        <v>28</v>
      </c>
      <c r="C39" s="128">
        <f t="shared" si="19"/>
        <v>7.4650817236255582</v>
      </c>
      <c r="D39" s="33">
        <f t="shared" si="16"/>
        <v>5.8306092124814271</v>
      </c>
      <c r="E39" s="32">
        <f t="shared" si="16"/>
        <v>2.3684992570579495</v>
      </c>
      <c r="F39" s="32">
        <f t="shared" si="16"/>
        <v>2.3982169390787518</v>
      </c>
      <c r="G39" s="29">
        <f t="shared" si="16"/>
        <v>20.734026745913816</v>
      </c>
      <c r="H39" s="22">
        <f t="shared" si="16"/>
        <v>26.053491827637444</v>
      </c>
      <c r="I39" s="28">
        <f t="shared" si="16"/>
        <v>0.55572065378900437</v>
      </c>
      <c r="J39" s="28">
        <f t="shared" si="16"/>
        <v>0.58543833580980686</v>
      </c>
      <c r="K39" s="28">
        <f t="shared" si="16"/>
        <v>0.27340267459138179</v>
      </c>
      <c r="L39" s="28">
        <f t="shared" si="16"/>
        <v>0.25854383358098076</v>
      </c>
      <c r="M39" s="28">
        <f t="shared" si="16"/>
        <v>0.24368499257057957</v>
      </c>
      <c r="N39" s="46">
        <f t="shared" si="16"/>
        <v>0.3476968796433878</v>
      </c>
      <c r="P39" s="350"/>
      <c r="Q39" s="79" t="s">
        <v>28</v>
      </c>
      <c r="R39" s="128">
        <f t="shared" si="20"/>
        <v>5.9875518672199162</v>
      </c>
      <c r="S39" s="128">
        <f t="shared" si="17"/>
        <v>6.0497925311203318</v>
      </c>
      <c r="T39" s="33">
        <f t="shared" si="17"/>
        <v>4.0788381742738595</v>
      </c>
      <c r="U39" s="33">
        <f t="shared" si="17"/>
        <v>4.1203319502074693</v>
      </c>
      <c r="V39" s="31">
        <f t="shared" si="17"/>
        <v>7.0663900414937766</v>
      </c>
      <c r="W39" s="31">
        <f t="shared" si="17"/>
        <v>7.4398340248962649</v>
      </c>
      <c r="X39" s="128">
        <f t="shared" si="17"/>
        <v>6.5062240663900415</v>
      </c>
      <c r="Y39" s="128">
        <f t="shared" si="17"/>
        <v>6.5477178423236513</v>
      </c>
      <c r="Z39" s="33">
        <f t="shared" si="17"/>
        <v>3.477178423236515</v>
      </c>
      <c r="AA39" s="33">
        <f t="shared" si="17"/>
        <v>3.5601659751037351</v>
      </c>
      <c r="AB39" s="33">
        <f t="shared" si="17"/>
        <v>3.4149377593360999</v>
      </c>
      <c r="AC39" s="55">
        <f t="shared" si="17"/>
        <v>3.49792531120332</v>
      </c>
      <c r="AE39" s="350"/>
      <c r="AF39" s="79" t="s">
        <v>28</v>
      </c>
      <c r="AG39" s="27">
        <f t="shared" si="21"/>
        <v>7.0958429561200935</v>
      </c>
      <c r="AH39" s="29">
        <f t="shared" si="21"/>
        <v>6.4722863741339491</v>
      </c>
      <c r="AI39" s="31">
        <f t="shared" si="21"/>
        <v>2.9387990762124714</v>
      </c>
      <c r="AJ39" s="31">
        <f t="shared" si="21"/>
        <v>2.9849884526558879</v>
      </c>
      <c r="AK39" s="31">
        <f t="shared" si="21"/>
        <v>2.1766743648960736</v>
      </c>
      <c r="AL39" s="31">
        <f t="shared" si="21"/>
        <v>2.2459584295612003</v>
      </c>
      <c r="AM39" s="80">
        <f t="shared" si="21"/>
        <v>3.2852193995381054</v>
      </c>
      <c r="AN39" s="80">
        <f t="shared" si="21"/>
        <v>3.3083140877598143</v>
      </c>
      <c r="AO39" s="28">
        <f t="shared" si="21"/>
        <v>-0.17898383371824522</v>
      </c>
      <c r="AP39" s="28">
        <f t="shared" si="21"/>
        <v>-0.15588914549653618</v>
      </c>
      <c r="AQ39" s="28">
        <f t="shared" si="21"/>
        <v>-0.54849884526558945</v>
      </c>
      <c r="AR39" s="46">
        <f t="shared" si="21"/>
        <v>-0.54849884526558945</v>
      </c>
    </row>
    <row r="40" spans="1:44" x14ac:dyDescent="0.25">
      <c r="A40" s="350"/>
      <c r="B40" s="91" t="s">
        <v>35</v>
      </c>
      <c r="C40" s="128">
        <f t="shared" si="19"/>
        <v>7.7622585438335809</v>
      </c>
      <c r="D40" s="128">
        <f t="shared" si="16"/>
        <v>7.9257057949479943</v>
      </c>
      <c r="E40" s="32">
        <f t="shared" si="16"/>
        <v>4.2407132243685002</v>
      </c>
      <c r="F40" s="32">
        <f t="shared" si="16"/>
        <v>4.4190193164933138</v>
      </c>
      <c r="G40" s="28">
        <f t="shared" si="16"/>
        <v>0.22882615156017835</v>
      </c>
      <c r="H40" s="28">
        <f t="shared" si="16"/>
        <v>0.22882615156017835</v>
      </c>
      <c r="I40" s="33">
        <f t="shared" si="16"/>
        <v>5.3254086181277858</v>
      </c>
      <c r="J40" s="33">
        <f t="shared" si="16"/>
        <v>5.1619613670133733</v>
      </c>
      <c r="K40" s="28">
        <f t="shared" si="16"/>
        <v>0.63001485884101038</v>
      </c>
      <c r="L40" s="28">
        <f t="shared" si="16"/>
        <v>0.65973254086181277</v>
      </c>
      <c r="M40" s="28">
        <f t="shared" si="16"/>
        <v>0.57057949479940562</v>
      </c>
      <c r="N40" s="46">
        <f t="shared" si="16"/>
        <v>0.76374442793462105</v>
      </c>
      <c r="P40" s="350"/>
      <c r="Q40" s="79" t="s">
        <v>35</v>
      </c>
      <c r="R40" s="31">
        <f t="shared" si="20"/>
        <v>8.4149377593360999</v>
      </c>
      <c r="S40" s="31">
        <f t="shared" si="17"/>
        <v>8.0829875518672196</v>
      </c>
      <c r="T40" s="31">
        <f t="shared" si="17"/>
        <v>7.5020746887966805</v>
      </c>
      <c r="U40" s="31">
        <f t="shared" si="17"/>
        <v>8.1244813278008294</v>
      </c>
      <c r="V40" s="33">
        <f t="shared" si="17"/>
        <v>4.2863070539419095</v>
      </c>
      <c r="W40" s="33">
        <f t="shared" si="17"/>
        <v>4.5145228215767643</v>
      </c>
      <c r="X40" s="128">
        <f t="shared" si="17"/>
        <v>6.215767634854771</v>
      </c>
      <c r="Y40" s="31">
        <f t="shared" si="17"/>
        <v>7.0663900414937766</v>
      </c>
      <c r="Z40" s="80">
        <f t="shared" si="17"/>
        <v>9.0165975103734439</v>
      </c>
      <c r="AA40" s="31">
        <f t="shared" si="17"/>
        <v>7.1908713692946051</v>
      </c>
      <c r="AB40" s="31">
        <f t="shared" si="17"/>
        <v>7.7510373443983402</v>
      </c>
      <c r="AC40" s="104">
        <f t="shared" si="17"/>
        <v>24.950207468879665</v>
      </c>
      <c r="AE40" s="350"/>
      <c r="AF40" s="79" t="s">
        <v>35</v>
      </c>
      <c r="AG40" s="22">
        <f t="shared" si="21"/>
        <v>7.9734411085450354</v>
      </c>
      <c r="AH40" s="24">
        <f t="shared" si="21"/>
        <v>8.5046189376443433</v>
      </c>
      <c r="AI40" s="25">
        <f t="shared" si="21"/>
        <v>4.9480369515011544</v>
      </c>
      <c r="AJ40" s="25">
        <f t="shared" si="21"/>
        <v>4.7863741339491908</v>
      </c>
      <c r="AK40" s="31">
        <f t="shared" si="21"/>
        <v>2.8464203233256353</v>
      </c>
      <c r="AL40" s="31">
        <f t="shared" si="21"/>
        <v>2.8464203233256353</v>
      </c>
      <c r="AM40" s="28">
        <f t="shared" si="21"/>
        <v>-1.7321016166282333E-2</v>
      </c>
      <c r="AN40" s="32">
        <f t="shared" si="21"/>
        <v>0.30600461893764375</v>
      </c>
      <c r="AO40" s="28">
        <f t="shared" si="21"/>
        <v>-6.3510392609700386E-2</v>
      </c>
      <c r="AP40" s="28">
        <f t="shared" si="21"/>
        <v>-0.15588914549653618</v>
      </c>
      <c r="AQ40" s="28">
        <f t="shared" si="21"/>
        <v>-0.57159353348729836</v>
      </c>
      <c r="AR40" s="46">
        <f t="shared" si="21"/>
        <v>-0.54849884526558945</v>
      </c>
    </row>
    <row r="41" spans="1:44" x14ac:dyDescent="0.25">
      <c r="A41" s="350"/>
      <c r="B41" s="91" t="s">
        <v>36</v>
      </c>
      <c r="C41" s="31">
        <f t="shared" si="19"/>
        <v>9.7830609212481434</v>
      </c>
      <c r="D41" s="31">
        <f t="shared" si="16"/>
        <v>9.9465081723625559</v>
      </c>
      <c r="E41" s="23">
        <f t="shared" si="16"/>
        <v>29.575037147102528</v>
      </c>
      <c r="F41" s="23">
        <f t="shared" si="16"/>
        <v>31.164933135215453</v>
      </c>
      <c r="G41" s="28">
        <f t="shared" si="16"/>
        <v>0.4962852897473996</v>
      </c>
      <c r="H41" s="28">
        <f t="shared" si="16"/>
        <v>0.52600297176820199</v>
      </c>
      <c r="I41" s="28">
        <f t="shared" si="16"/>
        <v>0.22882615156017835</v>
      </c>
      <c r="J41" s="28">
        <f t="shared" si="16"/>
        <v>0.27340267459138179</v>
      </c>
      <c r="K41" s="33">
        <f t="shared" si="16"/>
        <v>6.4101040118870731</v>
      </c>
      <c r="L41" s="128">
        <f t="shared" si="16"/>
        <v>6.7964338781575044</v>
      </c>
      <c r="M41" s="33">
        <f t="shared" si="16"/>
        <v>5.8157503714710259</v>
      </c>
      <c r="N41" s="55">
        <f t="shared" si="16"/>
        <v>6.0980683506686484</v>
      </c>
      <c r="P41" s="350"/>
      <c r="Q41" s="79" t="s">
        <v>36</v>
      </c>
      <c r="R41" s="80">
        <f t="shared" si="20"/>
        <v>9.7634854771784241</v>
      </c>
      <c r="S41" s="80">
        <f t="shared" si="17"/>
        <v>9.7634854771784241</v>
      </c>
      <c r="T41" s="33">
        <f t="shared" si="17"/>
        <v>6.609958506224066</v>
      </c>
      <c r="U41" s="128">
        <f t="shared" si="17"/>
        <v>6.796680497925311</v>
      </c>
      <c r="V41" s="33">
        <f t="shared" si="17"/>
        <v>3.8298755186721993</v>
      </c>
      <c r="W41" s="33">
        <f t="shared" si="17"/>
        <v>3.8506224066390047</v>
      </c>
      <c r="X41" s="128">
        <f t="shared" si="17"/>
        <v>5.9875518672199162</v>
      </c>
      <c r="Y41" s="128">
        <f t="shared" si="17"/>
        <v>6.7759336099585061</v>
      </c>
      <c r="Z41" s="31">
        <f t="shared" si="17"/>
        <v>7.4605809128630698</v>
      </c>
      <c r="AA41" s="31">
        <f t="shared" si="17"/>
        <v>8</v>
      </c>
      <c r="AB41" s="128">
        <f t="shared" si="17"/>
        <v>6.2987551867219915</v>
      </c>
      <c r="AC41" s="144">
        <f t="shared" si="17"/>
        <v>10.219917012448132</v>
      </c>
      <c r="AE41" s="350"/>
      <c r="AF41" s="79" t="s">
        <v>36</v>
      </c>
      <c r="AG41" s="23">
        <f t="shared" si="21"/>
        <v>9.2667436489607393</v>
      </c>
      <c r="AH41" s="23">
        <f t="shared" si="21"/>
        <v>9.5669745958429573</v>
      </c>
      <c r="AI41" s="80">
        <f t="shared" si="21"/>
        <v>3.1697459584295604</v>
      </c>
      <c r="AJ41" s="80">
        <f t="shared" si="21"/>
        <v>3.3083140877598143</v>
      </c>
      <c r="AK41" s="31">
        <f t="shared" si="21"/>
        <v>2.707852193995381</v>
      </c>
      <c r="AL41" s="31">
        <f t="shared" si="21"/>
        <v>2.6847575057736721</v>
      </c>
      <c r="AM41" s="28">
        <f t="shared" si="21"/>
        <v>0.14434180138568087</v>
      </c>
      <c r="AN41" s="28">
        <f t="shared" si="21"/>
        <v>0.12124711316397184</v>
      </c>
      <c r="AO41" s="28">
        <f t="shared" si="21"/>
        <v>-0.10969976905311812</v>
      </c>
      <c r="AP41" s="28">
        <f t="shared" si="21"/>
        <v>-1.7321016166282333E-2</v>
      </c>
      <c r="AQ41" s="28">
        <f t="shared" si="21"/>
        <v>-0.57159353348729836</v>
      </c>
      <c r="AR41" s="46">
        <f t="shared" si="21"/>
        <v>-0.52540415704388044</v>
      </c>
    </row>
    <row r="42" spans="1:44" x14ac:dyDescent="0.25">
      <c r="A42" s="350"/>
      <c r="B42" s="91" t="s">
        <v>37</v>
      </c>
      <c r="C42" s="28">
        <f t="shared" si="19"/>
        <v>-2.3774145616641991E-2</v>
      </c>
      <c r="D42" s="28">
        <f t="shared" si="16"/>
        <v>-2.3774145616641991E-2</v>
      </c>
      <c r="E42" s="32">
        <f t="shared" si="16"/>
        <v>2.3982169390787518</v>
      </c>
      <c r="F42" s="32">
        <f t="shared" si="16"/>
        <v>2.6805349182763747</v>
      </c>
      <c r="G42" s="33">
        <f t="shared" si="16"/>
        <v>5.4442793462109957</v>
      </c>
      <c r="H42" s="33">
        <f t="shared" si="16"/>
        <v>5.5037147102526003</v>
      </c>
      <c r="I42" s="28">
        <f t="shared" si="16"/>
        <v>0.51114413075780085</v>
      </c>
      <c r="J42" s="28">
        <f t="shared" si="16"/>
        <v>0.54086181277860323</v>
      </c>
      <c r="K42" s="28">
        <f t="shared" si="16"/>
        <v>-2.3774145616641991E-2</v>
      </c>
      <c r="L42" s="28">
        <f t="shared" si="16"/>
        <v>-2.3774145616641991E-2</v>
      </c>
      <c r="M42" s="28">
        <f t="shared" si="16"/>
        <v>0.10995542347696872</v>
      </c>
      <c r="N42" s="46">
        <f t="shared" si="16"/>
        <v>-2.3774145616641991E-2</v>
      </c>
      <c r="P42" s="350"/>
      <c r="Q42" s="79" t="s">
        <v>37</v>
      </c>
      <c r="R42" s="28">
        <f t="shared" si="20"/>
        <v>-0.25726141078838172</v>
      </c>
      <c r="S42" s="28">
        <f t="shared" si="17"/>
        <v>-0.25726141078838172</v>
      </c>
      <c r="T42" s="31">
        <f t="shared" si="17"/>
        <v>7.3568464730290453</v>
      </c>
      <c r="U42" s="31">
        <f t="shared" si="17"/>
        <v>7.8340248962655599</v>
      </c>
      <c r="V42" s="33">
        <f t="shared" si="17"/>
        <v>3.8713692946058096</v>
      </c>
      <c r="W42" s="33">
        <f t="shared" si="17"/>
        <v>4.0788381742738595</v>
      </c>
      <c r="X42" s="128">
        <f t="shared" si="17"/>
        <v>6.029045643153526</v>
      </c>
      <c r="Y42" s="128">
        <f t="shared" si="17"/>
        <v>6.5892116182572611</v>
      </c>
      <c r="Z42" s="28">
        <f t="shared" si="17"/>
        <v>-0.23651452282157684</v>
      </c>
      <c r="AA42" s="28">
        <f t="shared" si="17"/>
        <v>-0.25726141078838172</v>
      </c>
      <c r="AB42" s="28">
        <f t="shared" si="17"/>
        <v>-0.23651452282157684</v>
      </c>
      <c r="AC42" s="46">
        <f t="shared" si="17"/>
        <v>-0.21576763485477185</v>
      </c>
      <c r="AE42" s="350"/>
      <c r="AF42" s="79" t="s">
        <v>37</v>
      </c>
      <c r="AG42" s="28">
        <f t="shared" si="21"/>
        <v>-0.54849884526558945</v>
      </c>
      <c r="AH42" s="28">
        <f t="shared" si="21"/>
        <v>-0.54849884526558945</v>
      </c>
      <c r="AI42" s="25">
        <f t="shared" si="21"/>
        <v>4.9942263279445722</v>
      </c>
      <c r="AJ42" s="30">
        <f t="shared" si="21"/>
        <v>5.2944572748267893</v>
      </c>
      <c r="AK42" s="31">
        <f t="shared" si="21"/>
        <v>2.5923787528868361</v>
      </c>
      <c r="AL42" s="31">
        <f t="shared" si="21"/>
        <v>2.707852193995381</v>
      </c>
      <c r="AM42" s="28">
        <f t="shared" si="21"/>
        <v>5.7736720554266959E-3</v>
      </c>
      <c r="AN42" s="28">
        <f t="shared" si="21"/>
        <v>5.7736720554266959E-3</v>
      </c>
      <c r="AO42" s="28">
        <f t="shared" si="21"/>
        <v>-0.54849884526558945</v>
      </c>
      <c r="AP42" s="28">
        <f t="shared" si="21"/>
        <v>-0.54849884526558945</v>
      </c>
      <c r="AQ42" s="28">
        <f t="shared" si="21"/>
        <v>-0.54849884526558945</v>
      </c>
      <c r="AR42" s="46">
        <f t="shared" si="21"/>
        <v>-0.50230946882217142</v>
      </c>
    </row>
    <row r="43" spans="1:44" ht="15.75" thickBot="1" x14ac:dyDescent="0.3">
      <c r="A43" s="351"/>
      <c r="B43" s="92" t="s">
        <v>9</v>
      </c>
      <c r="C43" s="51">
        <f t="shared" si="19"/>
        <v>8.0237741456166425E-2</v>
      </c>
      <c r="D43" s="51">
        <f t="shared" si="16"/>
        <v>-2.3774145616641991E-2</v>
      </c>
      <c r="E43" s="82">
        <f t="shared" si="16"/>
        <v>4.3893016344725115</v>
      </c>
      <c r="F43" s="83">
        <f t="shared" si="16"/>
        <v>4.5824665676077272</v>
      </c>
      <c r="G43" s="51">
        <f t="shared" si="16"/>
        <v>0.24368499257057957</v>
      </c>
      <c r="H43" s="51">
        <f t="shared" si="16"/>
        <v>0.24368499257057957</v>
      </c>
      <c r="I43" s="83">
        <f t="shared" si="16"/>
        <v>5.1025260029717687</v>
      </c>
      <c r="J43" s="83">
        <f t="shared" si="16"/>
        <v>5.7117384843982171</v>
      </c>
      <c r="K43" s="51">
        <f t="shared" si="16"/>
        <v>-8.9153046062407891E-3</v>
      </c>
      <c r="L43" s="51">
        <f t="shared" si="16"/>
        <v>2.0802377414561615E-2</v>
      </c>
      <c r="M43" s="51">
        <f t="shared" si="16"/>
        <v>2.0802377414561615E-2</v>
      </c>
      <c r="N43" s="52">
        <f t="shared" si="16"/>
        <v>-8.9153046062407891E-3</v>
      </c>
      <c r="P43" s="351"/>
      <c r="Q43" s="81" t="s">
        <v>9</v>
      </c>
      <c r="R43" s="51">
        <f t="shared" si="20"/>
        <v>-0.21576763485477185</v>
      </c>
      <c r="S43" s="51">
        <f t="shared" si="17"/>
        <v>-0.21576763485477185</v>
      </c>
      <c r="T43" s="136">
        <f t="shared" si="17"/>
        <v>7.0663900414937766</v>
      </c>
      <c r="U43" s="136">
        <f t="shared" si="17"/>
        <v>7.3775933609958502</v>
      </c>
      <c r="V43" s="83">
        <f t="shared" si="17"/>
        <v>3.8506224066390047</v>
      </c>
      <c r="W43" s="83">
        <f t="shared" si="17"/>
        <v>3.8298755186721993</v>
      </c>
      <c r="X43" s="135">
        <f t="shared" si="17"/>
        <v>6.2572614107883817</v>
      </c>
      <c r="Y43" s="135">
        <f t="shared" si="17"/>
        <v>6.5477178423236513</v>
      </c>
      <c r="Z43" s="51">
        <f t="shared" si="17"/>
        <v>-0.21576763485477185</v>
      </c>
      <c r="AA43" s="51">
        <f t="shared" si="17"/>
        <v>-0.21576763485477185</v>
      </c>
      <c r="AB43" s="51">
        <f t="shared" si="17"/>
        <v>-0.19502074688796686</v>
      </c>
      <c r="AC43" s="52">
        <f t="shared" si="17"/>
        <v>-0.17427385892116184</v>
      </c>
      <c r="AE43" s="351"/>
      <c r="AF43" s="81" t="s">
        <v>9</v>
      </c>
      <c r="AG43" s="51">
        <f t="shared" si="21"/>
        <v>-0.54849884526558945</v>
      </c>
      <c r="AH43" s="51">
        <f t="shared" si="21"/>
        <v>-0.54849884526558945</v>
      </c>
      <c r="AI43" s="136">
        <f t="shared" si="21"/>
        <v>2.6847575057736721</v>
      </c>
      <c r="AJ43" s="136">
        <f t="shared" si="21"/>
        <v>2.5461893764434178</v>
      </c>
      <c r="AK43" s="136">
        <f t="shared" si="21"/>
        <v>2.7771362586605082</v>
      </c>
      <c r="AL43" s="136">
        <f t="shared" si="21"/>
        <v>2.9849884526558879</v>
      </c>
      <c r="AM43" s="51">
        <f t="shared" si="21"/>
        <v>7.5057736720553783E-2</v>
      </c>
      <c r="AN43" s="51">
        <f t="shared" si="21"/>
        <v>0.12124711316397184</v>
      </c>
      <c r="AO43" s="51">
        <f t="shared" si="21"/>
        <v>-0.54849884526558945</v>
      </c>
      <c r="AP43" s="51">
        <f t="shared" si="21"/>
        <v>-0.43302540415704438</v>
      </c>
      <c r="AQ43" s="51">
        <f t="shared" si="21"/>
        <v>-0.47921478060046241</v>
      </c>
      <c r="AR43" s="52">
        <f t="shared" si="21"/>
        <v>-0.45612009237875339</v>
      </c>
    </row>
    <row r="44" spans="1:44" x14ac:dyDescent="0.25">
      <c r="A44" s="326" t="s">
        <v>47</v>
      </c>
      <c r="B44" s="173" t="s">
        <v>48</v>
      </c>
      <c r="C44" s="155" t="s">
        <v>12</v>
      </c>
      <c r="D44" s="155" t="s">
        <v>92</v>
      </c>
      <c r="E44" s="165" t="s">
        <v>93</v>
      </c>
      <c r="F44" s="165" t="s">
        <v>94</v>
      </c>
      <c r="G44" s="175" t="s">
        <v>100</v>
      </c>
      <c r="H44" s="149"/>
      <c r="I44" s="149"/>
      <c r="J44" s="149"/>
      <c r="K44" s="149"/>
      <c r="L44" s="149"/>
      <c r="M44" s="149"/>
      <c r="N44" s="149"/>
      <c r="P44" s="326" t="s">
        <v>47</v>
      </c>
      <c r="Q44" s="173" t="s">
        <v>48</v>
      </c>
      <c r="R44" s="155" t="s">
        <v>12</v>
      </c>
      <c r="S44" s="155" t="s">
        <v>92</v>
      </c>
      <c r="T44" s="165" t="s">
        <v>93</v>
      </c>
      <c r="U44" s="175" t="s">
        <v>100</v>
      </c>
      <c r="V44" s="149"/>
      <c r="W44" s="149"/>
      <c r="X44" s="149"/>
      <c r="Y44" s="149"/>
      <c r="Z44" s="149"/>
      <c r="AA44" s="149"/>
      <c r="AB44" s="149"/>
      <c r="AE44" s="326" t="s">
        <v>47</v>
      </c>
      <c r="AF44" s="173" t="s">
        <v>48</v>
      </c>
      <c r="AG44" s="155" t="s">
        <v>12</v>
      </c>
      <c r="AH44" s="155" t="s">
        <v>92</v>
      </c>
      <c r="AI44" s="165" t="s">
        <v>93</v>
      </c>
      <c r="AJ44" s="175" t="s">
        <v>100</v>
      </c>
      <c r="AK44" s="149"/>
      <c r="AL44" s="149"/>
    </row>
    <row r="45" spans="1:44" x14ac:dyDescent="0.25">
      <c r="A45" s="327"/>
      <c r="B45" s="330" t="s">
        <v>51</v>
      </c>
      <c r="C45" s="99" t="s">
        <v>25</v>
      </c>
      <c r="D45" s="156">
        <f>AVERAGE(E36:F36)</f>
        <v>2.1307578008915309</v>
      </c>
      <c r="E45" s="167">
        <f>D45*2/40</f>
        <v>0.10653789004457655</v>
      </c>
      <c r="F45" s="166">
        <f>E45</f>
        <v>0.10653789004457655</v>
      </c>
      <c r="G45" s="157">
        <f>$F$75-F45</f>
        <v>6.6540373958508717E-2</v>
      </c>
      <c r="H45" s="149"/>
      <c r="I45" s="149"/>
      <c r="J45" s="142"/>
      <c r="K45" s="149"/>
      <c r="L45" s="149"/>
      <c r="M45" s="149"/>
      <c r="N45" s="149"/>
      <c r="P45" s="327"/>
      <c r="Q45" s="330" t="s">
        <v>51</v>
      </c>
      <c r="R45" s="99" t="s">
        <v>25</v>
      </c>
      <c r="S45" s="156">
        <f>AVERAGE(T36:U36)</f>
        <v>3.9543568464730292</v>
      </c>
      <c r="T45" s="167">
        <f>S45*2/40</f>
        <v>0.19771784232365147</v>
      </c>
      <c r="U45" s="157">
        <f t="shared" ref="U45:U48" si="22">$T$75-T45</f>
        <v>-2.2302904564315384E-2</v>
      </c>
      <c r="V45" s="149"/>
      <c r="W45" s="142">
        <f>AVERAGE(U45:U48)</f>
        <v>-2.9304979253112061E-2</v>
      </c>
      <c r="X45" s="142"/>
      <c r="Y45" s="149"/>
      <c r="Z45" s="149"/>
      <c r="AA45" s="149"/>
      <c r="AB45" s="149"/>
      <c r="AE45" s="327"/>
      <c r="AF45" s="330" t="s">
        <v>51</v>
      </c>
      <c r="AG45" s="99" t="s">
        <v>25</v>
      </c>
      <c r="AH45" s="156">
        <f>AVERAGE(AI36:AJ36)</f>
        <v>2.5230946882217089</v>
      </c>
      <c r="AI45" s="167">
        <f>AH45*2/40</f>
        <v>0.12615473441108543</v>
      </c>
      <c r="AJ45" s="157">
        <f t="shared" ref="AJ45:AJ48" si="23">$AI$69-AI45</f>
        <v>2.0207852193995401E-2</v>
      </c>
      <c r="AK45" s="142">
        <f>AVERAGE(AJ45:AJ48)</f>
        <v>1.1403002309468835E-2</v>
      </c>
      <c r="AL45" s="149"/>
    </row>
    <row r="46" spans="1:44" x14ac:dyDescent="0.25">
      <c r="A46" s="327"/>
      <c r="B46" s="330"/>
      <c r="C46" s="99" t="s">
        <v>26</v>
      </c>
      <c r="D46" s="156">
        <f>AVERAGE(E42:F42)</f>
        <v>2.539375928677563</v>
      </c>
      <c r="E46" s="167">
        <f>D46*2/40</f>
        <v>0.12696879643387815</v>
      </c>
      <c r="F46" s="166">
        <f>E46</f>
        <v>0.12696879643387815</v>
      </c>
      <c r="G46" s="157">
        <f t="shared" ref="G46:G48" si="24">$F$75-F46</f>
        <v>4.6109467569207113E-2</v>
      </c>
      <c r="H46" s="149"/>
      <c r="I46" s="149" t="s">
        <v>95</v>
      </c>
      <c r="J46" s="149"/>
      <c r="K46" s="149"/>
      <c r="L46" s="149"/>
      <c r="P46" s="327"/>
      <c r="Q46" s="330"/>
      <c r="R46" s="99" t="s">
        <v>26</v>
      </c>
      <c r="S46" s="156">
        <f t="shared" ref="S46:S52" si="25">AVERAGE(T37:U37)</f>
        <v>3.8091286307053944</v>
      </c>
      <c r="T46" s="167">
        <f t="shared" ref="T46:T52" si="26">S46*2/40</f>
        <v>0.19045643153526973</v>
      </c>
      <c r="U46" s="157">
        <f t="shared" si="22"/>
        <v>-1.504149377593364E-2</v>
      </c>
      <c r="V46" s="149"/>
      <c r="W46" s="142">
        <f>AVERAGE(U49:U52)</f>
        <v>6.353734439834044E-3</v>
      </c>
      <c r="X46" s="149"/>
      <c r="Y46" s="149"/>
      <c r="Z46" s="149"/>
      <c r="AA46" s="149"/>
      <c r="AB46" s="149"/>
      <c r="AE46" s="327"/>
      <c r="AF46" s="330"/>
      <c r="AG46" s="99" t="s">
        <v>26</v>
      </c>
      <c r="AH46" s="156">
        <f t="shared" ref="AH46:AH52" si="27">AVERAGE(AI37:AJ37)</f>
        <v>2.8348729792147807</v>
      </c>
      <c r="AI46" s="167">
        <f t="shared" ref="AI46:AI52" si="28">AH46*2/40</f>
        <v>0.14174364896073904</v>
      </c>
      <c r="AJ46" s="157">
        <f t="shared" si="23"/>
        <v>4.6189376443417918E-3</v>
      </c>
    </row>
    <row r="47" spans="1:44" x14ac:dyDescent="0.25">
      <c r="A47" s="327"/>
      <c r="B47" s="330"/>
      <c r="C47" s="99" t="s">
        <v>27</v>
      </c>
      <c r="D47" s="156">
        <f>AVERAGE(G40:H40)</f>
        <v>0.22882615156017835</v>
      </c>
      <c r="E47" s="167">
        <f>D47/1.5</f>
        <v>0.15255076770678558</v>
      </c>
      <c r="F47" s="167">
        <f>E47/AVERAGE($I$47,$I$59)</f>
        <v>0.1145293027154195</v>
      </c>
      <c r="G47" s="157">
        <f t="shared" si="24"/>
        <v>5.8548961287665763E-2</v>
      </c>
      <c r="I47" s="149">
        <f>AVERAGE(E47:E48)/AVERAGE(E45:E46)</f>
        <v>1.3278184324954929</v>
      </c>
      <c r="J47" s="149"/>
      <c r="K47" s="149"/>
      <c r="L47" s="149"/>
      <c r="P47" s="327"/>
      <c r="Q47" s="330"/>
      <c r="R47" s="99" t="s">
        <v>27</v>
      </c>
      <c r="S47" s="156">
        <f t="shared" si="25"/>
        <v>4.5145228215767634</v>
      </c>
      <c r="T47" s="167">
        <f t="shared" si="26"/>
        <v>0.22572614107883818</v>
      </c>
      <c r="U47" s="157">
        <f t="shared" si="22"/>
        <v>-5.031120331950209E-2</v>
      </c>
      <c r="W47" s="142">
        <f>AVERAGE(U53:U56)</f>
        <v>6.91562932226919E-3</v>
      </c>
      <c r="X47" s="149"/>
      <c r="Y47" s="149"/>
      <c r="Z47" s="149"/>
      <c r="AA47" s="149"/>
      <c r="AB47" s="149"/>
      <c r="AE47" s="327"/>
      <c r="AF47" s="330"/>
      <c r="AG47" s="99" t="s">
        <v>27</v>
      </c>
      <c r="AH47" s="156">
        <f t="shared" si="27"/>
        <v>2.4769053117782907</v>
      </c>
      <c r="AI47" s="167">
        <f t="shared" si="28"/>
        <v>0.12384526558891454</v>
      </c>
      <c r="AJ47" s="157">
        <f t="shared" si="23"/>
        <v>2.2517321016166297E-2</v>
      </c>
    </row>
    <row r="48" spans="1:44" x14ac:dyDescent="0.25">
      <c r="A48" s="327"/>
      <c r="B48" s="331"/>
      <c r="C48" s="101" t="s">
        <v>28</v>
      </c>
      <c r="D48" s="158">
        <f>AVERAGE(I38:J38)</f>
        <v>0.23625557206537895</v>
      </c>
      <c r="E48" s="168">
        <f>D48/1.5</f>
        <v>0.15750371471025262</v>
      </c>
      <c r="F48" s="168">
        <f>E48/AVERAGE($I$47,$I$59)</f>
        <v>0.11824778656981623</v>
      </c>
      <c r="G48" s="159">
        <f t="shared" si="24"/>
        <v>5.4830477433269034E-2</v>
      </c>
      <c r="I48" s="149"/>
      <c r="J48" s="149"/>
      <c r="K48" s="149"/>
      <c r="L48" s="149"/>
      <c r="P48" s="327"/>
      <c r="Q48" s="331"/>
      <c r="R48" s="101" t="s">
        <v>28</v>
      </c>
      <c r="S48" s="158">
        <f t="shared" si="25"/>
        <v>4.0995850622406644</v>
      </c>
      <c r="T48" s="168">
        <f t="shared" si="26"/>
        <v>0.20497925311203322</v>
      </c>
      <c r="U48" s="159">
        <f t="shared" si="22"/>
        <v>-2.9564315352697129E-2</v>
      </c>
      <c r="W48" s="142">
        <f>AVERAGE(U57:U60)</f>
        <v>-2.7878630705394224E-2</v>
      </c>
      <c r="X48" s="149"/>
      <c r="Y48" s="149"/>
      <c r="Z48" s="149"/>
      <c r="AA48" s="149"/>
      <c r="AB48" s="149"/>
      <c r="AE48" s="327"/>
      <c r="AF48" s="331"/>
      <c r="AG48" s="101" t="s">
        <v>28</v>
      </c>
      <c r="AH48" s="158">
        <f t="shared" si="27"/>
        <v>2.9618937644341798</v>
      </c>
      <c r="AI48" s="168">
        <f t="shared" si="28"/>
        <v>0.14809468822170899</v>
      </c>
      <c r="AJ48" s="159">
        <f t="shared" si="23"/>
        <v>-1.7321016166281511E-3</v>
      </c>
    </row>
    <row r="49" spans="1:37" x14ac:dyDescent="0.25">
      <c r="A49" s="327"/>
      <c r="B49" s="319" t="s">
        <v>52</v>
      </c>
      <c r="C49" s="97" t="s">
        <v>25</v>
      </c>
      <c r="D49" s="156">
        <f>AVERAGE(E37:F37)</f>
        <v>4.3595839524517093</v>
      </c>
      <c r="E49" s="167">
        <f>D49*2/40</f>
        <v>0.21797919762258547</v>
      </c>
      <c r="F49" s="166">
        <f>E49</f>
        <v>0.21797919762258547</v>
      </c>
      <c r="G49" s="157">
        <f>$F$76-F49</f>
        <v>-6.6864784546805667E-3</v>
      </c>
      <c r="H49" s="86"/>
      <c r="I49" s="149"/>
      <c r="J49" s="149"/>
      <c r="K49" s="149"/>
      <c r="L49" s="149"/>
      <c r="P49" s="327"/>
      <c r="Q49" s="319" t="s">
        <v>52</v>
      </c>
      <c r="R49" s="97" t="s">
        <v>25</v>
      </c>
      <c r="S49" s="156">
        <f t="shared" si="25"/>
        <v>7.813278008298755</v>
      </c>
      <c r="T49" s="167">
        <f t="shared" si="26"/>
        <v>0.39066390041493776</v>
      </c>
      <c r="U49" s="157">
        <f t="shared" ref="U49:U52" si="29">$T$76-T49</f>
        <v>-1.7634854771784225E-2</v>
      </c>
      <c r="V49" s="86"/>
      <c r="W49" s="142">
        <f>AVERAGE(U61:U64)</f>
        <v>4.4476141078838197E-2</v>
      </c>
      <c r="X49" s="142"/>
      <c r="Y49" s="149"/>
      <c r="Z49" s="149"/>
      <c r="AA49" s="149"/>
      <c r="AB49" s="149"/>
      <c r="AE49" s="327"/>
      <c r="AF49" s="319" t="s">
        <v>52</v>
      </c>
      <c r="AG49" s="97" t="s">
        <v>25</v>
      </c>
      <c r="AH49" s="156">
        <f t="shared" si="27"/>
        <v>4.8672055427251726</v>
      </c>
      <c r="AI49" s="167">
        <f t="shared" si="28"/>
        <v>0.24336027713625863</v>
      </c>
      <c r="AJ49" s="157">
        <f t="shared" ref="AJ49:AJ52" si="30">$AI$70-AI49</f>
        <v>-9.9884526558891407E-2</v>
      </c>
      <c r="AK49" s="142">
        <f>AVERAGE(AJ49:AJ52)</f>
        <v>-5.4849884526558847E-2</v>
      </c>
    </row>
    <row r="50" spans="1:37" x14ac:dyDescent="0.25">
      <c r="A50" s="327"/>
      <c r="B50" s="320"/>
      <c r="C50" s="99" t="s">
        <v>26</v>
      </c>
      <c r="D50" s="156">
        <f>AVERAGE(E43:F43)</f>
        <v>4.4858841010401189</v>
      </c>
      <c r="E50" s="167">
        <f>D50*2/40</f>
        <v>0.22429420505200595</v>
      </c>
      <c r="F50" s="166">
        <f>E50</f>
        <v>0.22429420505200595</v>
      </c>
      <c r="G50" s="157">
        <f t="shared" ref="G50:G52" si="31">$F$76-F50</f>
        <v>-1.3001485884101049E-2</v>
      </c>
      <c r="H50" s="86"/>
      <c r="I50" s="149"/>
      <c r="J50" s="149"/>
      <c r="K50" s="149"/>
      <c r="L50" s="149"/>
      <c r="P50" s="327"/>
      <c r="Q50" s="320"/>
      <c r="R50" s="99" t="s">
        <v>26</v>
      </c>
      <c r="S50" s="156">
        <f>AVERAGE(T41:U41)</f>
        <v>6.7033195020746881</v>
      </c>
      <c r="T50" s="167">
        <f t="shared" si="26"/>
        <v>0.33516597510373441</v>
      </c>
      <c r="U50" s="157">
        <f t="shared" si="29"/>
        <v>3.7863070539419119E-2</v>
      </c>
      <c r="V50" s="86"/>
      <c r="W50" s="142">
        <f>AVERAGE(U65:U68)</f>
        <v>1.2171507607192249</v>
      </c>
      <c r="X50" s="149"/>
      <c r="Y50" s="149"/>
      <c r="Z50" s="149"/>
      <c r="AA50" s="149"/>
      <c r="AB50" s="149"/>
      <c r="AE50" s="327"/>
      <c r="AF50" s="320"/>
      <c r="AG50" s="99" t="s">
        <v>26</v>
      </c>
      <c r="AH50" s="156">
        <f t="shared" si="27"/>
        <v>3.2390300230946876</v>
      </c>
      <c r="AI50" s="167">
        <f t="shared" si="28"/>
        <v>0.16195150115473439</v>
      </c>
      <c r="AJ50" s="157">
        <f t="shared" si="30"/>
        <v>-1.8475750577367167E-2</v>
      </c>
    </row>
    <row r="51" spans="1:37" x14ac:dyDescent="0.25">
      <c r="A51" s="327"/>
      <c r="B51" s="320"/>
      <c r="C51" s="99" t="s">
        <v>27</v>
      </c>
      <c r="D51" s="156">
        <f>AVERAGE(G41:H41)</f>
        <v>0.51114413075780085</v>
      </c>
      <c r="E51" s="167">
        <f>D51/1.5</f>
        <v>0.34076275383853388</v>
      </c>
      <c r="F51" s="167">
        <f>E51/AVERAGE($I$51,$I$63)</f>
        <v>0.20359988467702461</v>
      </c>
      <c r="G51" s="157">
        <f t="shared" si="31"/>
        <v>7.6928344908802904E-3</v>
      </c>
      <c r="H51" s="86"/>
      <c r="I51" s="149">
        <f>AVERAGE(E51:E52)/AVERAGE(E49:E50)</f>
        <v>1.630550422756033</v>
      </c>
      <c r="J51" s="149"/>
      <c r="K51" s="149"/>
      <c r="L51" s="149"/>
      <c r="P51" s="327"/>
      <c r="Q51" s="320"/>
      <c r="R51" s="99" t="s">
        <v>27</v>
      </c>
      <c r="S51" s="156">
        <f t="shared" si="25"/>
        <v>7.5954356846473026</v>
      </c>
      <c r="T51" s="167">
        <f t="shared" si="26"/>
        <v>0.37977178423236513</v>
      </c>
      <c r="U51" s="157">
        <f t="shared" si="29"/>
        <v>-6.7427385892115943E-3</v>
      </c>
      <c r="V51" s="86"/>
      <c r="W51" s="149"/>
      <c r="X51" s="149"/>
      <c r="Y51" s="149"/>
      <c r="Z51" s="149"/>
      <c r="AA51" s="149"/>
      <c r="AB51" s="149"/>
      <c r="AE51" s="327"/>
      <c r="AF51" s="320"/>
      <c r="AG51" s="99" t="s">
        <v>27</v>
      </c>
      <c r="AH51" s="156">
        <f t="shared" si="27"/>
        <v>5.1443418013856803</v>
      </c>
      <c r="AI51" s="167">
        <f t="shared" si="28"/>
        <v>0.257217090069284</v>
      </c>
      <c r="AJ51" s="157">
        <f t="shared" si="30"/>
        <v>-0.11374133949191678</v>
      </c>
    </row>
    <row r="52" spans="1:37" x14ac:dyDescent="0.25">
      <c r="A52" s="327"/>
      <c r="B52" s="321"/>
      <c r="C52" s="101" t="s">
        <v>28</v>
      </c>
      <c r="D52" s="158">
        <f>AVERAGE(I39:J39)</f>
        <v>0.57057949479940562</v>
      </c>
      <c r="E52" s="168">
        <f>D52/1.5</f>
        <v>0.38038632986627041</v>
      </c>
      <c r="F52" s="168">
        <f>E52/AVERAGE($I$51,$I$63)</f>
        <v>0.22727428987202747</v>
      </c>
      <c r="G52" s="159">
        <f t="shared" si="31"/>
        <v>-1.5981570704122566E-2</v>
      </c>
      <c r="H52" s="86"/>
      <c r="I52" s="149"/>
      <c r="J52" s="149"/>
      <c r="K52" s="149"/>
      <c r="L52" s="142">
        <f>AVERAGE(G45:G48)</f>
        <v>5.650732006216265E-2</v>
      </c>
      <c r="P52" s="327"/>
      <c r="Q52" s="321"/>
      <c r="R52" s="101" t="s">
        <v>28</v>
      </c>
      <c r="S52" s="158">
        <f t="shared" si="25"/>
        <v>7.2219917012448134</v>
      </c>
      <c r="T52" s="168">
        <f t="shared" si="26"/>
        <v>0.36109958506224066</v>
      </c>
      <c r="U52" s="159">
        <f t="shared" si="29"/>
        <v>1.1929460580912876E-2</v>
      </c>
      <c r="V52" s="86"/>
      <c r="W52" s="149"/>
      <c r="X52" s="149"/>
      <c r="Y52" s="149"/>
      <c r="Z52" s="149"/>
      <c r="AA52" s="149"/>
      <c r="AB52" s="149"/>
      <c r="AE52" s="327"/>
      <c r="AF52" s="321"/>
      <c r="AG52" s="101" t="s">
        <v>28</v>
      </c>
      <c r="AH52" s="158">
        <f t="shared" si="27"/>
        <v>2.615473441108545</v>
      </c>
      <c r="AI52" s="168">
        <f t="shared" si="28"/>
        <v>0.13077367205542725</v>
      </c>
      <c r="AJ52" s="159">
        <f t="shared" si="30"/>
        <v>1.2702078521939969E-2</v>
      </c>
    </row>
    <row r="53" spans="1:37" x14ac:dyDescent="0.25">
      <c r="A53" s="327"/>
      <c r="B53" s="319" t="s">
        <v>53</v>
      </c>
      <c r="C53" s="97" t="s">
        <v>25</v>
      </c>
      <c r="D53" s="156">
        <f>AVERAGE(E38:F38)</f>
        <v>30.451708766716195</v>
      </c>
      <c r="E53" s="167">
        <f>D53*2/40</f>
        <v>1.5225854383358097</v>
      </c>
      <c r="F53" s="166">
        <f>E53*AVERAGE($I$55,$I$67)</f>
        <v>3.7971858105926337</v>
      </c>
      <c r="G53" s="157">
        <f>$F$77-F53</f>
        <v>-0.37149202450659802</v>
      </c>
      <c r="H53" s="86"/>
      <c r="I53" s="149"/>
      <c r="J53" s="149"/>
      <c r="K53" s="149"/>
      <c r="L53" s="142">
        <f>AVERAGE(G49:G52)</f>
        <v>-6.994175138005973E-3</v>
      </c>
      <c r="P53" s="327"/>
      <c r="Q53" s="319" t="s">
        <v>53</v>
      </c>
      <c r="R53" s="97" t="s">
        <v>25</v>
      </c>
      <c r="S53" s="156">
        <f t="shared" ref="S53:S60" si="32">AVERAGE(V36:W36)</f>
        <v>6.5477178423236513</v>
      </c>
      <c r="T53" s="167">
        <f>S53/1.5</f>
        <v>4.3651452282157672</v>
      </c>
      <c r="U53" s="157">
        <f t="shared" ref="U53:U56" si="33">$T$77-T53</f>
        <v>0.14522821576763612</v>
      </c>
      <c r="V53" s="86"/>
      <c r="W53" s="149"/>
      <c r="X53" s="142"/>
      <c r="Y53" s="149"/>
      <c r="Z53" s="149"/>
      <c r="AA53" s="149"/>
      <c r="AB53" s="149"/>
      <c r="AE53" s="327"/>
      <c r="AF53" s="319" t="s">
        <v>53</v>
      </c>
      <c r="AG53" s="97" t="s">
        <v>25</v>
      </c>
      <c r="AH53" s="156">
        <f>AVERAGE(AK36:AL36)</f>
        <v>2.996535796766743</v>
      </c>
      <c r="AI53" s="167">
        <f>AH53/1.5</f>
        <v>1.9976905311778286</v>
      </c>
      <c r="AJ53" s="157">
        <f t="shared" ref="AJ53:AJ54" si="34">$AI$71-AI53</f>
        <v>6.1585835257890631E-2</v>
      </c>
      <c r="AK53" s="142">
        <f>AVERAGE(AJ53:AJ56)</f>
        <v>0.15973826020015386</v>
      </c>
    </row>
    <row r="54" spans="1:37" x14ac:dyDescent="0.25">
      <c r="A54" s="327"/>
      <c r="B54" s="320"/>
      <c r="C54" s="99" t="s">
        <v>26</v>
      </c>
      <c r="D54" s="156">
        <f>AVERAGE(G36:H36)</f>
        <v>29.835066864784544</v>
      </c>
      <c r="E54" s="167">
        <f>D54*2/40</f>
        <v>1.4917533432392271</v>
      </c>
      <c r="F54" s="166">
        <f>E54*AVERAGE($I$55,$I$67)</f>
        <v>3.7202934464179509</v>
      </c>
      <c r="G54" s="157">
        <f t="shared" ref="G54:G56" si="35">$F$77-F54</f>
        <v>-0.2945996603319152</v>
      </c>
      <c r="H54" s="86"/>
      <c r="I54" s="149"/>
      <c r="J54" s="149"/>
      <c r="K54" s="149"/>
      <c r="L54" s="142">
        <f>AVERAGE(G53:G56)</f>
        <v>-0.23995636496700667</v>
      </c>
      <c r="P54" s="327"/>
      <c r="Q54" s="320"/>
      <c r="R54" s="99" t="s">
        <v>26</v>
      </c>
      <c r="S54" s="156">
        <f t="shared" si="32"/>
        <v>6.3195020746887964</v>
      </c>
      <c r="T54" s="167">
        <f t="shared" ref="T54:T56" si="36">S54/1.5</f>
        <v>4.2130013831258646</v>
      </c>
      <c r="U54" s="157">
        <f t="shared" si="33"/>
        <v>0.29737206085753876</v>
      </c>
      <c r="V54" s="86"/>
      <c r="W54" s="149"/>
      <c r="X54" s="149"/>
      <c r="Y54" s="149"/>
      <c r="Z54" s="149"/>
      <c r="AA54" s="149"/>
      <c r="AB54" s="149"/>
      <c r="AE54" s="327"/>
      <c r="AF54" s="320"/>
      <c r="AG54" s="99" t="s">
        <v>26</v>
      </c>
      <c r="AH54" s="156">
        <f t="shared" ref="AH54:AH60" si="37">AVERAGE(AK37:AL37)</f>
        <v>3.1928406466512693</v>
      </c>
      <c r="AI54" s="167">
        <f t="shared" ref="AI54:AI56" si="38">AH54/1.5</f>
        <v>2.1285604311008464</v>
      </c>
      <c r="AJ54" s="157">
        <f t="shared" si="34"/>
        <v>-6.9284064665127154E-2</v>
      </c>
    </row>
    <row r="55" spans="1:37" x14ac:dyDescent="0.25">
      <c r="A55" s="327"/>
      <c r="B55" s="320"/>
      <c r="C55" s="99" t="s">
        <v>27</v>
      </c>
      <c r="D55" s="156">
        <f>AVERAGE(G42:H42)</f>
        <v>5.473997028231798</v>
      </c>
      <c r="E55" s="167">
        <f>D55/1.5</f>
        <v>3.6493313521545319</v>
      </c>
      <c r="F55" s="167">
        <f>E55</f>
        <v>3.6493313521545319</v>
      </c>
      <c r="G55" s="157">
        <f t="shared" si="35"/>
        <v>-0.22363756606849616</v>
      </c>
      <c r="H55" s="86"/>
      <c r="I55" s="149">
        <f>AVERAGE(E55:E56)/AVERAGE(E53:E54)</f>
        <v>2.3703776731652413</v>
      </c>
      <c r="J55" s="149"/>
      <c r="K55" s="149"/>
      <c r="L55" s="142">
        <f>AVERAGE(G57:G60)</f>
        <v>7.3494623715329555E-2</v>
      </c>
      <c r="P55" s="327"/>
      <c r="Q55" s="320"/>
      <c r="R55" s="99" t="s">
        <v>27</v>
      </c>
      <c r="S55" s="156">
        <f t="shared" si="32"/>
        <v>6.9004149377593365</v>
      </c>
      <c r="T55" s="167">
        <f t="shared" si="36"/>
        <v>4.6002766251728913</v>
      </c>
      <c r="U55" s="157">
        <f t="shared" si="33"/>
        <v>-8.9903181189487924E-2</v>
      </c>
      <c r="V55" s="86"/>
      <c r="W55" s="149"/>
      <c r="X55" s="149"/>
      <c r="Y55" s="149"/>
      <c r="Z55" s="149"/>
      <c r="AA55" s="149"/>
      <c r="AB55" s="149"/>
      <c r="AE55" s="327"/>
      <c r="AF55" s="320"/>
      <c r="AG55" s="99" t="s">
        <v>27</v>
      </c>
      <c r="AH55" s="156">
        <f t="shared" si="37"/>
        <v>2.996535796766743</v>
      </c>
      <c r="AI55" s="167">
        <f t="shared" si="38"/>
        <v>1.9976905311778286</v>
      </c>
      <c r="AJ55" s="157">
        <f t="shared" ref="AJ55:AJ56" si="39">$AI$71-AI55</f>
        <v>6.1585835257890631E-2</v>
      </c>
    </row>
    <row r="56" spans="1:37" x14ac:dyDescent="0.25">
      <c r="A56" s="327"/>
      <c r="B56" s="321"/>
      <c r="C56" s="101" t="s">
        <v>28</v>
      </c>
      <c r="D56" s="158">
        <f>AVERAGE(I40:J40)</f>
        <v>5.2436849925705795</v>
      </c>
      <c r="E56" s="168">
        <f>D56/1.5</f>
        <v>3.495789995047053</v>
      </c>
      <c r="F56" s="168">
        <f>E56</f>
        <v>3.495789995047053</v>
      </c>
      <c r="G56" s="159">
        <f t="shared" si="35"/>
        <v>-7.0096208961017314E-2</v>
      </c>
      <c r="H56" s="86"/>
      <c r="I56" s="149"/>
      <c r="J56" s="149"/>
      <c r="K56" s="149"/>
      <c r="L56" s="142">
        <f>AVERAGE(G61:G64)</f>
        <v>4.5709401078892216E-2</v>
      </c>
      <c r="P56" s="327"/>
      <c r="Q56" s="321"/>
      <c r="R56" s="101" t="s">
        <v>28</v>
      </c>
      <c r="S56" s="158">
        <f t="shared" si="32"/>
        <v>7.2531120331950207</v>
      </c>
      <c r="T56" s="168">
        <f t="shared" si="36"/>
        <v>4.8354080221300135</v>
      </c>
      <c r="U56" s="159">
        <f t="shared" si="33"/>
        <v>-0.32503457814661019</v>
      </c>
      <c r="V56" s="86"/>
      <c r="W56" s="149"/>
      <c r="X56" s="149"/>
      <c r="Y56" s="149"/>
      <c r="Z56" s="149"/>
      <c r="AA56" s="149"/>
      <c r="AB56" s="149"/>
      <c r="AE56" s="327"/>
      <c r="AF56" s="321"/>
      <c r="AG56" s="101" t="s">
        <v>28</v>
      </c>
      <c r="AH56" s="158">
        <f t="shared" si="37"/>
        <v>2.2113163972286367</v>
      </c>
      <c r="AI56" s="168">
        <f t="shared" si="38"/>
        <v>1.4742109314857579</v>
      </c>
      <c r="AJ56" s="159">
        <f t="shared" si="39"/>
        <v>0.58506543494996133</v>
      </c>
    </row>
    <row r="57" spans="1:37" x14ac:dyDescent="0.25">
      <c r="A57" s="327"/>
      <c r="B57" s="319" t="s">
        <v>54</v>
      </c>
      <c r="C57" s="97" t="s">
        <v>25</v>
      </c>
      <c r="D57" s="156">
        <f>AVERAGE(E39:F39)</f>
        <v>2.3833580980683506</v>
      </c>
      <c r="E57" s="167">
        <f>D57*2/40</f>
        <v>0.11916790490341753</v>
      </c>
      <c r="F57" s="166">
        <f>E57</f>
        <v>0.11916790490341753</v>
      </c>
      <c r="G57" s="157">
        <f>$F$78-F57</f>
        <v>7.7959385834571626E-2</v>
      </c>
      <c r="I57" s="149"/>
      <c r="J57" s="149"/>
      <c r="K57" s="149"/>
      <c r="L57" s="142">
        <f>AVERAGE(G65:G68)</f>
        <v>0.53621184359703544</v>
      </c>
      <c r="P57" s="327"/>
      <c r="Q57" s="319" t="s">
        <v>54</v>
      </c>
      <c r="R57" s="97" t="s">
        <v>25</v>
      </c>
      <c r="S57" s="156">
        <f t="shared" si="32"/>
        <v>4.4004149377593365</v>
      </c>
      <c r="T57" s="167">
        <f t="shared" ref="T57:T64" si="40">S57*2/40</f>
        <v>0.22002074688796683</v>
      </c>
      <c r="U57" s="157">
        <f t="shared" ref="U57:U60" si="41">$T$78-T57</f>
        <v>-4.7199170124481354E-2</v>
      </c>
      <c r="W57" s="149"/>
      <c r="X57" s="142"/>
      <c r="Y57" s="149"/>
      <c r="Z57" s="149"/>
      <c r="AA57" s="149"/>
      <c r="AB57" s="149"/>
      <c r="AE57" s="327"/>
      <c r="AF57" s="319" t="s">
        <v>54</v>
      </c>
      <c r="AG57" s="97" t="s">
        <v>25</v>
      </c>
      <c r="AH57" s="156">
        <f t="shared" si="37"/>
        <v>2.8464203233256353</v>
      </c>
      <c r="AI57" s="167">
        <f t="shared" ref="AI57:AI64" si="42">AH57*2/40</f>
        <v>0.14232101616628176</v>
      </c>
      <c r="AJ57" s="157">
        <f t="shared" ref="AJ57:AJ60" si="43">$AI$72-AI57</f>
        <v>-0.15069284064665128</v>
      </c>
      <c r="AK57" s="142">
        <f>AVERAGE(AJ57:AJ60)</f>
        <v>-0.14679561200923791</v>
      </c>
    </row>
    <row r="58" spans="1:37" x14ac:dyDescent="0.25">
      <c r="A58" s="327"/>
      <c r="B58" s="320"/>
      <c r="C58" s="99" t="s">
        <v>26</v>
      </c>
      <c r="D58" s="156">
        <f>AVERAGE(G37:H37)</f>
        <v>2.5542347696879641</v>
      </c>
      <c r="E58" s="167">
        <f>D58*2/40</f>
        <v>0.12771173848439821</v>
      </c>
      <c r="F58" s="166">
        <f>E58</f>
        <v>0.12771173848439821</v>
      </c>
      <c r="G58" s="157">
        <f t="shared" ref="G58:G60" si="44">$F$78-F58</f>
        <v>6.9415552253590945E-2</v>
      </c>
      <c r="I58" s="149"/>
      <c r="J58" s="149"/>
      <c r="K58" s="149"/>
      <c r="L58" s="149"/>
      <c r="P58" s="327"/>
      <c r="Q58" s="320"/>
      <c r="R58" s="99" t="s">
        <v>26</v>
      </c>
      <c r="S58" s="156">
        <f t="shared" si="32"/>
        <v>3.8402489626556022</v>
      </c>
      <c r="T58" s="167">
        <f t="shared" si="40"/>
        <v>0.19201244813278012</v>
      </c>
      <c r="U58" s="157">
        <f t="shared" si="41"/>
        <v>-1.9190871369294649E-2</v>
      </c>
      <c r="W58" s="149"/>
      <c r="X58" s="149"/>
      <c r="Y58" s="149"/>
      <c r="Z58" s="149"/>
      <c r="AA58" s="149"/>
      <c r="AB58" s="149"/>
      <c r="AE58" s="327"/>
      <c r="AF58" s="320"/>
      <c r="AG58" s="99" t="s">
        <v>26</v>
      </c>
      <c r="AH58" s="156">
        <f t="shared" si="37"/>
        <v>2.6963048498845268</v>
      </c>
      <c r="AI58" s="167">
        <f t="shared" si="42"/>
        <v>0.13481524249422633</v>
      </c>
      <c r="AJ58" s="157">
        <f t="shared" si="43"/>
        <v>-0.14318706697459588</v>
      </c>
    </row>
    <row r="59" spans="1:37" x14ac:dyDescent="0.25">
      <c r="A59" s="327"/>
      <c r="B59" s="320"/>
      <c r="C59" s="99" t="s">
        <v>27</v>
      </c>
      <c r="D59" s="156">
        <f>AVERAGE(G43:H43)</f>
        <v>0.24368499257057957</v>
      </c>
      <c r="E59" s="167">
        <f>D59/1.5</f>
        <v>0.16245666171371972</v>
      </c>
      <c r="F59" s="167">
        <f>E59/AVERAGE($I$47,$I$59)</f>
        <v>0.12196627042421299</v>
      </c>
      <c r="G59" s="157">
        <f t="shared" si="44"/>
        <v>7.5161020313776167E-2</v>
      </c>
      <c r="I59" s="149">
        <f>AVERAGE(E59:E60)/AVERAGE(E57:E58)</f>
        <v>1.3361420403250077</v>
      </c>
      <c r="J59" s="149"/>
      <c r="K59" s="149"/>
      <c r="L59" s="149"/>
      <c r="P59" s="327"/>
      <c r="Q59" s="320"/>
      <c r="R59" s="99" t="s">
        <v>27</v>
      </c>
      <c r="S59" s="156">
        <f t="shared" si="32"/>
        <v>3.9751037344398346</v>
      </c>
      <c r="T59" s="167">
        <f t="shared" si="40"/>
        <v>0.19875518672199172</v>
      </c>
      <c r="U59" s="157">
        <f t="shared" si="41"/>
        <v>-2.5933609958506243E-2</v>
      </c>
      <c r="W59" s="149"/>
      <c r="X59" s="149"/>
      <c r="Y59" s="149"/>
      <c r="Z59" s="149"/>
      <c r="AA59" s="149"/>
      <c r="AB59" s="149"/>
      <c r="AE59" s="327"/>
      <c r="AF59" s="320"/>
      <c r="AG59" s="99" t="s">
        <v>27</v>
      </c>
      <c r="AH59" s="156">
        <f t="shared" si="37"/>
        <v>2.6501154734411085</v>
      </c>
      <c r="AI59" s="167">
        <f t="shared" si="42"/>
        <v>0.13250577367205543</v>
      </c>
      <c r="AJ59" s="157">
        <f t="shared" si="43"/>
        <v>-0.14087759815242495</v>
      </c>
    </row>
    <row r="60" spans="1:37" x14ac:dyDescent="0.25">
      <c r="A60" s="327"/>
      <c r="B60" s="321"/>
      <c r="C60" s="101" t="s">
        <v>28</v>
      </c>
      <c r="D60" s="158">
        <f>AVERAGE(I41:J41)</f>
        <v>0.25111441307578009</v>
      </c>
      <c r="E60" s="168">
        <f>D60/1.5</f>
        <v>0.16740960871718671</v>
      </c>
      <c r="F60" s="168">
        <f>E60/AVERAGE($I$47,$I$59)</f>
        <v>0.12568475427860967</v>
      </c>
      <c r="G60" s="159">
        <f t="shared" si="44"/>
        <v>7.144253645937948E-2</v>
      </c>
      <c r="I60" s="149"/>
      <c r="J60" s="149"/>
      <c r="K60" s="149"/>
      <c r="L60" s="149"/>
      <c r="P60" s="327"/>
      <c r="Q60" s="321"/>
      <c r="R60" s="101" t="s">
        <v>28</v>
      </c>
      <c r="S60" s="158">
        <f t="shared" si="32"/>
        <v>3.8402489626556022</v>
      </c>
      <c r="T60" s="168">
        <f t="shared" si="40"/>
        <v>0.19201244813278012</v>
      </c>
      <c r="U60" s="159">
        <f t="shared" si="41"/>
        <v>-1.9190871369294649E-2</v>
      </c>
      <c r="W60" s="149"/>
      <c r="X60" s="149"/>
      <c r="Y60" s="149"/>
      <c r="Z60" s="149"/>
      <c r="AA60" s="149"/>
      <c r="AB60" s="149"/>
      <c r="AE60" s="327"/>
      <c r="AF60" s="321"/>
      <c r="AG60" s="101" t="s">
        <v>28</v>
      </c>
      <c r="AH60" s="158">
        <f t="shared" si="37"/>
        <v>2.881062355658198</v>
      </c>
      <c r="AI60" s="168">
        <f t="shared" si="42"/>
        <v>0.14405311778290991</v>
      </c>
      <c r="AJ60" s="159">
        <f t="shared" si="43"/>
        <v>-0.15242494226327946</v>
      </c>
    </row>
    <row r="61" spans="1:37" x14ac:dyDescent="0.25">
      <c r="A61" s="327"/>
      <c r="B61" s="319" t="s">
        <v>55</v>
      </c>
      <c r="C61" s="97" t="s">
        <v>25</v>
      </c>
      <c r="D61" s="156">
        <f>AVERAGE(E40:F40)</f>
        <v>4.329866270430907</v>
      </c>
      <c r="E61" s="167">
        <f>D61*2/40</f>
        <v>0.21649331352154536</v>
      </c>
      <c r="F61" s="166">
        <f>E61</f>
        <v>0.21649331352154536</v>
      </c>
      <c r="G61" s="157">
        <f>$F$79-F61</f>
        <v>4.9251884792361783E-2</v>
      </c>
      <c r="I61" s="149"/>
      <c r="J61" s="149"/>
      <c r="K61" s="149"/>
      <c r="L61" s="149"/>
      <c r="P61" s="327"/>
      <c r="Q61" s="319" t="s">
        <v>55</v>
      </c>
      <c r="R61" s="97" t="s">
        <v>25</v>
      </c>
      <c r="S61" s="156">
        <f t="shared" ref="S61:S68" si="45">AVERAGE(X36:Y36)</f>
        <v>7.4087136929460575</v>
      </c>
      <c r="T61" s="167">
        <f t="shared" si="40"/>
        <v>0.37043568464730287</v>
      </c>
      <c r="U61" s="157">
        <f t="shared" ref="U61:U64" si="46">$T$79-T61</f>
        <v>1.7116182572614158E-2</v>
      </c>
      <c r="W61" s="149"/>
      <c r="X61" s="149"/>
      <c r="Y61" s="149"/>
      <c r="Z61" s="149"/>
      <c r="AA61" s="149"/>
      <c r="AB61" s="149"/>
      <c r="AE61" s="327"/>
      <c r="AF61" s="319" t="s">
        <v>55</v>
      </c>
      <c r="AG61" s="97" t="s">
        <v>25</v>
      </c>
      <c r="AH61" s="156">
        <f t="shared" ref="AH61:AH68" si="47">AVERAGE(AM36:AN36)</f>
        <v>3.6547344110854496</v>
      </c>
      <c r="AI61" s="167">
        <f t="shared" si="42"/>
        <v>0.18273672055427248</v>
      </c>
      <c r="AJ61" s="157">
        <f t="shared" ref="AJ61:AJ64" si="48">$AI$73-AI61</f>
        <v>-0.18822170900692839</v>
      </c>
      <c r="AK61" s="142">
        <f>AVERAGE(AJ61:AJ64)</f>
        <v>-0.17422055427251729</v>
      </c>
    </row>
    <row r="62" spans="1:37" x14ac:dyDescent="0.25">
      <c r="A62" s="327"/>
      <c r="B62" s="320"/>
      <c r="C62" s="99" t="s">
        <v>26</v>
      </c>
      <c r="D62" s="156">
        <f>AVERAGE(G38:H38)</f>
        <v>4.3595839524517093</v>
      </c>
      <c r="E62" s="167">
        <f>D62*2/40</f>
        <v>0.21797919762258547</v>
      </c>
      <c r="F62" s="166">
        <f>E62</f>
        <v>0.21797919762258547</v>
      </c>
      <c r="G62" s="157">
        <f t="shared" ref="G62:G64" si="49">$F$79-F62</f>
        <v>4.7766000691321669E-2</v>
      </c>
      <c r="I62" s="149"/>
      <c r="J62" s="149"/>
      <c r="K62" s="149"/>
      <c r="L62" s="149"/>
      <c r="P62" s="327"/>
      <c r="Q62" s="320"/>
      <c r="R62" s="99" t="s">
        <v>26</v>
      </c>
      <c r="S62" s="156">
        <f t="shared" si="45"/>
        <v>6.796680497925311</v>
      </c>
      <c r="T62" s="167">
        <f t="shared" si="40"/>
        <v>0.33983402489626557</v>
      </c>
      <c r="U62" s="157">
        <f t="shared" si="46"/>
        <v>4.7717842323651449E-2</v>
      </c>
      <c r="W62" s="149"/>
      <c r="X62" s="149"/>
      <c r="Y62" s="149"/>
      <c r="Z62" s="149"/>
      <c r="AA62" s="149"/>
      <c r="AB62" s="149"/>
      <c r="AE62" s="327"/>
      <c r="AF62" s="320"/>
      <c r="AG62" s="99" t="s">
        <v>26</v>
      </c>
      <c r="AH62" s="156">
        <f t="shared" si="47"/>
        <v>3.2274826789838329</v>
      </c>
      <c r="AI62" s="167">
        <f t="shared" si="42"/>
        <v>0.16137413394919164</v>
      </c>
      <c r="AJ62" s="157">
        <f t="shared" si="48"/>
        <v>-0.16685912240184755</v>
      </c>
    </row>
    <row r="63" spans="1:37" x14ac:dyDescent="0.25">
      <c r="A63" s="327"/>
      <c r="B63" s="320"/>
      <c r="C63" s="99" t="s">
        <v>27</v>
      </c>
      <c r="D63" s="156">
        <f>AVERAGE(I36:J36)</f>
        <v>0.59286775631500743</v>
      </c>
      <c r="E63" s="167">
        <f>D63/1.5</f>
        <v>0.3952451708766716</v>
      </c>
      <c r="F63" s="167">
        <f>E63/AVERAGE($I$51,$I$63)</f>
        <v>0.23615219182015357</v>
      </c>
      <c r="G63" s="157">
        <f t="shared" si="49"/>
        <v>2.9593006493753571E-2</v>
      </c>
      <c r="I63" s="149">
        <f>AVERAGE(E63:E64)/AVERAGE(E61:E62)</f>
        <v>1.7168262653898765</v>
      </c>
      <c r="J63" s="149"/>
      <c r="K63" s="149"/>
      <c r="L63" s="149"/>
      <c r="P63" s="327"/>
      <c r="Q63" s="320"/>
      <c r="R63" s="99" t="s">
        <v>27</v>
      </c>
      <c r="S63" s="156">
        <f t="shared" si="45"/>
        <v>6.7136929460580905</v>
      </c>
      <c r="T63" s="167">
        <f t="shared" si="40"/>
        <v>0.33568464730290454</v>
      </c>
      <c r="U63" s="157">
        <f t="shared" si="46"/>
        <v>5.1867219917012486E-2</v>
      </c>
      <c r="W63" s="149"/>
      <c r="X63" s="149"/>
      <c r="Y63" s="149"/>
      <c r="Z63" s="149"/>
      <c r="AA63" s="149"/>
      <c r="AB63" s="149"/>
      <c r="AE63" s="327"/>
      <c r="AF63" s="320"/>
      <c r="AG63" s="99" t="s">
        <v>27</v>
      </c>
      <c r="AH63" s="156">
        <f t="shared" si="47"/>
        <v>3.319861431870669</v>
      </c>
      <c r="AI63" s="167">
        <f t="shared" si="42"/>
        <v>0.16599307159353344</v>
      </c>
      <c r="AJ63" s="157">
        <f t="shared" si="48"/>
        <v>-0.17147806004618935</v>
      </c>
    </row>
    <row r="64" spans="1:37" x14ac:dyDescent="0.25">
      <c r="A64" s="327"/>
      <c r="B64" s="321"/>
      <c r="C64" s="101" t="s">
        <v>28</v>
      </c>
      <c r="D64" s="158">
        <f>AVERAGE(I42:J42)</f>
        <v>0.52600297176820199</v>
      </c>
      <c r="E64" s="168">
        <f>D64/1.5</f>
        <v>0.35066864784546797</v>
      </c>
      <c r="F64" s="168">
        <f>E64/AVERAGE($I$51,$I$63)</f>
        <v>0.2095184859757753</v>
      </c>
      <c r="G64" s="159">
        <f t="shared" si="49"/>
        <v>5.622671233813184E-2</v>
      </c>
      <c r="I64" s="149"/>
      <c r="J64" s="149"/>
      <c r="K64" s="149"/>
      <c r="L64" s="149"/>
      <c r="P64" s="327"/>
      <c r="Q64" s="321"/>
      <c r="R64" s="101" t="s">
        <v>28</v>
      </c>
      <c r="S64" s="158">
        <f t="shared" si="45"/>
        <v>6.5269709543568464</v>
      </c>
      <c r="T64" s="168">
        <f t="shared" si="40"/>
        <v>0.32634854771784233</v>
      </c>
      <c r="U64" s="159">
        <f t="shared" si="46"/>
        <v>6.1203319502074693E-2</v>
      </c>
      <c r="W64" s="149"/>
      <c r="X64" s="149"/>
      <c r="Y64" s="149"/>
      <c r="Z64" s="149"/>
      <c r="AA64" s="149"/>
      <c r="AB64" s="149"/>
      <c r="AE64" s="327"/>
      <c r="AF64" s="321"/>
      <c r="AG64" s="101" t="s">
        <v>28</v>
      </c>
      <c r="AH64" s="158">
        <f t="shared" si="47"/>
        <v>3.2967667436489601</v>
      </c>
      <c r="AI64" s="168">
        <f t="shared" si="42"/>
        <v>0.164838337182448</v>
      </c>
      <c r="AJ64" s="159">
        <f t="shared" si="48"/>
        <v>-0.17032332563510391</v>
      </c>
    </row>
    <row r="65" spans="1:38" x14ac:dyDescent="0.25">
      <c r="A65" s="327"/>
      <c r="B65" s="319" t="s">
        <v>56</v>
      </c>
      <c r="C65" s="97" t="s">
        <v>25</v>
      </c>
      <c r="D65" s="156">
        <f>AVERAGE(E41:F41)</f>
        <v>30.369985141158992</v>
      </c>
      <c r="E65" s="167">
        <f>D65*2/40</f>
        <v>1.5184992570579496</v>
      </c>
      <c r="F65" s="166">
        <f>E65*AVERAGE($I$55,$I$67)</f>
        <v>3.7869952563044236</v>
      </c>
      <c r="G65" s="157">
        <f>$F$80-F65</f>
        <v>0.18427765107546756</v>
      </c>
      <c r="I65" s="149"/>
      <c r="J65" s="149"/>
      <c r="K65" s="149"/>
      <c r="L65" s="149"/>
      <c r="P65" s="327"/>
      <c r="Q65" s="319" t="s">
        <v>56</v>
      </c>
      <c r="R65" s="97" t="s">
        <v>25</v>
      </c>
      <c r="S65" s="156">
        <f t="shared" si="45"/>
        <v>6.6410788381742734</v>
      </c>
      <c r="T65" s="167">
        <f t="shared" ref="T65:T68" si="50">S65/1.5</f>
        <v>4.4273858921161819</v>
      </c>
      <c r="U65" s="157">
        <f t="shared" ref="U65:U68" si="51">$T$80-T65</f>
        <v>1.0788381742738586</v>
      </c>
      <c r="W65" s="149"/>
      <c r="X65" s="149"/>
      <c r="Y65" s="149"/>
      <c r="Z65" s="149"/>
      <c r="AA65" s="149"/>
      <c r="AB65" s="149"/>
      <c r="AE65" s="327"/>
      <c r="AF65" s="319" t="s">
        <v>56</v>
      </c>
      <c r="AG65" s="97" t="s">
        <v>25</v>
      </c>
      <c r="AH65" s="156">
        <f t="shared" si="47"/>
        <v>0.1443418013856807</v>
      </c>
      <c r="AI65" s="167">
        <f t="shared" ref="AI65:AI68" si="52">AH65/1.5</f>
        <v>9.6227867590453806E-2</v>
      </c>
      <c r="AJ65" s="157">
        <f t="shared" ref="AJ65:AJ68" si="53">$AI$74-AI65</f>
        <v>-0.13856812933025398</v>
      </c>
      <c r="AK65" s="142">
        <f>AVERAGE(AJ65:AJ68)</f>
        <v>-0.1058506543494996</v>
      </c>
    </row>
    <row r="66" spans="1:38" x14ac:dyDescent="0.25">
      <c r="A66" s="327"/>
      <c r="B66" s="320"/>
      <c r="C66" s="99" t="s">
        <v>26</v>
      </c>
      <c r="D66" s="156">
        <f>AVERAGE(G39:H39)</f>
        <v>23.39375928677563</v>
      </c>
      <c r="E66" s="167">
        <f>D66*2/40</f>
        <v>1.1696879643387814</v>
      </c>
      <c r="F66" s="166">
        <f>E66*AVERAGE($I$55,$I$67)</f>
        <v>2.9170924857016893</v>
      </c>
      <c r="G66" s="157">
        <f t="shared" ref="G66:G68" si="54">$F$80-F66</f>
        <v>1.0541804216782018</v>
      </c>
      <c r="I66" s="149"/>
      <c r="J66" s="149"/>
      <c r="K66" s="149"/>
      <c r="P66" s="327"/>
      <c r="Q66" s="320"/>
      <c r="R66" s="99" t="s">
        <v>26</v>
      </c>
      <c r="S66" s="156">
        <f t="shared" si="45"/>
        <v>6.3817427385892112</v>
      </c>
      <c r="T66" s="167">
        <f t="shared" si="50"/>
        <v>4.2544951590594744</v>
      </c>
      <c r="U66" s="157">
        <f t="shared" si="51"/>
        <v>1.2517289073305662</v>
      </c>
      <c r="X66" s="149"/>
      <c r="Y66" s="149"/>
      <c r="Z66" s="149"/>
      <c r="AA66" s="149"/>
      <c r="AB66" s="149"/>
      <c r="AE66" s="327"/>
      <c r="AF66" s="320"/>
      <c r="AG66" s="99" t="s">
        <v>26</v>
      </c>
      <c r="AH66" s="156">
        <f t="shared" si="47"/>
        <v>0.13279445727482636</v>
      </c>
      <c r="AI66" s="167">
        <f t="shared" si="52"/>
        <v>8.8529638183217574E-2</v>
      </c>
      <c r="AJ66" s="157">
        <f t="shared" si="53"/>
        <v>-0.13086989992301773</v>
      </c>
    </row>
    <row r="67" spans="1:38" x14ac:dyDescent="0.25">
      <c r="A67" s="327"/>
      <c r="B67" s="320"/>
      <c r="C67" s="99" t="s">
        <v>27</v>
      </c>
      <c r="D67" s="156">
        <f>AVERAGE(I37:J37)</f>
        <v>5.1471025260029721</v>
      </c>
      <c r="E67" s="167">
        <f>D67/1.5</f>
        <v>3.4314016840019814</v>
      </c>
      <c r="F67" s="167">
        <f>E67</f>
        <v>3.4314016840019814</v>
      </c>
      <c r="G67" s="157">
        <f t="shared" si="54"/>
        <v>0.53987122337790971</v>
      </c>
      <c r="I67" s="149">
        <f>AVERAGE(E67:E68)/AVERAGE(E65:E66)</f>
        <v>2.6174354439009107</v>
      </c>
      <c r="J67" s="149"/>
      <c r="K67" s="149"/>
      <c r="P67" s="327"/>
      <c r="Q67" s="320"/>
      <c r="R67" s="99" t="s">
        <v>27</v>
      </c>
      <c r="S67" s="156">
        <f t="shared" si="45"/>
        <v>6.3091286307053931</v>
      </c>
      <c r="T67" s="167">
        <f t="shared" si="50"/>
        <v>4.2060857538035954</v>
      </c>
      <c r="U67" s="157">
        <f t="shared" si="51"/>
        <v>1.3001383125864452</v>
      </c>
      <c r="X67" s="149"/>
      <c r="Y67" s="149"/>
      <c r="Z67" s="149"/>
      <c r="AA67" s="149"/>
      <c r="AB67" s="149"/>
      <c r="AE67" s="327"/>
      <c r="AF67" s="320"/>
      <c r="AG67" s="99" t="s">
        <v>27</v>
      </c>
      <c r="AH67" s="156">
        <f t="shared" si="47"/>
        <v>5.7736720554266959E-3</v>
      </c>
      <c r="AI67" s="167">
        <f t="shared" si="52"/>
        <v>3.8491147036177971E-3</v>
      </c>
      <c r="AJ67" s="157">
        <f t="shared" si="53"/>
        <v>-4.6189376443417952E-2</v>
      </c>
    </row>
    <row r="68" spans="1:38" x14ac:dyDescent="0.25">
      <c r="A68" s="327"/>
      <c r="B68" s="321"/>
      <c r="C68" s="101" t="s">
        <v>28</v>
      </c>
      <c r="D68" s="158">
        <f>AVERAGE(I43:J43)</f>
        <v>5.4071322436849929</v>
      </c>
      <c r="E68" s="168">
        <f>D68/1.5</f>
        <v>3.6047548291233285</v>
      </c>
      <c r="F68" s="168">
        <f>E68</f>
        <v>3.6047548291233285</v>
      </c>
      <c r="G68" s="159">
        <f t="shared" si="54"/>
        <v>0.36651807825656268</v>
      </c>
      <c r="I68" s="149"/>
      <c r="J68" s="149"/>
      <c r="K68" s="149"/>
      <c r="M68" s="149"/>
      <c r="N68" s="149"/>
      <c r="P68" s="327"/>
      <c r="Q68" s="321"/>
      <c r="R68" s="101" t="s">
        <v>28</v>
      </c>
      <c r="S68" s="158">
        <f t="shared" si="45"/>
        <v>6.4024896265560169</v>
      </c>
      <c r="T68" s="168">
        <f t="shared" si="50"/>
        <v>4.268326417704011</v>
      </c>
      <c r="U68" s="157">
        <f t="shared" si="51"/>
        <v>1.2378976486860296</v>
      </c>
      <c r="X68" s="149"/>
      <c r="Y68" s="149"/>
      <c r="Z68" s="149"/>
      <c r="AA68" s="149"/>
      <c r="AB68" s="149"/>
      <c r="AE68" s="327"/>
      <c r="AF68" s="321"/>
      <c r="AG68" s="101" t="s">
        <v>28</v>
      </c>
      <c r="AH68" s="158">
        <f t="shared" si="47"/>
        <v>9.8152424942262811E-2</v>
      </c>
      <c r="AI68" s="168">
        <f t="shared" si="52"/>
        <v>6.5434949961508546E-2</v>
      </c>
      <c r="AJ68" s="157">
        <f t="shared" si="53"/>
        <v>-0.1077752117013087</v>
      </c>
      <c r="AK68" s="149"/>
      <c r="AL68" s="149"/>
    </row>
    <row r="69" spans="1:38" x14ac:dyDescent="0.25">
      <c r="A69" s="327"/>
      <c r="B69" s="319" t="s">
        <v>96</v>
      </c>
      <c r="C69" s="97" t="s">
        <v>51</v>
      </c>
      <c r="D69" s="156">
        <f t="shared" ref="D69:D74" si="55">AVERAGE(K36:L36)</f>
        <v>2.9851411589895989</v>
      </c>
      <c r="E69" s="167">
        <f>D69*2/40</f>
        <v>0.14925705794947994</v>
      </c>
      <c r="F69" s="166">
        <f>E69*AVERAGE($I$47,$I$59)</f>
        <v>0.19880745133344671</v>
      </c>
      <c r="G69" s="345"/>
      <c r="H69" s="149"/>
      <c r="I69" s="149"/>
      <c r="J69" s="149"/>
      <c r="K69" s="149"/>
      <c r="M69" s="149"/>
      <c r="N69" s="149"/>
      <c r="P69" s="327"/>
      <c r="Q69" s="319" t="s">
        <v>96</v>
      </c>
      <c r="R69" s="97" t="s">
        <v>51</v>
      </c>
      <c r="S69" s="156">
        <f t="shared" ref="S69:S74" si="56">AVERAGE(Z36:AA36)</f>
        <v>3.7883817427385895</v>
      </c>
      <c r="T69" s="167">
        <f t="shared" ref="T69:T70" si="57">S69*2/40</f>
        <v>0.18941908713692948</v>
      </c>
      <c r="U69" s="344"/>
      <c r="V69" s="149"/>
      <c r="X69" s="149"/>
      <c r="Y69" s="149"/>
      <c r="Z69" s="149"/>
      <c r="AA69" s="149"/>
      <c r="AB69" s="149"/>
      <c r="AE69" s="327"/>
      <c r="AF69" s="319" t="s">
        <v>97</v>
      </c>
      <c r="AG69" s="97" t="s">
        <v>51</v>
      </c>
      <c r="AH69" s="156">
        <f t="shared" ref="AH69:AH74" si="58">AVERAGE(AO36:AP36)</f>
        <v>2.9272517321016167</v>
      </c>
      <c r="AI69" s="167">
        <f t="shared" ref="AI69:AI70" si="59">AH69*2/40</f>
        <v>0.14636258660508084</v>
      </c>
      <c r="AJ69" s="344"/>
      <c r="AK69" s="149"/>
      <c r="AL69" s="149"/>
    </row>
    <row r="70" spans="1:38" x14ac:dyDescent="0.25">
      <c r="A70" s="327"/>
      <c r="B70" s="320"/>
      <c r="C70" s="99" t="s">
        <v>52</v>
      </c>
      <c r="D70" s="156">
        <f t="shared" si="55"/>
        <v>4.381872213967311</v>
      </c>
      <c r="E70" s="167">
        <f>D70*2/40</f>
        <v>0.21909361069836555</v>
      </c>
      <c r="F70" s="166">
        <f>E70</f>
        <v>0.21909361069836555</v>
      </c>
      <c r="G70" s="345"/>
      <c r="H70" s="149"/>
      <c r="I70" s="149"/>
      <c r="J70" s="149"/>
      <c r="K70" s="149"/>
      <c r="M70" s="149"/>
      <c r="N70" s="149"/>
      <c r="P70" s="327"/>
      <c r="Q70" s="320"/>
      <c r="R70" s="99" t="s">
        <v>52</v>
      </c>
      <c r="S70" s="156">
        <f t="shared" si="56"/>
        <v>7.8962655601659755</v>
      </c>
      <c r="T70" s="167">
        <f t="shared" si="57"/>
        <v>0.3948132780082988</v>
      </c>
      <c r="U70" s="345"/>
      <c r="V70" s="149"/>
      <c r="X70" s="149"/>
      <c r="Y70" s="149"/>
      <c r="Z70" s="149"/>
      <c r="AA70" s="149"/>
      <c r="AB70" s="149"/>
      <c r="AE70" s="327"/>
      <c r="AF70" s="320"/>
      <c r="AG70" s="161" t="s">
        <v>52</v>
      </c>
      <c r="AH70" s="156">
        <f t="shared" si="58"/>
        <v>2.8695150115473442</v>
      </c>
      <c r="AI70" s="167">
        <f t="shared" si="59"/>
        <v>0.14347575057736722</v>
      </c>
      <c r="AJ70" s="345"/>
      <c r="AK70" s="149"/>
      <c r="AL70" s="149"/>
    </row>
    <row r="71" spans="1:38" x14ac:dyDescent="0.25">
      <c r="A71" s="327"/>
      <c r="B71" s="320"/>
      <c r="C71" s="99" t="s">
        <v>53</v>
      </c>
      <c r="D71" s="156">
        <f t="shared" si="55"/>
        <v>31.618127786032687</v>
      </c>
      <c r="E71" s="167">
        <f>D71*2/40</f>
        <v>1.5809063893016344</v>
      </c>
      <c r="F71" s="166">
        <f>E71*AVERAGE($I$55,$I$67)</f>
        <v>3.94263281270619</v>
      </c>
      <c r="G71" s="345"/>
      <c r="H71" s="149"/>
      <c r="I71" s="149"/>
      <c r="J71" s="149"/>
      <c r="K71" s="149"/>
      <c r="M71" s="149"/>
      <c r="N71" s="149"/>
      <c r="P71" s="327"/>
      <c r="Q71" s="320"/>
      <c r="R71" s="99" t="s">
        <v>53</v>
      </c>
      <c r="S71" s="156">
        <f t="shared" si="56"/>
        <v>8.1556016597510386</v>
      </c>
      <c r="T71" s="167">
        <f>S71/1.5</f>
        <v>5.4370677731673593</v>
      </c>
      <c r="U71" s="345"/>
      <c r="V71" s="149"/>
      <c r="X71" s="149"/>
      <c r="Y71" s="149"/>
      <c r="Z71" s="149"/>
      <c r="AA71" s="149"/>
      <c r="AB71" s="149"/>
      <c r="AE71" s="327"/>
      <c r="AF71" s="320"/>
      <c r="AG71" s="161" t="s">
        <v>53</v>
      </c>
      <c r="AH71" s="156">
        <f t="shared" si="58"/>
        <v>3.0889145496535786</v>
      </c>
      <c r="AI71" s="167">
        <f>AH71/1.5</f>
        <v>2.0592763664357192</v>
      </c>
      <c r="AJ71" s="345"/>
      <c r="AK71" s="149"/>
      <c r="AL71" s="149"/>
    </row>
    <row r="72" spans="1:38" x14ac:dyDescent="0.25">
      <c r="A72" s="327"/>
      <c r="B72" s="320"/>
      <c r="C72" s="99" t="s">
        <v>54</v>
      </c>
      <c r="D72" s="156">
        <f t="shared" si="55"/>
        <v>0.26597325408618128</v>
      </c>
      <c r="E72" s="167">
        <f>D72/1.5</f>
        <v>0.17731550272412086</v>
      </c>
      <c r="F72" s="166">
        <f>E72</f>
        <v>0.17731550272412086</v>
      </c>
      <c r="G72" s="345"/>
      <c r="H72" s="149"/>
      <c r="I72" s="149"/>
      <c r="J72" s="149"/>
      <c r="K72" s="149"/>
      <c r="M72" s="149"/>
      <c r="N72" s="149"/>
      <c r="P72" s="327"/>
      <c r="Q72" s="320"/>
      <c r="R72" s="99" t="s">
        <v>54</v>
      </c>
      <c r="S72" s="156">
        <f t="shared" si="56"/>
        <v>3.5186721991701253</v>
      </c>
      <c r="T72" s="167">
        <f>S72*2/40</f>
        <v>0.17593360995850627</v>
      </c>
      <c r="U72" s="345"/>
      <c r="V72" s="149"/>
      <c r="X72" s="149"/>
      <c r="Y72" s="149"/>
      <c r="Z72" s="149"/>
      <c r="AA72" s="149"/>
      <c r="AB72" s="149"/>
      <c r="AE72" s="327"/>
      <c r="AF72" s="320"/>
      <c r="AG72" s="161" t="s">
        <v>54</v>
      </c>
      <c r="AH72" s="156">
        <f t="shared" si="58"/>
        <v>-0.16743648960739071</v>
      </c>
      <c r="AI72" s="167">
        <f>AH72*2/40</f>
        <v>-8.3718244803695357E-3</v>
      </c>
      <c r="AJ72" s="345"/>
      <c r="AK72" s="149"/>
      <c r="AL72" s="149"/>
    </row>
    <row r="73" spans="1:38" x14ac:dyDescent="0.25">
      <c r="A73" s="327"/>
      <c r="B73" s="320"/>
      <c r="C73" s="99" t="s">
        <v>55</v>
      </c>
      <c r="D73" s="156">
        <f t="shared" si="55"/>
        <v>0.64487369985141152</v>
      </c>
      <c r="E73" s="167">
        <f t="shared" ref="E73:E74" si="60">D73/1.5</f>
        <v>0.42991579990094103</v>
      </c>
      <c r="F73" s="166">
        <f>E73/AVERAGE($I$51,$I$63)</f>
        <v>0.25686729636578104</v>
      </c>
      <c r="G73" s="345"/>
      <c r="H73" s="149"/>
      <c r="I73" s="149"/>
      <c r="J73" s="149"/>
      <c r="K73" s="149"/>
      <c r="M73" s="149"/>
      <c r="N73" s="149"/>
      <c r="P73" s="327"/>
      <c r="Q73" s="320"/>
      <c r="R73" s="99" t="s">
        <v>55</v>
      </c>
      <c r="S73" s="156">
        <f t="shared" si="56"/>
        <v>8.1037344398340245</v>
      </c>
      <c r="T73" s="167">
        <f>S73*2/40</f>
        <v>0.40518672199170125</v>
      </c>
      <c r="U73" s="345"/>
      <c r="V73" s="149"/>
      <c r="X73" s="149"/>
      <c r="Y73" s="149"/>
      <c r="Z73" s="149"/>
      <c r="AA73" s="149"/>
      <c r="AB73" s="149"/>
      <c r="AE73" s="327"/>
      <c r="AF73" s="320"/>
      <c r="AG73" s="161" t="s">
        <v>55</v>
      </c>
      <c r="AH73" s="156">
        <f t="shared" si="58"/>
        <v>-0.10969976905311829</v>
      </c>
      <c r="AI73" s="167">
        <f>AH73*2/40</f>
        <v>-5.4849884526559142E-3</v>
      </c>
      <c r="AJ73" s="345"/>
      <c r="AK73" s="149"/>
      <c r="AL73" s="149"/>
    </row>
    <row r="74" spans="1:38" ht="15.75" thickBot="1" x14ac:dyDescent="0.3">
      <c r="A74" s="327"/>
      <c r="B74" s="321"/>
      <c r="C74" s="101" t="s">
        <v>56</v>
      </c>
      <c r="D74" s="158">
        <f t="shared" si="55"/>
        <v>6.6032689450222888</v>
      </c>
      <c r="E74" s="168">
        <f t="shared" si="60"/>
        <v>4.4021792966815259</v>
      </c>
      <c r="F74" s="169">
        <f>E74</f>
        <v>4.4021792966815259</v>
      </c>
      <c r="G74" s="345"/>
      <c r="H74" s="149"/>
      <c r="I74" s="149"/>
      <c r="J74" s="149"/>
      <c r="K74" s="149"/>
      <c r="M74" s="149"/>
      <c r="N74" s="149"/>
      <c r="P74" s="327"/>
      <c r="Q74" s="321"/>
      <c r="R74" s="101" t="s">
        <v>56</v>
      </c>
      <c r="S74" s="158">
        <f t="shared" si="56"/>
        <v>7.7302904564315345</v>
      </c>
      <c r="T74" s="168">
        <f>S74/1.5</f>
        <v>5.1535269709543563</v>
      </c>
      <c r="U74" s="345"/>
      <c r="V74" s="149"/>
      <c r="X74" s="149"/>
      <c r="Y74" s="149"/>
      <c r="Z74" s="149"/>
      <c r="AA74" s="149"/>
      <c r="AB74" s="149"/>
      <c r="AE74" s="328"/>
      <c r="AF74" s="324"/>
      <c r="AG74" s="163" t="s">
        <v>56</v>
      </c>
      <c r="AH74" s="177">
        <f t="shared" si="58"/>
        <v>-6.3510392609700234E-2</v>
      </c>
      <c r="AI74" s="172">
        <f>AH74/1.5</f>
        <v>-4.2340261739800156E-2</v>
      </c>
      <c r="AJ74" s="346"/>
      <c r="AK74" s="149"/>
      <c r="AL74" s="149"/>
    </row>
    <row r="75" spans="1:38" x14ac:dyDescent="0.25">
      <c r="A75" s="327"/>
      <c r="B75" s="319" t="s">
        <v>97</v>
      </c>
      <c r="C75" s="97" t="s">
        <v>51</v>
      </c>
      <c r="D75" s="160">
        <f t="shared" ref="D75:D80" si="61">AVERAGE(M36:N36)</f>
        <v>2.598811292719168</v>
      </c>
      <c r="E75" s="171">
        <f>D75*2/40</f>
        <v>0.12994056463595841</v>
      </c>
      <c r="F75" s="166">
        <f>E75*AVERAGE($I$47,$I$59)</f>
        <v>0.17307826400308526</v>
      </c>
      <c r="G75" s="345"/>
      <c r="H75" s="149"/>
      <c r="I75" s="149"/>
      <c r="J75" s="149"/>
      <c r="K75" s="149"/>
      <c r="M75" s="149"/>
      <c r="N75" s="149"/>
      <c r="P75" s="327"/>
      <c r="Q75" s="319" t="s">
        <v>97</v>
      </c>
      <c r="R75" s="97" t="s">
        <v>51</v>
      </c>
      <c r="S75" s="160">
        <f t="shared" ref="S75:S80" si="62">AVERAGE(AB36:AC36)</f>
        <v>3.508298755186722</v>
      </c>
      <c r="T75" s="171">
        <f t="shared" ref="T75:T76" si="63">S75*2/40</f>
        <v>0.17541493775933609</v>
      </c>
      <c r="U75" s="345"/>
      <c r="V75" s="149"/>
      <c r="X75" s="149"/>
      <c r="Y75" s="149"/>
      <c r="Z75" s="149"/>
      <c r="AA75" s="149"/>
      <c r="AB75" s="149"/>
      <c r="AE75" s="149"/>
      <c r="AF75" s="149"/>
    </row>
    <row r="76" spans="1:38" x14ac:dyDescent="0.25">
      <c r="A76" s="327"/>
      <c r="B76" s="320"/>
      <c r="C76" s="161" t="s">
        <v>52</v>
      </c>
      <c r="D76" s="162">
        <f t="shared" si="61"/>
        <v>4.2258543833580982</v>
      </c>
      <c r="E76" s="167">
        <f>D76*2/40</f>
        <v>0.2112927191679049</v>
      </c>
      <c r="F76" s="166">
        <f>E76</f>
        <v>0.2112927191679049</v>
      </c>
      <c r="G76" s="345"/>
      <c r="H76" s="149"/>
      <c r="I76" s="149"/>
      <c r="J76" s="149"/>
      <c r="K76" s="149"/>
      <c r="M76" s="149"/>
      <c r="N76" s="149"/>
      <c r="P76" s="327"/>
      <c r="Q76" s="320"/>
      <c r="R76" s="161" t="s">
        <v>52</v>
      </c>
      <c r="S76" s="162">
        <f t="shared" si="62"/>
        <v>7.4605809128630707</v>
      </c>
      <c r="T76" s="167">
        <f t="shared" si="63"/>
        <v>0.37302904564315353</v>
      </c>
      <c r="U76" s="345"/>
      <c r="V76" s="149"/>
      <c r="X76" s="149"/>
      <c r="Y76" s="149"/>
      <c r="Z76" s="149"/>
      <c r="AA76" s="149"/>
      <c r="AB76" s="149"/>
      <c r="AE76" s="149"/>
      <c r="AF76" s="149"/>
    </row>
    <row r="77" spans="1:38" x14ac:dyDescent="0.25">
      <c r="A77" s="327"/>
      <c r="B77" s="320"/>
      <c r="C77" s="161" t="s">
        <v>53</v>
      </c>
      <c r="D77" s="162">
        <f t="shared" si="61"/>
        <v>27.472511144130756</v>
      </c>
      <c r="E77" s="167">
        <f>D77*2/40</f>
        <v>1.3736255572065379</v>
      </c>
      <c r="F77" s="166">
        <f>E77*AVERAGE($I$55,$I$67)</f>
        <v>3.4256937860860357</v>
      </c>
      <c r="G77" s="345"/>
      <c r="H77" s="149"/>
      <c r="I77" s="149"/>
      <c r="J77" s="149"/>
      <c r="K77" s="149"/>
      <c r="M77" s="149"/>
      <c r="N77" s="149"/>
      <c r="P77" s="327"/>
      <c r="Q77" s="320"/>
      <c r="R77" s="161" t="s">
        <v>53</v>
      </c>
      <c r="S77" s="162">
        <f t="shared" si="62"/>
        <v>6.7655601659751046</v>
      </c>
      <c r="T77" s="167">
        <f>S77/1.5</f>
        <v>4.5103734439834033</v>
      </c>
      <c r="U77" s="345"/>
      <c r="V77" s="149"/>
      <c r="X77" s="149"/>
      <c r="Y77" s="149"/>
      <c r="Z77" s="149"/>
      <c r="AA77" s="149"/>
      <c r="AB77" s="149"/>
      <c r="AE77" s="149"/>
      <c r="AF77" s="149"/>
    </row>
    <row r="78" spans="1:38" x14ac:dyDescent="0.25">
      <c r="A78" s="327"/>
      <c r="B78" s="320"/>
      <c r="C78" s="161" t="s">
        <v>54</v>
      </c>
      <c r="D78" s="162">
        <f t="shared" si="61"/>
        <v>0.29569093610698371</v>
      </c>
      <c r="E78" s="167">
        <f>D78/1.5</f>
        <v>0.19712729073798915</v>
      </c>
      <c r="F78" s="166">
        <f>E78</f>
        <v>0.19712729073798915</v>
      </c>
      <c r="G78" s="345"/>
      <c r="H78" s="149"/>
      <c r="I78" s="149"/>
      <c r="J78" s="149"/>
      <c r="K78" s="149"/>
      <c r="M78" s="149"/>
      <c r="N78" s="149"/>
      <c r="P78" s="327"/>
      <c r="Q78" s="320"/>
      <c r="R78" s="161" t="s">
        <v>54</v>
      </c>
      <c r="S78" s="162">
        <f t="shared" si="62"/>
        <v>3.4564315352697097</v>
      </c>
      <c r="T78" s="167">
        <f t="shared" ref="T78:T79" si="64">S78*2/40</f>
        <v>0.17282157676348547</v>
      </c>
      <c r="U78" s="345"/>
      <c r="V78" s="149"/>
      <c r="X78" s="149"/>
      <c r="Y78" s="149"/>
      <c r="Z78" s="149"/>
      <c r="AA78" s="149"/>
      <c r="AB78" s="149"/>
      <c r="AE78" s="149"/>
      <c r="AF78" s="149"/>
    </row>
    <row r="79" spans="1:38" x14ac:dyDescent="0.25">
      <c r="A79" s="327"/>
      <c r="B79" s="320"/>
      <c r="C79" s="161" t="s">
        <v>55</v>
      </c>
      <c r="D79" s="162">
        <f t="shared" si="61"/>
        <v>0.66716196136701333</v>
      </c>
      <c r="E79" s="167">
        <f t="shared" ref="E79:E80" si="65">D79/1.5</f>
        <v>0.44477464091134222</v>
      </c>
      <c r="F79" s="166">
        <f>E79/AVERAGE($I$51,$I$63)</f>
        <v>0.26574519831390714</v>
      </c>
      <c r="G79" s="345"/>
      <c r="H79" s="149"/>
      <c r="I79" s="149"/>
      <c r="J79" s="149"/>
      <c r="K79" s="149"/>
      <c r="M79" s="149"/>
      <c r="N79" s="149"/>
      <c r="P79" s="327"/>
      <c r="Q79" s="320"/>
      <c r="R79" s="161" t="s">
        <v>55</v>
      </c>
      <c r="S79" s="162">
        <f>AVERAGE(AB40)</f>
        <v>7.7510373443983402</v>
      </c>
      <c r="T79" s="167">
        <f t="shared" si="64"/>
        <v>0.38755186721991702</v>
      </c>
      <c r="U79" s="345"/>
      <c r="V79" s="149"/>
      <c r="X79" s="149"/>
      <c r="Y79" s="149"/>
      <c r="Z79" s="149"/>
      <c r="AA79" s="149"/>
      <c r="AB79" s="149"/>
      <c r="AE79" s="149"/>
      <c r="AF79" s="149"/>
    </row>
    <row r="80" spans="1:38" ht="15.75" thickBot="1" x14ac:dyDescent="0.3">
      <c r="A80" s="328"/>
      <c r="B80" s="324"/>
      <c r="C80" s="163" t="s">
        <v>56</v>
      </c>
      <c r="D80" s="164">
        <f t="shared" si="61"/>
        <v>5.9569093610698367</v>
      </c>
      <c r="E80" s="172">
        <f t="shared" si="65"/>
        <v>3.9712729073798911</v>
      </c>
      <c r="F80" s="170">
        <f>E80</f>
        <v>3.9712729073798911</v>
      </c>
      <c r="G80" s="346"/>
      <c r="H80" s="149"/>
      <c r="I80" s="149"/>
      <c r="J80" s="149"/>
      <c r="K80" s="149"/>
      <c r="M80" s="149"/>
      <c r="N80" s="149"/>
      <c r="P80" s="328"/>
      <c r="Q80" s="324"/>
      <c r="R80" s="163" t="s">
        <v>56</v>
      </c>
      <c r="S80" s="164">
        <f t="shared" si="62"/>
        <v>8.2593360995850613</v>
      </c>
      <c r="T80" s="172">
        <f>S80/1.5</f>
        <v>5.5062240663900406</v>
      </c>
      <c r="U80" s="346"/>
      <c r="V80" s="149"/>
      <c r="X80" s="149"/>
      <c r="Y80" s="149"/>
      <c r="Z80" s="149"/>
      <c r="AA80" s="149"/>
      <c r="AB80" s="149"/>
      <c r="AE80" s="149"/>
      <c r="AF80" s="149"/>
    </row>
  </sheetData>
  <mergeCells count="44">
    <mergeCell ref="AF69:AF74"/>
    <mergeCell ref="AE44:AE74"/>
    <mergeCell ref="AJ69:AJ74"/>
    <mergeCell ref="AF45:AF48"/>
    <mergeCell ref="AF49:AF52"/>
    <mergeCell ref="AF53:AF56"/>
    <mergeCell ref="AF57:AF60"/>
    <mergeCell ref="AF61:AF64"/>
    <mergeCell ref="AF65:AF68"/>
    <mergeCell ref="AE1:AR1"/>
    <mergeCell ref="AE2:AE10"/>
    <mergeCell ref="AE11:AE19"/>
    <mergeCell ref="AE20:AE34"/>
    <mergeCell ref="AE35:AE43"/>
    <mergeCell ref="A1:N1"/>
    <mergeCell ref="P1:AC1"/>
    <mergeCell ref="A2:A10"/>
    <mergeCell ref="P2:P10"/>
    <mergeCell ref="A11:A19"/>
    <mergeCell ref="P11:P19"/>
    <mergeCell ref="B57:B60"/>
    <mergeCell ref="Q57:Q60"/>
    <mergeCell ref="A20:A34"/>
    <mergeCell ref="P20:P34"/>
    <mergeCell ref="A35:A43"/>
    <mergeCell ref="P35:P43"/>
    <mergeCell ref="A44:A80"/>
    <mergeCell ref="P44:P80"/>
    <mergeCell ref="B45:B48"/>
    <mergeCell ref="B61:B64"/>
    <mergeCell ref="Q45:Q48"/>
    <mergeCell ref="B49:B52"/>
    <mergeCell ref="Q49:Q52"/>
    <mergeCell ref="B53:B56"/>
    <mergeCell ref="Q53:Q56"/>
    <mergeCell ref="U69:U80"/>
    <mergeCell ref="Q61:Q64"/>
    <mergeCell ref="B65:B68"/>
    <mergeCell ref="Q65:Q68"/>
    <mergeCell ref="B69:B74"/>
    <mergeCell ref="Q69:Q74"/>
    <mergeCell ref="B75:B80"/>
    <mergeCell ref="Q75:Q80"/>
    <mergeCell ref="G69:G80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6A88D-DB8E-40FF-A344-1E1D00E13DBE}">
  <dimension ref="B1:AD54"/>
  <sheetViews>
    <sheetView topLeftCell="C1" workbookViewId="0">
      <selection activeCell="W9" sqref="W9"/>
    </sheetView>
  </sheetViews>
  <sheetFormatPr defaultRowHeight="15" x14ac:dyDescent="0.25"/>
  <cols>
    <col min="2" max="2" width="12.42578125" customWidth="1"/>
    <col min="4" max="5" width="10.5703125" bestFit="1" customWidth="1"/>
    <col min="17" max="17" width="11.140625" customWidth="1"/>
    <col min="19" max="19" width="9.5703125" bestFit="1" customWidth="1"/>
  </cols>
  <sheetData>
    <row r="1" spans="2:30" ht="15.75" thickBot="1" x14ac:dyDescent="0.3">
      <c r="B1" s="354" t="s">
        <v>7</v>
      </c>
      <c r="C1" s="354"/>
      <c r="D1" s="354"/>
      <c r="E1" s="354"/>
      <c r="F1" s="354"/>
      <c r="G1" s="354"/>
      <c r="H1" s="354"/>
      <c r="I1" s="354"/>
      <c r="J1" s="354"/>
      <c r="K1" s="354"/>
      <c r="L1" s="354"/>
      <c r="M1" s="354"/>
      <c r="N1" s="354"/>
      <c r="O1" s="354"/>
      <c r="Q1" s="354" t="s">
        <v>10</v>
      </c>
      <c r="R1" s="354"/>
      <c r="S1" s="354"/>
      <c r="T1" s="354"/>
      <c r="U1" s="354"/>
      <c r="V1" s="354"/>
      <c r="W1" s="354"/>
      <c r="X1" s="354"/>
      <c r="Y1" s="354"/>
      <c r="Z1" s="354"/>
      <c r="AA1" s="354"/>
      <c r="AB1" s="354"/>
      <c r="AC1" s="354"/>
      <c r="AD1" s="354"/>
    </row>
    <row r="2" spans="2:30" x14ac:dyDescent="0.25">
      <c r="B2" s="312" t="s">
        <v>19</v>
      </c>
      <c r="C2" s="41"/>
      <c r="D2" s="42">
        <v>1</v>
      </c>
      <c r="E2" s="42">
        <v>2</v>
      </c>
      <c r="F2" s="42">
        <v>3</v>
      </c>
      <c r="G2" s="42">
        <v>4</v>
      </c>
      <c r="H2" s="42">
        <v>5</v>
      </c>
      <c r="I2" s="42">
        <v>6</v>
      </c>
      <c r="J2" s="42">
        <v>7</v>
      </c>
      <c r="K2" s="42">
        <v>8</v>
      </c>
      <c r="L2" s="42">
        <v>9</v>
      </c>
      <c r="M2" s="42">
        <v>10</v>
      </c>
      <c r="N2" s="42">
        <v>11</v>
      </c>
      <c r="O2" s="43">
        <v>12</v>
      </c>
      <c r="Q2" s="312" t="s">
        <v>19</v>
      </c>
      <c r="R2" s="41"/>
      <c r="S2" s="42">
        <v>1</v>
      </c>
      <c r="T2" s="42">
        <v>2</v>
      </c>
      <c r="U2" s="42">
        <v>3</v>
      </c>
      <c r="V2" s="42">
        <v>4</v>
      </c>
      <c r="W2" s="42">
        <v>5</v>
      </c>
      <c r="X2" s="42">
        <v>6</v>
      </c>
      <c r="Y2" s="42">
        <v>7</v>
      </c>
      <c r="Z2" s="42">
        <v>8</v>
      </c>
      <c r="AA2" s="42">
        <v>9</v>
      </c>
      <c r="AB2" s="42">
        <v>10</v>
      </c>
      <c r="AC2" s="42">
        <v>11</v>
      </c>
      <c r="AD2" s="43">
        <v>12</v>
      </c>
    </row>
    <row r="3" spans="2:30" x14ac:dyDescent="0.25">
      <c r="B3" s="313"/>
      <c r="C3" s="21" t="s">
        <v>25</v>
      </c>
      <c r="D3" s="23">
        <v>36037</v>
      </c>
      <c r="E3" s="23">
        <v>35445</v>
      </c>
      <c r="F3" s="33">
        <v>6426</v>
      </c>
      <c r="G3" s="32">
        <v>4835</v>
      </c>
      <c r="H3" s="32">
        <v>3764</v>
      </c>
      <c r="I3" s="32">
        <v>3733</v>
      </c>
      <c r="J3" s="28">
        <v>234</v>
      </c>
      <c r="K3" s="28">
        <v>73</v>
      </c>
      <c r="L3" s="28">
        <v>35</v>
      </c>
      <c r="M3" s="28">
        <v>31</v>
      </c>
      <c r="N3" s="28">
        <v>28</v>
      </c>
      <c r="O3" s="46">
        <v>12</v>
      </c>
      <c r="Q3" s="313"/>
      <c r="R3" s="21" t="s">
        <v>25</v>
      </c>
      <c r="S3" s="24">
        <v>16283</v>
      </c>
      <c r="T3" s="25">
        <v>9136</v>
      </c>
      <c r="U3" s="32">
        <v>1792</v>
      </c>
      <c r="V3" s="28">
        <v>1247</v>
      </c>
      <c r="W3" s="28">
        <v>1261</v>
      </c>
      <c r="X3" s="28">
        <v>1077</v>
      </c>
      <c r="Y3" s="28">
        <v>91</v>
      </c>
      <c r="Z3" s="28">
        <v>32</v>
      </c>
      <c r="AA3" s="28">
        <v>19</v>
      </c>
      <c r="AB3" s="28">
        <v>13</v>
      </c>
      <c r="AC3" s="28">
        <v>5</v>
      </c>
      <c r="AD3" s="46">
        <v>5</v>
      </c>
    </row>
    <row r="4" spans="2:30" x14ac:dyDescent="0.25">
      <c r="B4" s="313"/>
      <c r="C4" s="21" t="s">
        <v>26</v>
      </c>
      <c r="D4" s="26">
        <v>17977</v>
      </c>
      <c r="E4" s="25">
        <v>18381</v>
      </c>
      <c r="F4" s="33">
        <v>5926</v>
      </c>
      <c r="G4" s="32">
        <v>4670</v>
      </c>
      <c r="H4" s="28">
        <v>2367</v>
      </c>
      <c r="I4" s="28">
        <v>2084</v>
      </c>
      <c r="J4" s="28">
        <v>234</v>
      </c>
      <c r="K4" s="28">
        <v>108</v>
      </c>
      <c r="L4" s="28">
        <v>38</v>
      </c>
      <c r="M4" s="28">
        <v>27</v>
      </c>
      <c r="N4" s="28">
        <v>11</v>
      </c>
      <c r="O4" s="46">
        <v>9</v>
      </c>
      <c r="Q4" s="313"/>
      <c r="R4" s="21" t="s">
        <v>26</v>
      </c>
      <c r="S4" s="23">
        <v>18203</v>
      </c>
      <c r="T4" s="23">
        <v>17747</v>
      </c>
      <c r="U4" s="32">
        <v>2013</v>
      </c>
      <c r="V4" s="32">
        <v>1351</v>
      </c>
      <c r="W4" s="28">
        <v>1128</v>
      </c>
      <c r="X4" s="28">
        <v>1083</v>
      </c>
      <c r="Y4" s="28">
        <v>123</v>
      </c>
      <c r="Z4" s="28">
        <v>41</v>
      </c>
      <c r="AA4" s="28">
        <v>26</v>
      </c>
      <c r="AB4" s="28">
        <v>17</v>
      </c>
      <c r="AC4" s="28">
        <v>8</v>
      </c>
      <c r="AD4" s="46">
        <v>8</v>
      </c>
    </row>
    <row r="5" spans="2:30" x14ac:dyDescent="0.25">
      <c r="B5" s="313"/>
      <c r="C5" s="21" t="s">
        <v>27</v>
      </c>
      <c r="D5" s="128">
        <v>9401</v>
      </c>
      <c r="E5" s="128">
        <v>9314</v>
      </c>
      <c r="F5" s="32">
        <v>4619</v>
      </c>
      <c r="G5" s="32">
        <v>3760</v>
      </c>
      <c r="H5" s="28">
        <v>952</v>
      </c>
      <c r="I5" s="28">
        <v>527</v>
      </c>
      <c r="J5" s="28">
        <v>167</v>
      </c>
      <c r="K5" s="28">
        <v>95</v>
      </c>
      <c r="L5" s="28">
        <v>43</v>
      </c>
      <c r="M5" s="28">
        <v>29</v>
      </c>
      <c r="N5" s="28">
        <v>19</v>
      </c>
      <c r="O5" s="46">
        <v>10</v>
      </c>
      <c r="Q5" s="313"/>
      <c r="R5" s="21" t="s">
        <v>27</v>
      </c>
      <c r="S5" s="30">
        <v>10607</v>
      </c>
      <c r="T5" s="30">
        <v>10636</v>
      </c>
      <c r="U5" s="32">
        <v>1811</v>
      </c>
      <c r="V5" s="28">
        <v>1244</v>
      </c>
      <c r="W5" s="28">
        <v>965</v>
      </c>
      <c r="X5" s="28">
        <v>908</v>
      </c>
      <c r="Y5" s="28">
        <v>97</v>
      </c>
      <c r="Z5" s="28">
        <v>50</v>
      </c>
      <c r="AA5" s="28">
        <v>25</v>
      </c>
      <c r="AB5" s="28">
        <v>9</v>
      </c>
      <c r="AC5" s="28">
        <v>11</v>
      </c>
      <c r="AD5" s="46">
        <v>11</v>
      </c>
    </row>
    <row r="6" spans="2:30" x14ac:dyDescent="0.25">
      <c r="B6" s="313"/>
      <c r="C6" s="21" t="s">
        <v>28</v>
      </c>
      <c r="D6" s="32">
        <v>4446</v>
      </c>
      <c r="E6" s="32">
        <v>4562</v>
      </c>
      <c r="F6" s="33">
        <v>5213</v>
      </c>
      <c r="G6" s="32">
        <v>5057</v>
      </c>
      <c r="H6" s="28">
        <v>2500</v>
      </c>
      <c r="I6" s="28">
        <v>2334</v>
      </c>
      <c r="J6" s="28">
        <v>194</v>
      </c>
      <c r="K6" s="28">
        <v>74</v>
      </c>
      <c r="L6" s="28">
        <v>40</v>
      </c>
      <c r="M6" s="28">
        <v>29</v>
      </c>
      <c r="N6" s="28">
        <v>14</v>
      </c>
      <c r="O6" s="46">
        <v>8</v>
      </c>
      <c r="Q6" s="313"/>
      <c r="R6" s="21" t="s">
        <v>28</v>
      </c>
      <c r="S6" s="31">
        <v>5882</v>
      </c>
      <c r="T6" s="31">
        <v>5638</v>
      </c>
      <c r="U6" s="32">
        <v>1496</v>
      </c>
      <c r="V6" s="28">
        <v>1185</v>
      </c>
      <c r="W6" s="28">
        <v>1026</v>
      </c>
      <c r="X6" s="28">
        <v>896</v>
      </c>
      <c r="Y6" s="28">
        <v>89</v>
      </c>
      <c r="Z6" s="28">
        <v>39</v>
      </c>
      <c r="AA6" s="28">
        <v>21</v>
      </c>
      <c r="AB6" s="28">
        <v>17</v>
      </c>
      <c r="AC6" s="28">
        <v>13</v>
      </c>
      <c r="AD6" s="46">
        <v>6</v>
      </c>
    </row>
    <row r="7" spans="2:30" x14ac:dyDescent="0.25">
      <c r="B7" s="313"/>
      <c r="C7" s="21" t="s">
        <v>35</v>
      </c>
      <c r="D7" s="32">
        <v>3044</v>
      </c>
      <c r="E7" s="32">
        <v>3468</v>
      </c>
      <c r="F7" s="32">
        <v>3481</v>
      </c>
      <c r="G7" s="32">
        <v>3349</v>
      </c>
      <c r="H7" s="32">
        <v>3219</v>
      </c>
      <c r="I7" s="32">
        <v>3029</v>
      </c>
      <c r="J7" s="28">
        <v>175</v>
      </c>
      <c r="K7" s="28">
        <v>79</v>
      </c>
      <c r="L7" s="28">
        <v>43</v>
      </c>
      <c r="M7" s="28">
        <v>23</v>
      </c>
      <c r="N7" s="28">
        <v>13</v>
      </c>
      <c r="O7" s="46">
        <v>8</v>
      </c>
      <c r="Q7" s="313"/>
      <c r="R7" s="21" t="s">
        <v>35</v>
      </c>
      <c r="S7" s="32">
        <v>2292</v>
      </c>
      <c r="T7" s="32">
        <v>2566</v>
      </c>
      <c r="U7" s="32">
        <v>1342</v>
      </c>
      <c r="V7" s="28">
        <v>1109</v>
      </c>
      <c r="W7" s="28">
        <v>944</v>
      </c>
      <c r="X7" s="28">
        <v>841</v>
      </c>
      <c r="Y7" s="28">
        <v>103</v>
      </c>
      <c r="Z7" s="28">
        <v>43</v>
      </c>
      <c r="AA7" s="28">
        <v>29</v>
      </c>
      <c r="AB7" s="28">
        <v>12</v>
      </c>
      <c r="AC7" s="28">
        <v>7</v>
      </c>
      <c r="AD7" s="46">
        <v>8</v>
      </c>
    </row>
    <row r="8" spans="2:30" x14ac:dyDescent="0.25">
      <c r="B8" s="313"/>
      <c r="C8" s="21" t="s">
        <v>36</v>
      </c>
      <c r="D8" s="28">
        <v>1132</v>
      </c>
      <c r="E8" s="28">
        <v>988</v>
      </c>
      <c r="F8" s="28">
        <v>354</v>
      </c>
      <c r="G8" s="28">
        <v>308</v>
      </c>
      <c r="H8" s="28">
        <v>265</v>
      </c>
      <c r="I8" s="28">
        <v>225</v>
      </c>
      <c r="J8" s="28">
        <v>98</v>
      </c>
      <c r="K8" s="28">
        <v>53</v>
      </c>
      <c r="L8" s="28">
        <v>29</v>
      </c>
      <c r="M8" s="28">
        <v>19</v>
      </c>
      <c r="N8" s="28">
        <v>14</v>
      </c>
      <c r="O8" s="46">
        <v>9</v>
      </c>
      <c r="Q8" s="313"/>
      <c r="R8" s="21" t="s">
        <v>36</v>
      </c>
      <c r="S8" s="32">
        <v>1402</v>
      </c>
      <c r="T8" s="32">
        <v>1393</v>
      </c>
      <c r="U8" s="28">
        <v>223</v>
      </c>
      <c r="V8" s="28">
        <v>139</v>
      </c>
      <c r="W8" s="28">
        <v>122</v>
      </c>
      <c r="X8" s="28">
        <v>82</v>
      </c>
      <c r="Y8" s="28">
        <v>49</v>
      </c>
      <c r="Z8" s="28">
        <v>28</v>
      </c>
      <c r="AA8" s="28">
        <v>17</v>
      </c>
      <c r="AB8" s="28">
        <v>13</v>
      </c>
      <c r="AC8" s="28">
        <v>7</v>
      </c>
      <c r="AD8" s="46">
        <v>12</v>
      </c>
    </row>
    <row r="9" spans="2:30" x14ac:dyDescent="0.25">
      <c r="B9" s="313"/>
      <c r="C9" s="21" t="s">
        <v>37</v>
      </c>
      <c r="D9" s="28">
        <v>927</v>
      </c>
      <c r="E9" s="28">
        <v>802</v>
      </c>
      <c r="F9" s="28">
        <v>160</v>
      </c>
      <c r="G9" s="28">
        <v>104</v>
      </c>
      <c r="H9" s="28">
        <v>102</v>
      </c>
      <c r="I9" s="28">
        <v>64</v>
      </c>
      <c r="J9" s="28">
        <v>49</v>
      </c>
      <c r="K9" s="28">
        <v>40</v>
      </c>
      <c r="L9" s="28">
        <v>23</v>
      </c>
      <c r="M9" s="28">
        <v>10</v>
      </c>
      <c r="N9" s="28">
        <v>10</v>
      </c>
      <c r="O9" s="46">
        <v>8</v>
      </c>
      <c r="Q9" s="313"/>
      <c r="R9" s="21" t="s">
        <v>37</v>
      </c>
      <c r="S9" s="28">
        <v>1194</v>
      </c>
      <c r="T9" s="28">
        <v>1207</v>
      </c>
      <c r="U9" s="28">
        <v>136</v>
      </c>
      <c r="V9" s="28">
        <v>77</v>
      </c>
      <c r="W9" s="28">
        <v>72</v>
      </c>
      <c r="X9" s="28">
        <v>31</v>
      </c>
      <c r="Y9" s="28">
        <v>28</v>
      </c>
      <c r="Z9" s="28">
        <v>19</v>
      </c>
      <c r="AA9" s="28">
        <v>16</v>
      </c>
      <c r="AB9" s="28">
        <v>11</v>
      </c>
      <c r="AC9" s="28">
        <v>7</v>
      </c>
      <c r="AD9" s="46">
        <v>4</v>
      </c>
    </row>
    <row r="10" spans="2:30" ht="15.75" thickBot="1" x14ac:dyDescent="0.3">
      <c r="B10" s="314"/>
      <c r="C10" s="47" t="s">
        <v>9</v>
      </c>
      <c r="D10" s="51">
        <v>815</v>
      </c>
      <c r="E10" s="51">
        <v>657</v>
      </c>
      <c r="F10" s="51">
        <v>103</v>
      </c>
      <c r="G10" s="51">
        <v>48</v>
      </c>
      <c r="H10" s="51">
        <v>50</v>
      </c>
      <c r="I10" s="51">
        <v>43</v>
      </c>
      <c r="J10" s="51">
        <v>27</v>
      </c>
      <c r="K10" s="51">
        <v>25</v>
      </c>
      <c r="L10" s="51">
        <v>10</v>
      </c>
      <c r="M10" s="51">
        <v>21</v>
      </c>
      <c r="N10" s="51">
        <v>13</v>
      </c>
      <c r="O10" s="52">
        <v>5</v>
      </c>
      <c r="Q10" s="314"/>
      <c r="R10" s="47" t="s">
        <v>9</v>
      </c>
      <c r="S10" s="51">
        <v>1095</v>
      </c>
      <c r="T10" s="51">
        <v>1106</v>
      </c>
      <c r="U10" s="51">
        <v>107</v>
      </c>
      <c r="V10" s="51">
        <v>44</v>
      </c>
      <c r="W10" s="51">
        <v>28</v>
      </c>
      <c r="X10" s="51">
        <v>21</v>
      </c>
      <c r="Y10" s="51">
        <v>18</v>
      </c>
      <c r="Z10" s="51">
        <v>18</v>
      </c>
      <c r="AA10" s="51">
        <v>5</v>
      </c>
      <c r="AB10" s="51">
        <v>8</v>
      </c>
      <c r="AC10" s="51">
        <v>11</v>
      </c>
      <c r="AD10" s="52">
        <v>5</v>
      </c>
    </row>
    <row r="11" spans="2:30" x14ac:dyDescent="0.25">
      <c r="B11" s="312" t="s">
        <v>201</v>
      </c>
      <c r="C11" s="41"/>
      <c r="D11" s="42">
        <v>1</v>
      </c>
      <c r="E11" s="42">
        <v>2</v>
      </c>
      <c r="F11" s="42">
        <v>3</v>
      </c>
      <c r="G11" s="42">
        <v>4</v>
      </c>
      <c r="H11" s="42">
        <v>5</v>
      </c>
      <c r="I11" s="42">
        <v>6</v>
      </c>
      <c r="J11" s="42">
        <v>7</v>
      </c>
      <c r="K11" s="42">
        <v>8</v>
      </c>
      <c r="L11" s="42">
        <v>9</v>
      </c>
      <c r="M11" s="42">
        <v>10</v>
      </c>
      <c r="N11" s="42">
        <v>11</v>
      </c>
      <c r="O11" s="43">
        <v>12</v>
      </c>
      <c r="Q11" s="312" t="s">
        <v>201</v>
      </c>
      <c r="R11" s="41"/>
      <c r="S11" s="42">
        <v>1</v>
      </c>
      <c r="T11" s="42">
        <v>2</v>
      </c>
      <c r="U11" s="42">
        <v>3</v>
      </c>
      <c r="V11" s="42">
        <v>4</v>
      </c>
      <c r="W11" s="42">
        <v>5</v>
      </c>
      <c r="X11" s="42">
        <v>6</v>
      </c>
      <c r="Y11" s="42">
        <v>7</v>
      </c>
      <c r="Z11" s="42">
        <v>8</v>
      </c>
      <c r="AA11" s="42">
        <v>9</v>
      </c>
      <c r="AB11" s="42">
        <v>10</v>
      </c>
      <c r="AC11" s="42">
        <v>11</v>
      </c>
      <c r="AD11" s="43">
        <v>12</v>
      </c>
    </row>
    <row r="12" spans="2:30" x14ac:dyDescent="0.25">
      <c r="B12" s="313"/>
      <c r="C12" s="21" t="s">
        <v>25</v>
      </c>
      <c r="D12" s="23">
        <f>D3-AVERAGE($D$19:$E$19)</f>
        <v>35301</v>
      </c>
      <c r="E12" s="23">
        <f t="shared" ref="E12:O12" si="0">E3-AVERAGE($D$19:$E$19)</f>
        <v>34709</v>
      </c>
      <c r="F12" s="33">
        <f t="shared" si="0"/>
        <v>5690</v>
      </c>
      <c r="G12" s="32">
        <f t="shared" si="0"/>
        <v>4099</v>
      </c>
      <c r="H12" s="32">
        <f t="shared" si="0"/>
        <v>3028</v>
      </c>
      <c r="I12" s="32">
        <f t="shared" si="0"/>
        <v>2997</v>
      </c>
      <c r="J12" s="28">
        <f t="shared" si="0"/>
        <v>-502</v>
      </c>
      <c r="K12" s="28">
        <f t="shared" si="0"/>
        <v>-663</v>
      </c>
      <c r="L12" s="28">
        <f t="shared" si="0"/>
        <v>-701</v>
      </c>
      <c r="M12" s="28">
        <f t="shared" si="0"/>
        <v>-705</v>
      </c>
      <c r="N12" s="28">
        <f t="shared" si="0"/>
        <v>-708</v>
      </c>
      <c r="O12" s="46">
        <f t="shared" si="0"/>
        <v>-724</v>
      </c>
      <c r="Q12" s="313"/>
      <c r="R12" s="21" t="s">
        <v>25</v>
      </c>
      <c r="S12" s="23">
        <f>S3-AVERAGE($S$19:$T$19)</f>
        <v>15547</v>
      </c>
      <c r="T12" s="23">
        <f t="shared" ref="T12:AD12" si="1">T3-AVERAGE($S$19:$T$19)</f>
        <v>8400</v>
      </c>
      <c r="U12" s="33">
        <f t="shared" si="1"/>
        <v>1056</v>
      </c>
      <c r="V12" s="32">
        <f t="shared" si="1"/>
        <v>511</v>
      </c>
      <c r="W12" s="32">
        <f t="shared" si="1"/>
        <v>525</v>
      </c>
      <c r="X12" s="32">
        <f t="shared" si="1"/>
        <v>341</v>
      </c>
      <c r="Y12" s="28">
        <f t="shared" si="1"/>
        <v>-645</v>
      </c>
      <c r="Z12" s="28">
        <f t="shared" si="1"/>
        <v>-704</v>
      </c>
      <c r="AA12" s="28">
        <f t="shared" si="1"/>
        <v>-717</v>
      </c>
      <c r="AB12" s="28">
        <f t="shared" si="1"/>
        <v>-723</v>
      </c>
      <c r="AC12" s="28">
        <f t="shared" si="1"/>
        <v>-731</v>
      </c>
      <c r="AD12" s="46">
        <f t="shared" si="1"/>
        <v>-731</v>
      </c>
    </row>
    <row r="13" spans="2:30" x14ac:dyDescent="0.25">
      <c r="B13" s="313"/>
      <c r="C13" s="21" t="s">
        <v>26</v>
      </c>
      <c r="D13" s="26">
        <f t="shared" ref="D13:D18" si="2">D4-AVERAGE($D$19:$E$19)</f>
        <v>17241</v>
      </c>
      <c r="E13" s="25">
        <f t="shared" ref="E13:O13" si="3">E4-AVERAGE($D$19:$E$19)</f>
        <v>17645</v>
      </c>
      <c r="F13" s="33">
        <f t="shared" si="3"/>
        <v>5190</v>
      </c>
      <c r="G13" s="32">
        <f t="shared" si="3"/>
        <v>3934</v>
      </c>
      <c r="H13" s="28">
        <f t="shared" si="3"/>
        <v>1631</v>
      </c>
      <c r="I13" s="28">
        <f t="shared" si="3"/>
        <v>1348</v>
      </c>
      <c r="J13" s="28">
        <f t="shared" si="3"/>
        <v>-502</v>
      </c>
      <c r="K13" s="28">
        <f t="shared" si="3"/>
        <v>-628</v>
      </c>
      <c r="L13" s="28">
        <f t="shared" si="3"/>
        <v>-698</v>
      </c>
      <c r="M13" s="28">
        <f t="shared" si="3"/>
        <v>-709</v>
      </c>
      <c r="N13" s="28">
        <f t="shared" si="3"/>
        <v>-725</v>
      </c>
      <c r="O13" s="46">
        <f t="shared" si="3"/>
        <v>-727</v>
      </c>
      <c r="Q13" s="313"/>
      <c r="R13" s="21" t="s">
        <v>26</v>
      </c>
      <c r="S13" s="26">
        <f t="shared" ref="S13:S18" si="4">S4-AVERAGE($S$19:$T$19)</f>
        <v>17467</v>
      </c>
      <c r="T13" s="25">
        <f t="shared" ref="T13:AD13" si="5">T4-AVERAGE($S$19:$T$19)</f>
        <v>17011</v>
      </c>
      <c r="U13" s="33">
        <f t="shared" si="5"/>
        <v>1277</v>
      </c>
      <c r="V13" s="32">
        <f t="shared" si="5"/>
        <v>615</v>
      </c>
      <c r="W13" s="28">
        <f t="shared" si="5"/>
        <v>392</v>
      </c>
      <c r="X13" s="28">
        <f t="shared" si="5"/>
        <v>347</v>
      </c>
      <c r="Y13" s="28">
        <f t="shared" si="5"/>
        <v>-613</v>
      </c>
      <c r="Z13" s="28">
        <f t="shared" si="5"/>
        <v>-695</v>
      </c>
      <c r="AA13" s="28">
        <f t="shared" si="5"/>
        <v>-710</v>
      </c>
      <c r="AB13" s="28">
        <f t="shared" si="5"/>
        <v>-719</v>
      </c>
      <c r="AC13" s="28">
        <f t="shared" si="5"/>
        <v>-728</v>
      </c>
      <c r="AD13" s="46">
        <f t="shared" si="5"/>
        <v>-728</v>
      </c>
    </row>
    <row r="14" spans="2:30" x14ac:dyDescent="0.25">
      <c r="B14" s="313"/>
      <c r="C14" s="21" t="s">
        <v>27</v>
      </c>
      <c r="D14" s="128">
        <f t="shared" si="2"/>
        <v>8665</v>
      </c>
      <c r="E14" s="128">
        <f t="shared" ref="E14:O14" si="6">E5-AVERAGE($D$19:$E$19)</f>
        <v>8578</v>
      </c>
      <c r="F14" s="32">
        <f t="shared" si="6"/>
        <v>3883</v>
      </c>
      <c r="G14" s="32">
        <f t="shared" si="6"/>
        <v>3024</v>
      </c>
      <c r="H14" s="28">
        <f t="shared" si="6"/>
        <v>216</v>
      </c>
      <c r="I14" s="28">
        <f t="shared" si="6"/>
        <v>-209</v>
      </c>
      <c r="J14" s="28">
        <f t="shared" si="6"/>
        <v>-569</v>
      </c>
      <c r="K14" s="28">
        <f t="shared" si="6"/>
        <v>-641</v>
      </c>
      <c r="L14" s="28">
        <f t="shared" si="6"/>
        <v>-693</v>
      </c>
      <c r="M14" s="28">
        <f t="shared" si="6"/>
        <v>-707</v>
      </c>
      <c r="N14" s="28">
        <f t="shared" si="6"/>
        <v>-717</v>
      </c>
      <c r="O14" s="46">
        <f t="shared" si="6"/>
        <v>-726</v>
      </c>
      <c r="Q14" s="313"/>
      <c r="R14" s="21" t="s">
        <v>27</v>
      </c>
      <c r="S14" s="128">
        <f t="shared" si="4"/>
        <v>9871</v>
      </c>
      <c r="T14" s="128">
        <f t="shared" ref="T14:AD14" si="7">T5-AVERAGE($S$19:$T$19)</f>
        <v>9900</v>
      </c>
      <c r="U14" s="32">
        <f t="shared" si="7"/>
        <v>1075</v>
      </c>
      <c r="V14" s="32">
        <f t="shared" si="7"/>
        <v>508</v>
      </c>
      <c r="W14" s="28">
        <f t="shared" si="7"/>
        <v>229</v>
      </c>
      <c r="X14" s="28">
        <f t="shared" si="7"/>
        <v>172</v>
      </c>
      <c r="Y14" s="28">
        <f t="shared" si="7"/>
        <v>-639</v>
      </c>
      <c r="Z14" s="28">
        <f t="shared" si="7"/>
        <v>-686</v>
      </c>
      <c r="AA14" s="28">
        <f t="shared" si="7"/>
        <v>-711</v>
      </c>
      <c r="AB14" s="28">
        <f t="shared" si="7"/>
        <v>-727</v>
      </c>
      <c r="AC14" s="28">
        <f t="shared" si="7"/>
        <v>-725</v>
      </c>
      <c r="AD14" s="46">
        <f t="shared" si="7"/>
        <v>-725</v>
      </c>
    </row>
    <row r="15" spans="2:30" x14ac:dyDescent="0.25">
      <c r="B15" s="313"/>
      <c r="C15" s="21" t="s">
        <v>28</v>
      </c>
      <c r="D15" s="32">
        <f t="shared" si="2"/>
        <v>3710</v>
      </c>
      <c r="E15" s="32">
        <f t="shared" ref="E15:O15" si="8">E6-AVERAGE($D$19:$E$19)</f>
        <v>3826</v>
      </c>
      <c r="F15" s="33">
        <f t="shared" si="8"/>
        <v>4477</v>
      </c>
      <c r="G15" s="32">
        <f t="shared" si="8"/>
        <v>4321</v>
      </c>
      <c r="H15" s="28">
        <f t="shared" si="8"/>
        <v>1764</v>
      </c>
      <c r="I15" s="28">
        <f t="shared" si="8"/>
        <v>1598</v>
      </c>
      <c r="J15" s="28">
        <f t="shared" si="8"/>
        <v>-542</v>
      </c>
      <c r="K15" s="28">
        <f t="shared" si="8"/>
        <v>-662</v>
      </c>
      <c r="L15" s="28">
        <f t="shared" si="8"/>
        <v>-696</v>
      </c>
      <c r="M15" s="28">
        <f t="shared" si="8"/>
        <v>-707</v>
      </c>
      <c r="N15" s="28">
        <f t="shared" si="8"/>
        <v>-722</v>
      </c>
      <c r="O15" s="46">
        <f t="shared" si="8"/>
        <v>-728</v>
      </c>
      <c r="Q15" s="313"/>
      <c r="R15" s="21" t="s">
        <v>28</v>
      </c>
      <c r="S15" s="32">
        <f t="shared" si="4"/>
        <v>5146</v>
      </c>
      <c r="T15" s="32">
        <f t="shared" ref="T15:AD15" si="9">T6-AVERAGE($S$19:$T$19)</f>
        <v>4902</v>
      </c>
      <c r="U15" s="33">
        <f t="shared" si="9"/>
        <v>760</v>
      </c>
      <c r="V15" s="32">
        <f t="shared" si="9"/>
        <v>449</v>
      </c>
      <c r="W15" s="28">
        <f t="shared" si="9"/>
        <v>290</v>
      </c>
      <c r="X15" s="28">
        <f t="shared" si="9"/>
        <v>160</v>
      </c>
      <c r="Y15" s="28">
        <f t="shared" si="9"/>
        <v>-647</v>
      </c>
      <c r="Z15" s="28">
        <f t="shared" si="9"/>
        <v>-697</v>
      </c>
      <c r="AA15" s="28">
        <f t="shared" si="9"/>
        <v>-715</v>
      </c>
      <c r="AB15" s="28">
        <f t="shared" si="9"/>
        <v>-719</v>
      </c>
      <c r="AC15" s="28">
        <f t="shared" si="9"/>
        <v>-723</v>
      </c>
      <c r="AD15" s="46">
        <f t="shared" si="9"/>
        <v>-730</v>
      </c>
    </row>
    <row r="16" spans="2:30" x14ac:dyDescent="0.25">
      <c r="B16" s="313"/>
      <c r="C16" s="21" t="s">
        <v>35</v>
      </c>
      <c r="D16" s="32">
        <f t="shared" si="2"/>
        <v>2308</v>
      </c>
      <c r="E16" s="32">
        <f t="shared" ref="E16:O16" si="10">E7-AVERAGE($D$19:$E$19)</f>
        <v>2732</v>
      </c>
      <c r="F16" s="32">
        <f t="shared" si="10"/>
        <v>2745</v>
      </c>
      <c r="G16" s="32">
        <f t="shared" si="10"/>
        <v>2613</v>
      </c>
      <c r="H16" s="32">
        <f t="shared" si="10"/>
        <v>2483</v>
      </c>
      <c r="I16" s="32">
        <f t="shared" si="10"/>
        <v>2293</v>
      </c>
      <c r="J16" s="28">
        <f t="shared" si="10"/>
        <v>-561</v>
      </c>
      <c r="K16" s="28">
        <f t="shared" si="10"/>
        <v>-657</v>
      </c>
      <c r="L16" s="28">
        <f t="shared" si="10"/>
        <v>-693</v>
      </c>
      <c r="M16" s="28">
        <f t="shared" si="10"/>
        <v>-713</v>
      </c>
      <c r="N16" s="28">
        <f t="shared" si="10"/>
        <v>-723</v>
      </c>
      <c r="O16" s="46">
        <f t="shared" si="10"/>
        <v>-728</v>
      </c>
      <c r="Q16" s="313"/>
      <c r="R16" s="21" t="s">
        <v>35</v>
      </c>
      <c r="S16" s="32">
        <f t="shared" si="4"/>
        <v>1556</v>
      </c>
      <c r="T16" s="32">
        <f t="shared" ref="T16:AD16" si="11">T7-AVERAGE($S$19:$T$19)</f>
        <v>1830</v>
      </c>
      <c r="U16" s="32">
        <f t="shared" si="11"/>
        <v>606</v>
      </c>
      <c r="V16" s="32">
        <f t="shared" si="11"/>
        <v>373</v>
      </c>
      <c r="W16" s="32">
        <f t="shared" si="11"/>
        <v>208</v>
      </c>
      <c r="X16" s="32">
        <f t="shared" si="11"/>
        <v>105</v>
      </c>
      <c r="Y16" s="28">
        <f t="shared" si="11"/>
        <v>-633</v>
      </c>
      <c r="Z16" s="28">
        <f t="shared" si="11"/>
        <v>-693</v>
      </c>
      <c r="AA16" s="28">
        <f t="shared" si="11"/>
        <v>-707</v>
      </c>
      <c r="AB16" s="28">
        <f t="shared" si="11"/>
        <v>-724</v>
      </c>
      <c r="AC16" s="28">
        <f t="shared" si="11"/>
        <v>-729</v>
      </c>
      <c r="AD16" s="46">
        <f t="shared" si="11"/>
        <v>-728</v>
      </c>
    </row>
    <row r="17" spans="2:30" x14ac:dyDescent="0.25">
      <c r="B17" s="313"/>
      <c r="C17" s="21" t="s">
        <v>36</v>
      </c>
      <c r="D17" s="28">
        <f t="shared" si="2"/>
        <v>396</v>
      </c>
      <c r="E17" s="28">
        <f t="shared" ref="E17:O17" si="12">E8-AVERAGE($D$19:$E$19)</f>
        <v>252</v>
      </c>
      <c r="F17" s="28">
        <f t="shared" si="12"/>
        <v>-382</v>
      </c>
      <c r="G17" s="28">
        <f t="shared" si="12"/>
        <v>-428</v>
      </c>
      <c r="H17" s="28">
        <f t="shared" si="12"/>
        <v>-471</v>
      </c>
      <c r="I17" s="28">
        <f t="shared" si="12"/>
        <v>-511</v>
      </c>
      <c r="J17" s="28">
        <f t="shared" si="12"/>
        <v>-638</v>
      </c>
      <c r="K17" s="28">
        <f t="shared" si="12"/>
        <v>-683</v>
      </c>
      <c r="L17" s="28">
        <f t="shared" si="12"/>
        <v>-707</v>
      </c>
      <c r="M17" s="28">
        <f t="shared" si="12"/>
        <v>-717</v>
      </c>
      <c r="N17" s="28">
        <f t="shared" si="12"/>
        <v>-722</v>
      </c>
      <c r="O17" s="46">
        <f t="shared" si="12"/>
        <v>-727</v>
      </c>
      <c r="Q17" s="313"/>
      <c r="R17" s="21" t="s">
        <v>36</v>
      </c>
      <c r="S17" s="28">
        <f t="shared" si="4"/>
        <v>666</v>
      </c>
      <c r="T17" s="28">
        <f t="shared" ref="T17:AD17" si="13">T8-AVERAGE($S$19:$T$19)</f>
        <v>657</v>
      </c>
      <c r="U17" s="28">
        <f t="shared" si="13"/>
        <v>-513</v>
      </c>
      <c r="V17" s="28">
        <f t="shared" si="13"/>
        <v>-597</v>
      </c>
      <c r="W17" s="28">
        <f t="shared" si="13"/>
        <v>-614</v>
      </c>
      <c r="X17" s="28">
        <f t="shared" si="13"/>
        <v>-654</v>
      </c>
      <c r="Y17" s="28">
        <f t="shared" si="13"/>
        <v>-687</v>
      </c>
      <c r="Z17" s="28">
        <f t="shared" si="13"/>
        <v>-708</v>
      </c>
      <c r="AA17" s="28">
        <f t="shared" si="13"/>
        <v>-719</v>
      </c>
      <c r="AB17" s="28">
        <f t="shared" si="13"/>
        <v>-723</v>
      </c>
      <c r="AC17" s="28">
        <f t="shared" si="13"/>
        <v>-729</v>
      </c>
      <c r="AD17" s="46">
        <f t="shared" si="13"/>
        <v>-724</v>
      </c>
    </row>
    <row r="18" spans="2:30" x14ac:dyDescent="0.25">
      <c r="B18" s="313"/>
      <c r="C18" s="21" t="s">
        <v>37</v>
      </c>
      <c r="D18" s="28">
        <f t="shared" si="2"/>
        <v>191</v>
      </c>
      <c r="E18" s="28">
        <f t="shared" ref="E18:O18" si="14">E9-AVERAGE($D$19:$E$19)</f>
        <v>66</v>
      </c>
      <c r="F18" s="28">
        <f t="shared" si="14"/>
        <v>-576</v>
      </c>
      <c r="G18" s="28">
        <f t="shared" si="14"/>
        <v>-632</v>
      </c>
      <c r="H18" s="28">
        <f t="shared" si="14"/>
        <v>-634</v>
      </c>
      <c r="I18" s="28">
        <f t="shared" si="14"/>
        <v>-672</v>
      </c>
      <c r="J18" s="28">
        <f t="shared" si="14"/>
        <v>-687</v>
      </c>
      <c r="K18" s="28">
        <f t="shared" si="14"/>
        <v>-696</v>
      </c>
      <c r="L18" s="28">
        <f t="shared" si="14"/>
        <v>-713</v>
      </c>
      <c r="M18" s="28">
        <f t="shared" si="14"/>
        <v>-726</v>
      </c>
      <c r="N18" s="28">
        <f t="shared" si="14"/>
        <v>-726</v>
      </c>
      <c r="O18" s="46">
        <f t="shared" si="14"/>
        <v>-728</v>
      </c>
      <c r="Q18" s="313"/>
      <c r="R18" s="21" t="s">
        <v>37</v>
      </c>
      <c r="S18" s="28">
        <f t="shared" si="4"/>
        <v>458</v>
      </c>
      <c r="T18" s="28">
        <f t="shared" ref="T18:AD19" si="15">T9-AVERAGE($S$19:$T$19)</f>
        <v>471</v>
      </c>
      <c r="U18" s="28">
        <f t="shared" si="15"/>
        <v>-600</v>
      </c>
      <c r="V18" s="28">
        <f t="shared" si="15"/>
        <v>-659</v>
      </c>
      <c r="W18" s="28">
        <f t="shared" si="15"/>
        <v>-664</v>
      </c>
      <c r="X18" s="28">
        <f t="shared" si="15"/>
        <v>-705</v>
      </c>
      <c r="Y18" s="28">
        <f t="shared" si="15"/>
        <v>-708</v>
      </c>
      <c r="Z18" s="28">
        <f t="shared" si="15"/>
        <v>-717</v>
      </c>
      <c r="AA18" s="28">
        <f t="shared" si="15"/>
        <v>-720</v>
      </c>
      <c r="AB18" s="28">
        <f t="shared" si="15"/>
        <v>-725</v>
      </c>
      <c r="AC18" s="28">
        <f t="shared" si="15"/>
        <v>-729</v>
      </c>
      <c r="AD18" s="46">
        <f t="shared" si="15"/>
        <v>-732</v>
      </c>
    </row>
    <row r="19" spans="2:30" ht="15.75" thickBot="1" x14ac:dyDescent="0.3">
      <c r="B19" s="314"/>
      <c r="C19" s="47" t="s">
        <v>9</v>
      </c>
      <c r="D19" s="51">
        <v>815</v>
      </c>
      <c r="E19" s="51">
        <v>657</v>
      </c>
      <c r="F19" s="51">
        <v>103</v>
      </c>
      <c r="G19" s="51">
        <v>48</v>
      </c>
      <c r="H19" s="51">
        <v>50</v>
      </c>
      <c r="I19" s="51">
        <v>43</v>
      </c>
      <c r="J19" s="51">
        <v>27</v>
      </c>
      <c r="K19" s="51">
        <v>25</v>
      </c>
      <c r="L19" s="51">
        <v>10</v>
      </c>
      <c r="M19" s="51">
        <v>21</v>
      </c>
      <c r="N19" s="51">
        <v>13</v>
      </c>
      <c r="O19" s="52">
        <v>5</v>
      </c>
      <c r="Q19" s="314"/>
      <c r="R19" s="47" t="s">
        <v>9</v>
      </c>
      <c r="S19" s="51">
        <v>815</v>
      </c>
      <c r="T19" s="51">
        <v>657</v>
      </c>
      <c r="U19" s="28">
        <f t="shared" si="15"/>
        <v>-629</v>
      </c>
      <c r="V19" s="51">
        <f t="shared" si="15"/>
        <v>-692</v>
      </c>
      <c r="W19" s="51">
        <f t="shared" si="15"/>
        <v>-708</v>
      </c>
      <c r="X19" s="51">
        <f t="shared" si="15"/>
        <v>-715</v>
      </c>
      <c r="Y19" s="51">
        <f t="shared" si="15"/>
        <v>-718</v>
      </c>
      <c r="Z19" s="51">
        <f t="shared" si="15"/>
        <v>-718</v>
      </c>
      <c r="AA19" s="51">
        <f t="shared" si="15"/>
        <v>-731</v>
      </c>
      <c r="AB19" s="51">
        <f t="shared" si="15"/>
        <v>-728</v>
      </c>
      <c r="AC19" s="51">
        <f t="shared" si="15"/>
        <v>-725</v>
      </c>
      <c r="AD19" s="52">
        <f t="shared" si="15"/>
        <v>-731</v>
      </c>
    </row>
    <row r="20" spans="2:30" x14ac:dyDescent="0.25">
      <c r="B20" s="2"/>
      <c r="O20" s="3"/>
      <c r="Q20" s="2"/>
      <c r="AD20" s="3"/>
    </row>
    <row r="21" spans="2:30" x14ac:dyDescent="0.25">
      <c r="B21" s="2"/>
      <c r="C21">
        <f>AVERAGE(D12:E12)</f>
        <v>35005</v>
      </c>
      <c r="D21">
        <v>5</v>
      </c>
      <c r="O21" s="3"/>
      <c r="Q21" s="2"/>
      <c r="S21">
        <v>5</v>
      </c>
      <c r="AD21" s="3"/>
    </row>
    <row r="22" spans="2:30" x14ac:dyDescent="0.25">
      <c r="B22" s="2"/>
      <c r="C22">
        <f t="shared" ref="C22:C27" si="16">AVERAGE(D13:E13)</f>
        <v>17443</v>
      </c>
      <c r="D22">
        <v>2.5</v>
      </c>
      <c r="O22" s="3"/>
      <c r="Q22" s="2"/>
      <c r="R22">
        <f t="shared" ref="R22:R27" si="17">AVERAGE(S13:T13)</f>
        <v>17239</v>
      </c>
      <c r="S22">
        <v>2.5</v>
      </c>
      <c r="AD22" s="3"/>
    </row>
    <row r="23" spans="2:30" x14ac:dyDescent="0.25">
      <c r="B23" s="2"/>
      <c r="C23">
        <f t="shared" si="16"/>
        <v>8621.5</v>
      </c>
      <c r="D23">
        <f>D22/2</f>
        <v>1.25</v>
      </c>
      <c r="O23" s="3"/>
      <c r="Q23" s="2"/>
      <c r="R23">
        <f t="shared" si="17"/>
        <v>9885.5</v>
      </c>
      <c r="S23">
        <f>S22/2</f>
        <v>1.25</v>
      </c>
      <c r="AD23" s="3"/>
    </row>
    <row r="24" spans="2:30" x14ac:dyDescent="0.25">
      <c r="B24" s="2"/>
      <c r="C24">
        <f t="shared" si="16"/>
        <v>3768</v>
      </c>
      <c r="D24">
        <f t="shared" ref="D24:D27" si="18">D23/2</f>
        <v>0.625</v>
      </c>
      <c r="O24" s="3"/>
      <c r="Q24" s="2"/>
      <c r="R24">
        <f t="shared" si="17"/>
        <v>5024</v>
      </c>
      <c r="S24">
        <f t="shared" ref="S24:S27" si="19">S23/2</f>
        <v>0.625</v>
      </c>
      <c r="AD24" s="3"/>
    </row>
    <row r="25" spans="2:30" x14ac:dyDescent="0.25">
      <c r="B25" s="2"/>
      <c r="C25">
        <f t="shared" si="16"/>
        <v>2520</v>
      </c>
      <c r="D25">
        <f t="shared" si="18"/>
        <v>0.3125</v>
      </c>
      <c r="N25" t="s">
        <v>44</v>
      </c>
      <c r="O25" s="3">
        <v>1.4145999999999999E-4</v>
      </c>
      <c r="Q25" s="2"/>
      <c r="R25">
        <f t="shared" si="17"/>
        <v>1693</v>
      </c>
      <c r="S25">
        <f t="shared" si="19"/>
        <v>0.3125</v>
      </c>
      <c r="AC25" t="s">
        <v>44</v>
      </c>
      <c r="AD25" s="3">
        <v>1.3927000000000001E-4</v>
      </c>
    </row>
    <row r="26" spans="2:30" x14ac:dyDescent="0.25">
      <c r="B26" s="2"/>
      <c r="C26">
        <f t="shared" si="16"/>
        <v>324</v>
      </c>
      <c r="D26">
        <f t="shared" si="18"/>
        <v>0.15625</v>
      </c>
      <c r="N26" t="s">
        <v>45</v>
      </c>
      <c r="O26" s="3">
        <v>4.1161719999999999E-2</v>
      </c>
      <c r="Q26" s="2"/>
      <c r="R26">
        <f t="shared" si="17"/>
        <v>661.5</v>
      </c>
      <c r="S26">
        <f t="shared" si="19"/>
        <v>0.15625</v>
      </c>
      <c r="AC26" t="s">
        <v>45</v>
      </c>
      <c r="AD26" s="3">
        <v>7.4306099999999998E-3</v>
      </c>
    </row>
    <row r="27" spans="2:30" x14ac:dyDescent="0.25">
      <c r="B27" s="2"/>
      <c r="C27">
        <f t="shared" si="16"/>
        <v>128.5</v>
      </c>
      <c r="D27">
        <f t="shared" si="18"/>
        <v>7.8125E-2</v>
      </c>
      <c r="O27" s="3"/>
      <c r="Q27" s="2"/>
      <c r="R27">
        <f t="shared" si="17"/>
        <v>464.5</v>
      </c>
      <c r="S27">
        <f t="shared" si="19"/>
        <v>7.8125E-2</v>
      </c>
      <c r="AD27" s="3"/>
    </row>
    <row r="28" spans="2:30" x14ac:dyDescent="0.25">
      <c r="B28" s="2"/>
      <c r="C28">
        <v>0</v>
      </c>
      <c r="D28">
        <v>0</v>
      </c>
      <c r="O28" s="3"/>
      <c r="Q28" s="2"/>
      <c r="R28">
        <v>0</v>
      </c>
      <c r="S28">
        <v>0</v>
      </c>
      <c r="AD28" s="3"/>
    </row>
    <row r="29" spans="2:30" x14ac:dyDescent="0.25">
      <c r="B29" s="2"/>
      <c r="O29" s="3"/>
      <c r="Q29" s="2"/>
      <c r="AD29" s="3"/>
    </row>
    <row r="30" spans="2:30" x14ac:dyDescent="0.25">
      <c r="B30" s="2"/>
      <c r="O30" s="3"/>
      <c r="Q30" s="2"/>
      <c r="AD30" s="3"/>
    </row>
    <row r="31" spans="2:30" x14ac:dyDescent="0.25">
      <c r="B31" s="2"/>
      <c r="O31" s="3"/>
      <c r="Q31" s="2"/>
      <c r="AD31" s="3"/>
    </row>
    <row r="32" spans="2:30" x14ac:dyDescent="0.25">
      <c r="B32" s="2"/>
      <c r="O32" s="3"/>
      <c r="Q32" s="2"/>
      <c r="AD32" s="3"/>
    </row>
    <row r="33" spans="2:30" x14ac:dyDescent="0.25">
      <c r="B33" s="2"/>
      <c r="O33" s="3"/>
      <c r="Q33" s="2"/>
      <c r="AD33" s="3"/>
    </row>
    <row r="34" spans="2:30" ht="15.75" thickBot="1" x14ac:dyDescent="0.3">
      <c r="B34" s="8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2"/>
      <c r="Q34" s="8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2"/>
    </row>
    <row r="35" spans="2:30" x14ac:dyDescent="0.25">
      <c r="B35" s="312" t="s">
        <v>98</v>
      </c>
      <c r="C35" s="41"/>
      <c r="D35" s="42">
        <v>1</v>
      </c>
      <c r="E35" s="42">
        <v>2</v>
      </c>
      <c r="F35" s="42">
        <v>3</v>
      </c>
      <c r="G35" s="42">
        <v>4</v>
      </c>
      <c r="H35" s="42">
        <v>5</v>
      </c>
      <c r="I35" s="42">
        <v>6</v>
      </c>
      <c r="J35" s="42">
        <v>7</v>
      </c>
      <c r="K35" s="42">
        <v>8</v>
      </c>
      <c r="L35" s="42">
        <v>9</v>
      </c>
      <c r="M35" s="42">
        <v>10</v>
      </c>
      <c r="N35" s="42">
        <v>11</v>
      </c>
      <c r="O35" s="43">
        <v>12</v>
      </c>
      <c r="Q35" s="312" t="s">
        <v>98</v>
      </c>
      <c r="R35" s="41"/>
      <c r="S35" s="42">
        <v>1</v>
      </c>
      <c r="T35" s="42">
        <v>2</v>
      </c>
      <c r="U35" s="42">
        <v>3</v>
      </c>
      <c r="V35" s="42">
        <v>4</v>
      </c>
      <c r="W35" s="42">
        <v>5</v>
      </c>
      <c r="X35" s="42">
        <v>6</v>
      </c>
      <c r="Y35" s="42">
        <v>7</v>
      </c>
      <c r="Z35" s="42">
        <v>8</v>
      </c>
      <c r="AA35" s="42">
        <v>9</v>
      </c>
      <c r="AB35" s="42">
        <v>10</v>
      </c>
      <c r="AC35" s="42">
        <v>11</v>
      </c>
      <c r="AD35" s="43">
        <v>12</v>
      </c>
    </row>
    <row r="36" spans="2:30" x14ac:dyDescent="0.25">
      <c r="B36" s="313"/>
      <c r="C36" s="21" t="s">
        <v>25</v>
      </c>
      <c r="D36" s="23">
        <f>D12*$O$25+$O$26</f>
        <v>5.0348411799999999</v>
      </c>
      <c r="E36" s="23">
        <f t="shared" ref="E36:O36" si="20">E12*$O$25+$O$26</f>
        <v>4.9510968599999998</v>
      </c>
      <c r="F36" s="33">
        <f t="shared" si="20"/>
        <v>0.8460691199999999</v>
      </c>
      <c r="G36" s="32">
        <f t="shared" si="20"/>
        <v>0.62100625999999992</v>
      </c>
      <c r="H36" s="32">
        <f t="shared" si="20"/>
        <v>0.46950259999999999</v>
      </c>
      <c r="I36" s="32">
        <f t="shared" si="20"/>
        <v>0.46511733999999999</v>
      </c>
      <c r="J36" s="28">
        <f t="shared" si="20"/>
        <v>-2.9851199999999994E-2</v>
      </c>
      <c r="K36" s="28">
        <f t="shared" si="20"/>
        <v>-5.2626259999999994E-2</v>
      </c>
      <c r="L36" s="28">
        <f t="shared" si="20"/>
        <v>-5.8001739999999996E-2</v>
      </c>
      <c r="M36" s="28">
        <f t="shared" si="20"/>
        <v>-5.8567579999999994E-2</v>
      </c>
      <c r="N36" s="28">
        <f t="shared" si="20"/>
        <v>-5.8991959999999996E-2</v>
      </c>
      <c r="O36" s="46">
        <f t="shared" si="20"/>
        <v>-6.1255319999999988E-2</v>
      </c>
      <c r="Q36" s="313"/>
      <c r="R36" s="21" t="s">
        <v>25</v>
      </c>
      <c r="S36" s="23">
        <f>S12*$AD$25+$AD$26</f>
        <v>2.1726613000000001</v>
      </c>
      <c r="T36" s="23">
        <f t="shared" ref="T36:AD36" si="21">T12*$AD$25+$AD$26</f>
        <v>1.17729861</v>
      </c>
      <c r="U36" s="33">
        <f t="shared" si="21"/>
        <v>0.15449973000000003</v>
      </c>
      <c r="V36" s="32">
        <f t="shared" si="21"/>
        <v>7.8597580000000014E-2</v>
      </c>
      <c r="W36" s="32">
        <f t="shared" si="21"/>
        <v>8.0547360000000012E-2</v>
      </c>
      <c r="X36" s="32">
        <f t="shared" si="21"/>
        <v>5.492168E-2</v>
      </c>
      <c r="Y36" s="28">
        <f t="shared" si="21"/>
        <v>-8.2398540000000006E-2</v>
      </c>
      <c r="Z36" s="28">
        <f t="shared" si="21"/>
        <v>-9.0615470000000004E-2</v>
      </c>
      <c r="AA36" s="28">
        <f t="shared" si="21"/>
        <v>-9.2425980000000005E-2</v>
      </c>
      <c r="AB36" s="28">
        <f t="shared" si="21"/>
        <v>-9.32616E-2</v>
      </c>
      <c r="AC36" s="28">
        <f t="shared" si="21"/>
        <v>-9.4375760000000003E-2</v>
      </c>
      <c r="AD36" s="46">
        <f t="shared" si="21"/>
        <v>-9.4375760000000003E-2</v>
      </c>
    </row>
    <row r="37" spans="2:30" x14ac:dyDescent="0.25">
      <c r="B37" s="313"/>
      <c r="C37" s="21" t="s">
        <v>26</v>
      </c>
      <c r="D37" s="26">
        <f t="shared" ref="D37:D43" si="22">D13*$O$25+$O$26</f>
        <v>2.4800735799999996</v>
      </c>
      <c r="E37" s="25">
        <f t="shared" ref="E37:O37" si="23">E13*$O$25+$O$26</f>
        <v>2.5372234199999997</v>
      </c>
      <c r="F37" s="33">
        <f t="shared" si="23"/>
        <v>0.77533911999999994</v>
      </c>
      <c r="G37" s="32">
        <f t="shared" si="23"/>
        <v>0.59766535999999992</v>
      </c>
      <c r="H37" s="28">
        <f t="shared" si="23"/>
        <v>0.27188298</v>
      </c>
      <c r="I37" s="28">
        <f t="shared" si="23"/>
        <v>0.23184979999999999</v>
      </c>
      <c r="J37" s="28">
        <f t="shared" si="23"/>
        <v>-2.9851199999999994E-2</v>
      </c>
      <c r="K37" s="28">
        <f t="shared" si="23"/>
        <v>-4.7675159999999994E-2</v>
      </c>
      <c r="L37" s="28">
        <f t="shared" si="23"/>
        <v>-5.7577359999999994E-2</v>
      </c>
      <c r="M37" s="28">
        <f t="shared" si="23"/>
        <v>-5.9133419999999992E-2</v>
      </c>
      <c r="N37" s="28">
        <f t="shared" si="23"/>
        <v>-6.1396779999999998E-2</v>
      </c>
      <c r="O37" s="46">
        <f t="shared" si="23"/>
        <v>-6.167969999999999E-2</v>
      </c>
      <c r="Q37" s="313"/>
      <c r="R37" s="21" t="s">
        <v>26</v>
      </c>
      <c r="S37" s="26">
        <f t="shared" ref="S37:S43" si="24">S13*$AD$25+$AD$26</f>
        <v>2.4400597000000004</v>
      </c>
      <c r="T37" s="25">
        <f t="shared" ref="T37:AD37" si="25">T13*$AD$25+$AD$26</f>
        <v>2.3765525800000002</v>
      </c>
      <c r="U37" s="33">
        <f t="shared" si="25"/>
        <v>0.18527840000000001</v>
      </c>
      <c r="V37" s="32">
        <f t="shared" si="25"/>
        <v>9.3081660000000011E-2</v>
      </c>
      <c r="W37" s="28">
        <f t="shared" si="25"/>
        <v>6.2024450000000002E-2</v>
      </c>
      <c r="X37" s="28">
        <f t="shared" si="25"/>
        <v>5.5757300000000003E-2</v>
      </c>
      <c r="Y37" s="28">
        <f t="shared" si="25"/>
        <v>-7.7941900000000008E-2</v>
      </c>
      <c r="Z37" s="28">
        <f t="shared" si="25"/>
        <v>-8.9362040000000004E-2</v>
      </c>
      <c r="AA37" s="28">
        <f t="shared" si="25"/>
        <v>-9.1451089999999999E-2</v>
      </c>
      <c r="AB37" s="28">
        <f t="shared" si="25"/>
        <v>-9.2704519999999999E-2</v>
      </c>
      <c r="AC37" s="28">
        <f t="shared" si="25"/>
        <v>-9.3957950000000012E-2</v>
      </c>
      <c r="AD37" s="46">
        <f t="shared" si="25"/>
        <v>-9.3957950000000012E-2</v>
      </c>
    </row>
    <row r="38" spans="2:30" x14ac:dyDescent="0.25">
      <c r="B38" s="313"/>
      <c r="C38" s="21" t="s">
        <v>27</v>
      </c>
      <c r="D38" s="128">
        <f t="shared" si="22"/>
        <v>1.26691262</v>
      </c>
      <c r="E38" s="128">
        <f t="shared" ref="E38:O38" si="26">E14*$O$25+$O$26</f>
        <v>1.2546056000000001</v>
      </c>
      <c r="F38" s="32">
        <f t="shared" si="26"/>
        <v>0.59045089999999989</v>
      </c>
      <c r="G38" s="32">
        <f t="shared" si="26"/>
        <v>0.46893676000000001</v>
      </c>
      <c r="H38" s="28">
        <f t="shared" si="26"/>
        <v>7.1717079999999989E-2</v>
      </c>
      <c r="I38" s="28">
        <f t="shared" si="26"/>
        <v>1.1596580000000002E-2</v>
      </c>
      <c r="J38" s="28">
        <f t="shared" si="26"/>
        <v>-3.9329019999999992E-2</v>
      </c>
      <c r="K38" s="28">
        <f t="shared" si="26"/>
        <v>-4.9514139999999998E-2</v>
      </c>
      <c r="L38" s="28">
        <f t="shared" si="26"/>
        <v>-5.687006E-2</v>
      </c>
      <c r="M38" s="28">
        <f t="shared" si="26"/>
        <v>-5.88505E-2</v>
      </c>
      <c r="N38" s="28">
        <f t="shared" si="26"/>
        <v>-6.0265099999999988E-2</v>
      </c>
      <c r="O38" s="46">
        <f t="shared" si="26"/>
        <v>-6.1538239999999994E-2</v>
      </c>
      <c r="Q38" s="313"/>
      <c r="R38" s="21" t="s">
        <v>27</v>
      </c>
      <c r="S38" s="128">
        <f t="shared" si="24"/>
        <v>1.3821647800000001</v>
      </c>
      <c r="T38" s="128">
        <f t="shared" ref="T38:AD38" si="27">T14*$AD$25+$AD$26</f>
        <v>1.3862036099999999</v>
      </c>
      <c r="U38" s="32">
        <f t="shared" si="27"/>
        <v>0.15714586000000003</v>
      </c>
      <c r="V38" s="32">
        <f t="shared" si="27"/>
        <v>7.817977000000001E-2</v>
      </c>
      <c r="W38" s="28">
        <f t="shared" si="27"/>
        <v>3.9323440000000001E-2</v>
      </c>
      <c r="X38" s="28">
        <f t="shared" si="27"/>
        <v>3.1385050000000005E-2</v>
      </c>
      <c r="Y38" s="28">
        <f t="shared" si="27"/>
        <v>-8.1562920000000011E-2</v>
      </c>
      <c r="Z38" s="28">
        <f t="shared" si="27"/>
        <v>-8.8108610000000004E-2</v>
      </c>
      <c r="AA38" s="28">
        <f t="shared" si="27"/>
        <v>-9.159036000000001E-2</v>
      </c>
      <c r="AB38" s="28">
        <f t="shared" si="27"/>
        <v>-9.3818680000000002E-2</v>
      </c>
      <c r="AC38" s="28">
        <f t="shared" si="27"/>
        <v>-9.3540140000000008E-2</v>
      </c>
      <c r="AD38" s="46">
        <f t="shared" si="27"/>
        <v>-9.3540140000000008E-2</v>
      </c>
    </row>
    <row r="39" spans="2:30" x14ac:dyDescent="0.25">
      <c r="B39" s="313"/>
      <c r="C39" s="21" t="s">
        <v>28</v>
      </c>
      <c r="D39" s="32">
        <f t="shared" si="22"/>
        <v>0.56597831999999992</v>
      </c>
      <c r="E39" s="32">
        <f t="shared" ref="E39:O39" si="28">E15*$O$25+$O$26</f>
        <v>0.58238767999999996</v>
      </c>
      <c r="F39" s="33">
        <f t="shared" si="28"/>
        <v>0.67447813999999995</v>
      </c>
      <c r="G39" s="32">
        <f t="shared" si="28"/>
        <v>0.65241037999999996</v>
      </c>
      <c r="H39" s="28">
        <f t="shared" si="28"/>
        <v>0.29069716000000001</v>
      </c>
      <c r="I39" s="28">
        <f t="shared" si="28"/>
        <v>0.26721479999999997</v>
      </c>
      <c r="J39" s="28">
        <f t="shared" si="28"/>
        <v>-3.5509600000000002E-2</v>
      </c>
      <c r="K39" s="28">
        <f t="shared" si="28"/>
        <v>-5.2484799999999998E-2</v>
      </c>
      <c r="L39" s="28">
        <f t="shared" si="28"/>
        <v>-5.7294439999999988E-2</v>
      </c>
      <c r="M39" s="28">
        <f t="shared" si="28"/>
        <v>-5.88505E-2</v>
      </c>
      <c r="N39" s="28">
        <f t="shared" si="28"/>
        <v>-6.0972399999999996E-2</v>
      </c>
      <c r="O39" s="46">
        <f t="shared" si="28"/>
        <v>-6.182116E-2</v>
      </c>
      <c r="Q39" s="313"/>
      <c r="R39" s="21" t="s">
        <v>28</v>
      </c>
      <c r="S39" s="32">
        <f t="shared" si="24"/>
        <v>0.72411403000000008</v>
      </c>
      <c r="T39" s="32">
        <f t="shared" ref="T39:AD39" si="29">T15*$AD$25+$AD$26</f>
        <v>0.69013215000000006</v>
      </c>
      <c r="U39" s="33">
        <f t="shared" si="29"/>
        <v>0.11327581000000002</v>
      </c>
      <c r="V39" s="32">
        <f t="shared" si="29"/>
        <v>6.9962840000000012E-2</v>
      </c>
      <c r="W39" s="28">
        <f t="shared" si="29"/>
        <v>4.7818909999999999E-2</v>
      </c>
      <c r="X39" s="28">
        <f t="shared" si="29"/>
        <v>2.9713810000000004E-2</v>
      </c>
      <c r="Y39" s="28">
        <f t="shared" si="29"/>
        <v>-8.267708E-2</v>
      </c>
      <c r="Z39" s="28">
        <f t="shared" si="29"/>
        <v>-8.9640580000000011E-2</v>
      </c>
      <c r="AA39" s="28">
        <f t="shared" si="29"/>
        <v>-9.2147440000000011E-2</v>
      </c>
      <c r="AB39" s="28">
        <f t="shared" si="29"/>
        <v>-9.2704519999999999E-2</v>
      </c>
      <c r="AC39" s="28">
        <f t="shared" si="29"/>
        <v>-9.32616E-2</v>
      </c>
      <c r="AD39" s="46">
        <f t="shared" si="29"/>
        <v>-9.4236490000000006E-2</v>
      </c>
    </row>
    <row r="40" spans="2:30" x14ac:dyDescent="0.25">
      <c r="B40" s="313"/>
      <c r="C40" s="21" t="s">
        <v>35</v>
      </c>
      <c r="D40" s="32">
        <f t="shared" si="22"/>
        <v>0.36765140000000002</v>
      </c>
      <c r="E40" s="32">
        <f t="shared" ref="E40:O40" si="30">E16*$O$25+$O$26</f>
        <v>0.42763044</v>
      </c>
      <c r="F40" s="32">
        <f t="shared" si="30"/>
        <v>0.42946941999999999</v>
      </c>
      <c r="G40" s="32">
        <f t="shared" si="30"/>
        <v>0.41079670000000001</v>
      </c>
      <c r="H40" s="32">
        <f t="shared" si="30"/>
        <v>0.3924069</v>
      </c>
      <c r="I40" s="32">
        <f t="shared" si="30"/>
        <v>0.36552950000000001</v>
      </c>
      <c r="J40" s="28">
        <f t="shared" si="30"/>
        <v>-3.8197339999999996E-2</v>
      </c>
      <c r="K40" s="28">
        <f t="shared" si="30"/>
        <v>-5.177749999999999E-2</v>
      </c>
      <c r="L40" s="28">
        <f t="shared" si="30"/>
        <v>-5.687006E-2</v>
      </c>
      <c r="M40" s="28">
        <f t="shared" si="30"/>
        <v>-5.969925999999999E-2</v>
      </c>
      <c r="N40" s="28">
        <f t="shared" si="30"/>
        <v>-6.1113859999999992E-2</v>
      </c>
      <c r="O40" s="46">
        <f t="shared" si="30"/>
        <v>-6.182116E-2</v>
      </c>
      <c r="Q40" s="313"/>
      <c r="R40" s="21" t="s">
        <v>35</v>
      </c>
      <c r="S40" s="32">
        <f t="shared" si="24"/>
        <v>0.22413473000000003</v>
      </c>
      <c r="T40" s="32">
        <f t="shared" ref="T40:AD40" si="31">T16*$AD$25+$AD$26</f>
        <v>0.26229471000000004</v>
      </c>
      <c r="U40" s="32">
        <f t="shared" si="31"/>
        <v>9.1828230000000011E-2</v>
      </c>
      <c r="V40" s="32">
        <f t="shared" si="31"/>
        <v>5.9378320000000005E-2</v>
      </c>
      <c r="W40" s="32">
        <f t="shared" si="31"/>
        <v>3.6398770000000004E-2</v>
      </c>
      <c r="X40" s="32">
        <f t="shared" si="31"/>
        <v>2.2053960000000001E-2</v>
      </c>
      <c r="Y40" s="28">
        <f t="shared" si="31"/>
        <v>-8.0727300000000002E-2</v>
      </c>
      <c r="Z40" s="28">
        <f t="shared" si="31"/>
        <v>-8.908350000000001E-2</v>
      </c>
      <c r="AA40" s="28">
        <f t="shared" si="31"/>
        <v>-9.1033280000000008E-2</v>
      </c>
      <c r="AB40" s="28">
        <f t="shared" si="31"/>
        <v>-9.3400870000000011E-2</v>
      </c>
      <c r="AC40" s="28">
        <f t="shared" si="31"/>
        <v>-9.4097220000000009E-2</v>
      </c>
      <c r="AD40" s="46">
        <f t="shared" si="31"/>
        <v>-9.3957950000000012E-2</v>
      </c>
    </row>
    <row r="41" spans="2:30" x14ac:dyDescent="0.25">
      <c r="B41" s="313"/>
      <c r="C41" s="21" t="s">
        <v>36</v>
      </c>
      <c r="D41" s="28">
        <f t="shared" si="22"/>
        <v>9.7179879999999996E-2</v>
      </c>
      <c r="E41" s="28">
        <f t="shared" ref="E41:O41" si="32">E17*$O$25+$O$26</f>
        <v>7.6809639999999998E-2</v>
      </c>
      <c r="F41" s="28">
        <f t="shared" si="32"/>
        <v>-1.2875999999999999E-2</v>
      </c>
      <c r="G41" s="28">
        <f t="shared" si="32"/>
        <v>-1.9383159999999997E-2</v>
      </c>
      <c r="H41" s="28">
        <f t="shared" si="32"/>
        <v>-2.5465939999999992E-2</v>
      </c>
      <c r="I41" s="28">
        <f t="shared" si="32"/>
        <v>-3.112434E-2</v>
      </c>
      <c r="J41" s="28">
        <f t="shared" si="32"/>
        <v>-4.9089759999999996E-2</v>
      </c>
      <c r="K41" s="28">
        <f t="shared" si="32"/>
        <v>-5.5455459999999998E-2</v>
      </c>
      <c r="L41" s="28">
        <f t="shared" si="32"/>
        <v>-5.88505E-2</v>
      </c>
      <c r="M41" s="28">
        <f t="shared" si="32"/>
        <v>-6.0265099999999988E-2</v>
      </c>
      <c r="N41" s="28">
        <f t="shared" si="32"/>
        <v>-6.0972399999999996E-2</v>
      </c>
      <c r="O41" s="46">
        <f t="shared" si="32"/>
        <v>-6.167969999999999E-2</v>
      </c>
      <c r="Q41" s="313"/>
      <c r="R41" s="21" t="s">
        <v>36</v>
      </c>
      <c r="S41" s="28">
        <f t="shared" si="24"/>
        <v>0.10018443000000002</v>
      </c>
      <c r="T41" s="28">
        <f t="shared" ref="T41:AD41" si="33">T17*$AD$25+$AD$26</f>
        <v>9.8931000000000019E-2</v>
      </c>
      <c r="U41" s="28">
        <f t="shared" si="33"/>
        <v>-6.40149E-2</v>
      </c>
      <c r="V41" s="28">
        <f t="shared" si="33"/>
        <v>-7.5713580000000003E-2</v>
      </c>
      <c r="W41" s="28">
        <f t="shared" si="33"/>
        <v>-7.8081170000000005E-2</v>
      </c>
      <c r="X41" s="28">
        <f t="shared" si="33"/>
        <v>-8.3651970000000006E-2</v>
      </c>
      <c r="Y41" s="28">
        <f t="shared" si="33"/>
        <v>-8.8247880000000001E-2</v>
      </c>
      <c r="Z41" s="28">
        <f t="shared" si="33"/>
        <v>-9.1172550000000005E-2</v>
      </c>
      <c r="AA41" s="28">
        <f t="shared" si="33"/>
        <v>-9.2704519999999999E-2</v>
      </c>
      <c r="AB41" s="28">
        <f t="shared" si="33"/>
        <v>-9.32616E-2</v>
      </c>
      <c r="AC41" s="28">
        <f t="shared" si="33"/>
        <v>-9.4097220000000009E-2</v>
      </c>
      <c r="AD41" s="46">
        <f t="shared" si="33"/>
        <v>-9.3400870000000011E-2</v>
      </c>
    </row>
    <row r="42" spans="2:30" x14ac:dyDescent="0.25">
      <c r="B42" s="313"/>
      <c r="C42" s="21" t="s">
        <v>37</v>
      </c>
      <c r="D42" s="28">
        <f t="shared" si="22"/>
        <v>6.8180579999999991E-2</v>
      </c>
      <c r="E42" s="28">
        <f t="shared" ref="E42:O42" si="34">E18*$O$25+$O$26</f>
        <v>5.0498080000000001E-2</v>
      </c>
      <c r="F42" s="28">
        <f t="shared" si="34"/>
        <v>-4.0319239999999992E-2</v>
      </c>
      <c r="G42" s="28">
        <f t="shared" si="34"/>
        <v>-4.8240999999999992E-2</v>
      </c>
      <c r="H42" s="28">
        <f t="shared" si="34"/>
        <v>-4.8523919999999998E-2</v>
      </c>
      <c r="I42" s="28">
        <f t="shared" si="34"/>
        <v>-5.38994E-2</v>
      </c>
      <c r="J42" s="28">
        <f t="shared" si="34"/>
        <v>-5.6021299999999996E-2</v>
      </c>
      <c r="K42" s="28">
        <f t="shared" si="34"/>
        <v>-5.7294439999999988E-2</v>
      </c>
      <c r="L42" s="28">
        <f t="shared" si="34"/>
        <v>-5.969925999999999E-2</v>
      </c>
      <c r="M42" s="28">
        <f t="shared" si="34"/>
        <v>-6.1538239999999994E-2</v>
      </c>
      <c r="N42" s="28">
        <f t="shared" si="34"/>
        <v>-6.1538239999999994E-2</v>
      </c>
      <c r="O42" s="46">
        <f t="shared" si="34"/>
        <v>-6.182116E-2</v>
      </c>
      <c r="Q42" s="313"/>
      <c r="R42" s="21" t="s">
        <v>37</v>
      </c>
      <c r="S42" s="28">
        <f t="shared" si="24"/>
        <v>7.1216270000000012E-2</v>
      </c>
      <c r="T42" s="28">
        <f t="shared" ref="T42:AD42" si="35">T18*$AD$25+$AD$26</f>
        <v>7.3026780000000013E-2</v>
      </c>
      <c r="U42" s="28">
        <f t="shared" si="35"/>
        <v>-7.6131390000000007E-2</v>
      </c>
      <c r="V42" s="28">
        <f t="shared" si="35"/>
        <v>-8.4348320000000004E-2</v>
      </c>
      <c r="W42" s="28">
        <f t="shared" si="35"/>
        <v>-8.5044670000000003E-2</v>
      </c>
      <c r="X42" s="28">
        <f t="shared" si="35"/>
        <v>-9.075474E-2</v>
      </c>
      <c r="Y42" s="28">
        <f t="shared" si="35"/>
        <v>-9.1172550000000005E-2</v>
      </c>
      <c r="Z42" s="28">
        <f t="shared" si="35"/>
        <v>-9.2425980000000005E-2</v>
      </c>
      <c r="AA42" s="28">
        <f t="shared" si="35"/>
        <v>-9.2843790000000009E-2</v>
      </c>
      <c r="AB42" s="28">
        <f t="shared" si="35"/>
        <v>-9.3540140000000008E-2</v>
      </c>
      <c r="AC42" s="28">
        <f t="shared" si="35"/>
        <v>-9.4097220000000009E-2</v>
      </c>
      <c r="AD42" s="46">
        <f t="shared" si="35"/>
        <v>-9.451503E-2</v>
      </c>
    </row>
    <row r="43" spans="2:30" ht="15.75" thickBot="1" x14ac:dyDescent="0.3">
      <c r="B43" s="314"/>
      <c r="C43" s="47" t="s">
        <v>9</v>
      </c>
      <c r="D43" s="51">
        <f t="shared" si="22"/>
        <v>0.15645161999999999</v>
      </c>
      <c r="E43" s="51">
        <f t="shared" ref="E43:O43" si="36">E19*$O$25+$O$26</f>
        <v>0.13410094</v>
      </c>
      <c r="F43" s="51">
        <f t="shared" si="36"/>
        <v>5.57321E-2</v>
      </c>
      <c r="G43" s="51">
        <f t="shared" si="36"/>
        <v>4.7951799999999996E-2</v>
      </c>
      <c r="H43" s="51">
        <f t="shared" si="36"/>
        <v>4.8234719999999995E-2</v>
      </c>
      <c r="I43" s="51">
        <f t="shared" si="36"/>
        <v>4.7244499999999995E-2</v>
      </c>
      <c r="J43" s="51">
        <f t="shared" si="36"/>
        <v>4.4981139999999996E-2</v>
      </c>
      <c r="K43" s="51">
        <f t="shared" si="36"/>
        <v>4.4698219999999997E-2</v>
      </c>
      <c r="L43" s="51">
        <f t="shared" si="36"/>
        <v>4.2576320000000001E-2</v>
      </c>
      <c r="M43" s="51">
        <f t="shared" si="36"/>
        <v>4.4132379999999999E-2</v>
      </c>
      <c r="N43" s="51">
        <f t="shared" si="36"/>
        <v>4.3000699999999996E-2</v>
      </c>
      <c r="O43" s="52">
        <f t="shared" si="36"/>
        <v>4.186902E-2</v>
      </c>
      <c r="Q43" s="314"/>
      <c r="R43" s="47" t="s">
        <v>9</v>
      </c>
      <c r="S43" s="51">
        <f t="shared" si="24"/>
        <v>0.12093566000000001</v>
      </c>
      <c r="T43" s="51">
        <f t="shared" ref="T43:AD43" si="37">T19*$AD$25+$AD$26</f>
        <v>9.8931000000000019E-2</v>
      </c>
      <c r="U43" s="51">
        <f t="shared" si="37"/>
        <v>-8.017022E-2</v>
      </c>
      <c r="V43" s="51">
        <f t="shared" si="37"/>
        <v>-8.8944229999999999E-2</v>
      </c>
      <c r="W43" s="51">
        <f t="shared" si="37"/>
        <v>-9.1172550000000005E-2</v>
      </c>
      <c r="X43" s="51">
        <f t="shared" si="37"/>
        <v>-9.2147440000000011E-2</v>
      </c>
      <c r="Y43" s="51">
        <f t="shared" si="37"/>
        <v>-9.2565250000000002E-2</v>
      </c>
      <c r="Z43" s="51">
        <f t="shared" si="37"/>
        <v>-9.2565250000000002E-2</v>
      </c>
      <c r="AA43" s="51">
        <f t="shared" si="37"/>
        <v>-9.4375760000000003E-2</v>
      </c>
      <c r="AB43" s="51">
        <f t="shared" si="37"/>
        <v>-9.3957950000000012E-2</v>
      </c>
      <c r="AC43" s="51">
        <f t="shared" si="37"/>
        <v>-9.3540140000000008E-2</v>
      </c>
      <c r="AD43" s="52">
        <f t="shared" si="37"/>
        <v>-9.4375760000000003E-2</v>
      </c>
    </row>
    <row r="44" spans="2:30" x14ac:dyDescent="0.25">
      <c r="B44" s="273" t="s">
        <v>47</v>
      </c>
      <c r="C44" s="260" t="s">
        <v>48</v>
      </c>
      <c r="D44" s="261" t="s">
        <v>12</v>
      </c>
      <c r="E44" s="261" t="s">
        <v>202</v>
      </c>
      <c r="F44" s="268" t="s">
        <v>50</v>
      </c>
      <c r="Q44" s="273" t="s">
        <v>47</v>
      </c>
      <c r="R44" s="260" t="s">
        <v>48</v>
      </c>
      <c r="S44" s="261" t="s">
        <v>12</v>
      </c>
      <c r="T44" s="261" t="s">
        <v>202</v>
      </c>
      <c r="U44" s="268" t="s">
        <v>50</v>
      </c>
    </row>
    <row r="45" spans="2:30" x14ac:dyDescent="0.25">
      <c r="B45" s="274"/>
      <c r="C45" s="355" t="s">
        <v>32</v>
      </c>
      <c r="D45" s="262" t="s">
        <v>25</v>
      </c>
      <c r="E45" s="266">
        <f>AVERAGE(F36:G36)</f>
        <v>0.73353768999999991</v>
      </c>
      <c r="F45" s="333">
        <f>AVERAGE(E45:E49)</f>
        <v>0.60666221599999992</v>
      </c>
      <c r="Q45" s="274"/>
      <c r="R45" s="355" t="s">
        <v>32</v>
      </c>
      <c r="S45" s="262" t="s">
        <v>25</v>
      </c>
      <c r="T45" s="266">
        <f>AVERAGE(U36:V36)</f>
        <v>0.11654865500000003</v>
      </c>
      <c r="U45" s="333">
        <f>AVERAGE(T45:T49)</f>
        <v>0.10812282000000002</v>
      </c>
    </row>
    <row r="46" spans="2:30" x14ac:dyDescent="0.25">
      <c r="B46" s="274"/>
      <c r="C46" s="356"/>
      <c r="D46" s="263" t="s">
        <v>26</v>
      </c>
      <c r="E46" s="236">
        <f t="shared" ref="E46:E49" si="38">AVERAGE(F37:G37)</f>
        <v>0.68650223999999993</v>
      </c>
      <c r="F46" s="289"/>
      <c r="Q46" s="274"/>
      <c r="R46" s="356"/>
      <c r="S46" s="263" t="s">
        <v>26</v>
      </c>
      <c r="T46" s="236">
        <f t="shared" ref="T46:T49" si="39">AVERAGE(U37:V37)</f>
        <v>0.13918003000000001</v>
      </c>
      <c r="U46" s="289"/>
    </row>
    <row r="47" spans="2:30" x14ac:dyDescent="0.25">
      <c r="B47" s="274"/>
      <c r="C47" s="356"/>
      <c r="D47" s="263" t="s">
        <v>27</v>
      </c>
      <c r="E47" s="236">
        <f t="shared" si="38"/>
        <v>0.52969382999999992</v>
      </c>
      <c r="F47" s="289"/>
      <c r="Q47" s="274"/>
      <c r="R47" s="356"/>
      <c r="S47" s="263" t="s">
        <v>27</v>
      </c>
      <c r="T47" s="236">
        <f t="shared" si="39"/>
        <v>0.11766281500000002</v>
      </c>
      <c r="U47" s="289"/>
    </row>
    <row r="48" spans="2:30" x14ac:dyDescent="0.25">
      <c r="B48" s="274"/>
      <c r="C48" s="356"/>
      <c r="D48" s="263" t="s">
        <v>28</v>
      </c>
      <c r="E48" s="236">
        <f t="shared" si="38"/>
        <v>0.6634442599999999</v>
      </c>
      <c r="F48" s="289"/>
      <c r="Q48" s="274"/>
      <c r="R48" s="356"/>
      <c r="S48" s="263" t="s">
        <v>28</v>
      </c>
      <c r="T48" s="236">
        <f t="shared" si="39"/>
        <v>9.1619325000000015E-2</v>
      </c>
      <c r="U48" s="289"/>
    </row>
    <row r="49" spans="2:21" x14ac:dyDescent="0.25">
      <c r="B49" s="274"/>
      <c r="C49" s="357"/>
      <c r="D49" s="264" t="s">
        <v>35</v>
      </c>
      <c r="E49" s="267">
        <f t="shared" si="38"/>
        <v>0.42013306</v>
      </c>
      <c r="F49" s="334"/>
      <c r="Q49" s="274"/>
      <c r="R49" s="357"/>
      <c r="S49" s="264" t="s">
        <v>35</v>
      </c>
      <c r="T49" s="267">
        <f t="shared" si="39"/>
        <v>7.5603275000000011E-2</v>
      </c>
      <c r="U49" s="334"/>
    </row>
    <row r="50" spans="2:21" x14ac:dyDescent="0.25">
      <c r="B50" s="274"/>
      <c r="C50" s="287" t="s">
        <v>24</v>
      </c>
      <c r="D50" s="263" t="s">
        <v>25</v>
      </c>
      <c r="E50" s="236">
        <f>AVERAGE(H36:I36)</f>
        <v>0.46730996999999996</v>
      </c>
      <c r="F50" s="289">
        <f>AVERAGE(E50:E54)</f>
        <v>0.28375147399999995</v>
      </c>
      <c r="Q50" s="274"/>
      <c r="R50" s="287" t="s">
        <v>24</v>
      </c>
      <c r="S50" s="263" t="s">
        <v>25</v>
      </c>
      <c r="T50" s="236">
        <f>AVERAGE(W36:X36)</f>
        <v>6.7734520000000006E-2</v>
      </c>
      <c r="U50" s="289">
        <f>AVERAGE(T50:T54)</f>
        <v>4.5994473000000001E-2</v>
      </c>
    </row>
    <row r="51" spans="2:21" x14ac:dyDescent="0.25">
      <c r="B51" s="274"/>
      <c r="C51" s="287"/>
      <c r="D51" s="263" t="s">
        <v>26</v>
      </c>
      <c r="E51" s="236">
        <f t="shared" ref="E51:E54" si="40">AVERAGE(H37:I37)</f>
        <v>0.25186639</v>
      </c>
      <c r="F51" s="289"/>
      <c r="Q51" s="274"/>
      <c r="R51" s="287"/>
      <c r="S51" s="263" t="s">
        <v>26</v>
      </c>
      <c r="T51" s="236">
        <f t="shared" ref="T51:T54" si="41">AVERAGE(W37:X37)</f>
        <v>5.8890875000000002E-2</v>
      </c>
      <c r="U51" s="289"/>
    </row>
    <row r="52" spans="2:21" x14ac:dyDescent="0.25">
      <c r="B52" s="274"/>
      <c r="C52" s="287"/>
      <c r="D52" s="263" t="s">
        <v>27</v>
      </c>
      <c r="E52" s="236">
        <f t="shared" si="40"/>
        <v>4.1656829999999992E-2</v>
      </c>
      <c r="F52" s="289"/>
      <c r="Q52" s="274"/>
      <c r="R52" s="287"/>
      <c r="S52" s="263" t="s">
        <v>27</v>
      </c>
      <c r="T52" s="236">
        <f t="shared" si="41"/>
        <v>3.5354245000000006E-2</v>
      </c>
      <c r="U52" s="289"/>
    </row>
    <row r="53" spans="2:21" x14ac:dyDescent="0.25">
      <c r="B53" s="274"/>
      <c r="C53" s="287"/>
      <c r="D53" s="263" t="s">
        <v>28</v>
      </c>
      <c r="E53" s="236">
        <f t="shared" si="40"/>
        <v>0.27895597999999999</v>
      </c>
      <c r="F53" s="289"/>
      <c r="Q53" s="274"/>
      <c r="R53" s="287"/>
      <c r="S53" s="263" t="s">
        <v>28</v>
      </c>
      <c r="T53" s="236">
        <f t="shared" si="41"/>
        <v>3.876636E-2</v>
      </c>
      <c r="U53" s="289"/>
    </row>
    <row r="54" spans="2:21" ht="15.75" thickBot="1" x14ac:dyDescent="0.3">
      <c r="B54" s="275"/>
      <c r="C54" s="295"/>
      <c r="D54" s="265" t="s">
        <v>35</v>
      </c>
      <c r="E54" s="237">
        <f t="shared" si="40"/>
        <v>0.37896819999999998</v>
      </c>
      <c r="F54" s="305"/>
      <c r="Q54" s="275"/>
      <c r="R54" s="295"/>
      <c r="S54" s="265" t="s">
        <v>35</v>
      </c>
      <c r="T54" s="237">
        <f t="shared" si="41"/>
        <v>2.9226365000000004E-2</v>
      </c>
      <c r="U54" s="305"/>
    </row>
  </sheetData>
  <mergeCells count="18">
    <mergeCell ref="B1:O1"/>
    <mergeCell ref="Q1:AD1"/>
    <mergeCell ref="R45:R49"/>
    <mergeCell ref="U45:U49"/>
    <mergeCell ref="R50:R54"/>
    <mergeCell ref="U50:U54"/>
    <mergeCell ref="Q2:Q10"/>
    <mergeCell ref="Q11:Q19"/>
    <mergeCell ref="Q35:Q43"/>
    <mergeCell ref="F45:F49"/>
    <mergeCell ref="F50:F54"/>
    <mergeCell ref="Q44:Q54"/>
    <mergeCell ref="B2:B10"/>
    <mergeCell ref="B11:B19"/>
    <mergeCell ref="B35:B43"/>
    <mergeCell ref="C45:C49"/>
    <mergeCell ref="C50:C54"/>
    <mergeCell ref="B44:B54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E635B-6697-422E-8C51-DCB3C0E72132}">
  <dimension ref="B1:BE54"/>
  <sheetViews>
    <sheetView topLeftCell="AB1" workbookViewId="0">
      <selection activeCell="B1" sqref="B1:O1"/>
    </sheetView>
  </sheetViews>
  <sheetFormatPr defaultRowHeight="15" x14ac:dyDescent="0.25"/>
  <cols>
    <col min="2" max="2" width="10.7109375" customWidth="1"/>
    <col min="32" max="32" width="11.140625" customWidth="1"/>
    <col min="46" max="46" width="10.140625" bestFit="1" customWidth="1"/>
  </cols>
  <sheetData>
    <row r="1" spans="2:57" ht="15.75" thickBot="1" x14ac:dyDescent="0.3">
      <c r="B1" s="299" t="s">
        <v>208</v>
      </c>
      <c r="C1" s="299"/>
      <c r="D1" s="299"/>
      <c r="E1" s="299"/>
      <c r="F1" s="299"/>
      <c r="G1" s="299"/>
      <c r="H1" s="299"/>
      <c r="I1" s="299"/>
      <c r="J1" s="299"/>
      <c r="K1" s="299"/>
      <c r="L1" s="299"/>
      <c r="M1" s="299"/>
      <c r="N1" s="299"/>
      <c r="O1" s="299"/>
      <c r="AC1" s="352" t="s">
        <v>10</v>
      </c>
      <c r="AD1" s="353"/>
      <c r="AE1" s="353"/>
      <c r="AF1" s="353"/>
      <c r="AG1" s="353"/>
      <c r="AH1" s="353"/>
      <c r="AI1" s="353"/>
      <c r="AJ1" s="353"/>
      <c r="AK1" s="353"/>
      <c r="AL1" s="353"/>
      <c r="AM1" s="353"/>
      <c r="AN1" s="353"/>
      <c r="AO1" s="353"/>
      <c r="AP1" s="358"/>
      <c r="AR1" s="352" t="s">
        <v>7</v>
      </c>
      <c r="AS1" s="353"/>
      <c r="AT1" s="353"/>
      <c r="AU1" s="353"/>
      <c r="AV1" s="353"/>
      <c r="AW1" s="353"/>
      <c r="AX1" s="353"/>
      <c r="AY1" s="353"/>
      <c r="AZ1" s="353"/>
      <c r="BA1" s="353"/>
      <c r="BB1" s="353"/>
      <c r="BC1" s="353"/>
      <c r="BD1" s="353"/>
      <c r="BE1" s="358"/>
    </row>
    <row r="2" spans="2:57" x14ac:dyDescent="0.25">
      <c r="B2" s="276" t="s">
        <v>203</v>
      </c>
      <c r="C2" s="90"/>
      <c r="D2" s="42">
        <v>1</v>
      </c>
      <c r="E2" s="42">
        <v>2</v>
      </c>
      <c r="F2" s="42">
        <v>3</v>
      </c>
      <c r="G2" s="42">
        <v>4</v>
      </c>
      <c r="H2" s="42">
        <v>5</v>
      </c>
      <c r="I2" s="42">
        <v>6</v>
      </c>
      <c r="J2" s="42">
        <v>7</v>
      </c>
      <c r="K2" s="42">
        <v>8</v>
      </c>
      <c r="L2" s="42">
        <v>9</v>
      </c>
      <c r="M2" s="42">
        <v>10</v>
      </c>
      <c r="N2" s="42">
        <v>11</v>
      </c>
      <c r="O2" s="43">
        <v>12</v>
      </c>
      <c r="AC2" s="312" t="s">
        <v>19</v>
      </c>
      <c r="AD2" s="41"/>
      <c r="AE2" s="42">
        <v>1</v>
      </c>
      <c r="AF2" s="42">
        <v>2</v>
      </c>
      <c r="AG2" s="42">
        <v>3</v>
      </c>
      <c r="AH2" s="42">
        <v>4</v>
      </c>
      <c r="AI2" s="42">
        <v>5</v>
      </c>
      <c r="AJ2" s="42">
        <v>6</v>
      </c>
      <c r="AK2" s="42">
        <v>7</v>
      </c>
      <c r="AL2" s="42">
        <v>8</v>
      </c>
      <c r="AM2" s="42">
        <v>9</v>
      </c>
      <c r="AN2" s="42">
        <v>10</v>
      </c>
      <c r="AO2" s="42">
        <v>11</v>
      </c>
      <c r="AP2" s="43">
        <v>12</v>
      </c>
      <c r="AR2" s="312" t="s">
        <v>19</v>
      </c>
      <c r="AS2" s="272"/>
      <c r="AT2" s="21">
        <v>1</v>
      </c>
      <c r="AU2" s="21">
        <v>2</v>
      </c>
      <c r="AV2" s="21">
        <v>3</v>
      </c>
      <c r="AW2" s="21">
        <v>4</v>
      </c>
      <c r="AX2" s="21">
        <v>5</v>
      </c>
      <c r="AY2" s="21">
        <v>6</v>
      </c>
      <c r="AZ2" s="21">
        <v>7</v>
      </c>
      <c r="BA2" s="21">
        <v>8</v>
      </c>
      <c r="BB2" s="21">
        <v>9</v>
      </c>
      <c r="BC2" s="21">
        <v>10</v>
      </c>
      <c r="BD2" s="21">
        <v>11</v>
      </c>
      <c r="BE2" s="21">
        <v>12</v>
      </c>
    </row>
    <row r="3" spans="2:57" x14ac:dyDescent="0.25">
      <c r="B3" s="277"/>
      <c r="C3" s="91" t="s">
        <v>25</v>
      </c>
      <c r="D3" s="30">
        <v>0.96399999999999997</v>
      </c>
      <c r="E3" s="28">
        <v>5.5E-2</v>
      </c>
      <c r="F3" s="25">
        <v>0.877</v>
      </c>
      <c r="G3" s="23">
        <v>1.641</v>
      </c>
      <c r="H3" s="128">
        <v>0.41499999999999998</v>
      </c>
      <c r="I3" s="28">
        <v>0.15</v>
      </c>
      <c r="J3" s="31">
        <v>0.59899999999999998</v>
      </c>
      <c r="K3" s="33">
        <v>0.33800000000000002</v>
      </c>
      <c r="L3" s="28">
        <v>5.0999999999999997E-2</v>
      </c>
      <c r="M3" s="28">
        <v>5.2999999999999999E-2</v>
      </c>
      <c r="N3" s="28">
        <v>5.0999999999999997E-2</v>
      </c>
      <c r="O3" s="46">
        <v>5.5E-2</v>
      </c>
      <c r="Q3">
        <f>AVERAGE(D3:E3)</f>
        <v>0.50949999999999995</v>
      </c>
      <c r="AC3" s="313"/>
      <c r="AD3" s="21" t="s">
        <v>25</v>
      </c>
      <c r="AE3" s="28">
        <v>5.1999999999999998E-2</v>
      </c>
      <c r="AF3" s="28">
        <v>5.1999999999999998E-2</v>
      </c>
      <c r="AG3" s="32">
        <v>0.245</v>
      </c>
      <c r="AH3" s="32">
        <v>0.24299999999999999</v>
      </c>
      <c r="AI3" s="28">
        <v>0.14000000000000001</v>
      </c>
      <c r="AJ3" s="28">
        <v>0.14099999999999999</v>
      </c>
      <c r="AK3" s="23">
        <v>1.6990000000000001</v>
      </c>
      <c r="AL3" s="23">
        <v>1.6639999999999999</v>
      </c>
      <c r="AM3" s="28">
        <v>5.0999999999999997E-2</v>
      </c>
      <c r="AN3" s="28">
        <v>5.1999999999999998E-2</v>
      </c>
      <c r="AO3" s="28">
        <v>5.1999999999999998E-2</v>
      </c>
      <c r="AP3" s="46">
        <v>5.0999999999999997E-2</v>
      </c>
      <c r="AR3" s="313"/>
      <c r="AS3" s="21" t="s">
        <v>25</v>
      </c>
      <c r="AT3" s="28">
        <v>4.7E-2</v>
      </c>
      <c r="AU3" s="28">
        <v>4.8000000000000001E-2</v>
      </c>
      <c r="AV3" s="28">
        <v>6.5000000000000002E-2</v>
      </c>
      <c r="AW3" s="28">
        <v>6.5000000000000002E-2</v>
      </c>
      <c r="AX3" s="28">
        <v>6.5000000000000002E-2</v>
      </c>
      <c r="AY3" s="28">
        <v>6.5000000000000002E-2</v>
      </c>
      <c r="AZ3" s="26">
        <v>0.97599999999999998</v>
      </c>
      <c r="BA3" s="26">
        <v>0.92</v>
      </c>
      <c r="BB3" s="28">
        <v>5.1999999999999998E-2</v>
      </c>
      <c r="BC3" s="28">
        <v>5.1999999999999998E-2</v>
      </c>
      <c r="BD3" s="28">
        <v>5.1999999999999998E-2</v>
      </c>
      <c r="BE3" s="28">
        <v>0.05</v>
      </c>
    </row>
    <row r="4" spans="2:57" x14ac:dyDescent="0.25">
      <c r="B4" s="277"/>
      <c r="C4" s="91" t="s">
        <v>26</v>
      </c>
      <c r="D4" s="30">
        <v>1.0580000000000001</v>
      </c>
      <c r="E4" s="28">
        <v>0.08</v>
      </c>
      <c r="F4" s="32">
        <v>0.26400000000000001</v>
      </c>
      <c r="G4" s="28">
        <v>0.122</v>
      </c>
      <c r="H4" s="22">
        <v>1.331</v>
      </c>
      <c r="I4" s="30">
        <v>1.054</v>
      </c>
      <c r="J4" s="28">
        <v>5.1999999999999998E-2</v>
      </c>
      <c r="K4" s="28">
        <v>5.1999999999999998E-2</v>
      </c>
      <c r="L4" s="28">
        <v>5.0999999999999997E-2</v>
      </c>
      <c r="M4" s="28">
        <v>5.0999999999999997E-2</v>
      </c>
      <c r="N4" s="28">
        <v>5.1999999999999998E-2</v>
      </c>
      <c r="O4" s="46">
        <v>5.0999999999999997E-2</v>
      </c>
      <c r="Q4">
        <f t="shared" ref="Q4:Q8" si="0">AVERAGE(D4:E4)</f>
        <v>0.56900000000000006</v>
      </c>
      <c r="AC4" s="313"/>
      <c r="AD4" s="21" t="s">
        <v>26</v>
      </c>
      <c r="AE4" s="33">
        <v>0.315</v>
      </c>
      <c r="AF4" s="33">
        <v>0.33100000000000002</v>
      </c>
      <c r="AG4" s="32">
        <v>0.222</v>
      </c>
      <c r="AH4" s="32">
        <v>0.22900000000000001</v>
      </c>
      <c r="AI4" s="28">
        <v>0.13400000000000001</v>
      </c>
      <c r="AJ4" s="28">
        <v>0.13600000000000001</v>
      </c>
      <c r="AK4" s="28">
        <v>5.0999999999999997E-2</v>
      </c>
      <c r="AL4" s="28">
        <v>0.05</v>
      </c>
      <c r="AM4" s="28">
        <v>5.0999999999999997E-2</v>
      </c>
      <c r="AN4" s="28">
        <v>0.05</v>
      </c>
      <c r="AO4" s="28">
        <v>0.05</v>
      </c>
      <c r="AP4" s="46">
        <v>0.05</v>
      </c>
      <c r="AR4" s="313"/>
      <c r="AS4" s="21" t="s">
        <v>26</v>
      </c>
      <c r="AT4" s="32">
        <v>0.23</v>
      </c>
      <c r="AU4" s="32">
        <v>0.20399999999999999</v>
      </c>
      <c r="AV4" s="28">
        <v>7.2999999999999995E-2</v>
      </c>
      <c r="AW4" s="28">
        <v>7.3999999999999996E-2</v>
      </c>
      <c r="AX4" s="32">
        <v>0.252</v>
      </c>
      <c r="AY4" s="28">
        <v>0.05</v>
      </c>
      <c r="AZ4" s="28">
        <v>5.0999999999999997E-2</v>
      </c>
      <c r="BA4" s="28">
        <v>5.0999999999999997E-2</v>
      </c>
      <c r="BB4" s="28">
        <v>5.0999999999999997E-2</v>
      </c>
      <c r="BC4" s="28">
        <v>5.0999999999999997E-2</v>
      </c>
      <c r="BD4" s="28">
        <v>5.0999999999999997E-2</v>
      </c>
      <c r="BE4" s="28">
        <v>0.05</v>
      </c>
    </row>
    <row r="5" spans="2:57" x14ac:dyDescent="0.25">
      <c r="B5" s="277"/>
      <c r="C5" s="91" t="s">
        <v>27</v>
      </c>
      <c r="D5" s="28">
        <v>0.107</v>
      </c>
      <c r="E5" s="28">
        <v>0.113</v>
      </c>
      <c r="F5" s="27">
        <v>1.248</v>
      </c>
      <c r="G5" s="24">
        <v>1.46</v>
      </c>
      <c r="H5" s="22">
        <v>1.3180000000000001</v>
      </c>
      <c r="I5" s="25">
        <v>0.90900000000000003</v>
      </c>
      <c r="J5" s="28">
        <v>5.0999999999999997E-2</v>
      </c>
      <c r="K5" s="28">
        <v>5.0999999999999997E-2</v>
      </c>
      <c r="L5" s="28">
        <v>5.0999999999999997E-2</v>
      </c>
      <c r="M5" s="28">
        <v>5.0999999999999997E-2</v>
      </c>
      <c r="N5" s="28">
        <v>5.0999999999999997E-2</v>
      </c>
      <c r="O5" s="46">
        <v>5.0999999999999997E-2</v>
      </c>
      <c r="Q5">
        <f t="shared" si="0"/>
        <v>0.11</v>
      </c>
      <c r="AC5" s="313"/>
      <c r="AD5" s="21" t="s">
        <v>27</v>
      </c>
      <c r="AE5" s="31">
        <v>0.56999999999999995</v>
      </c>
      <c r="AF5" s="31">
        <v>0.55100000000000005</v>
      </c>
      <c r="AG5" s="32">
        <v>0.183</v>
      </c>
      <c r="AH5" s="32">
        <v>0.192</v>
      </c>
      <c r="AI5" s="28">
        <v>0.13300000000000001</v>
      </c>
      <c r="AJ5" s="28">
        <v>0.13300000000000001</v>
      </c>
      <c r="AK5" s="28">
        <v>5.1999999999999998E-2</v>
      </c>
      <c r="AL5" s="28">
        <v>0.05</v>
      </c>
      <c r="AM5" s="28">
        <v>0.05</v>
      </c>
      <c r="AN5" s="28">
        <v>0.05</v>
      </c>
      <c r="AO5" s="28">
        <v>0.05</v>
      </c>
      <c r="AP5" s="46">
        <v>5.0999999999999997E-2</v>
      </c>
      <c r="AR5" s="313"/>
      <c r="AS5" s="21" t="s">
        <v>27</v>
      </c>
      <c r="AT5" s="33">
        <v>0.39100000000000001</v>
      </c>
      <c r="AU5" s="33">
        <v>0.44600000000000001</v>
      </c>
      <c r="AV5" s="28">
        <v>0.13300000000000001</v>
      </c>
      <c r="AW5" s="28">
        <v>7.0999999999999994E-2</v>
      </c>
      <c r="AX5" s="28">
        <v>0.16200000000000001</v>
      </c>
      <c r="AY5" s="28">
        <v>6.0999999999999999E-2</v>
      </c>
      <c r="AZ5" s="28">
        <v>0.05</v>
      </c>
      <c r="BA5" s="28">
        <v>5.0999999999999997E-2</v>
      </c>
      <c r="BB5" s="28">
        <v>5.0999999999999997E-2</v>
      </c>
      <c r="BC5" s="28">
        <v>0.05</v>
      </c>
      <c r="BD5" s="28">
        <v>0.05</v>
      </c>
      <c r="BE5" s="28">
        <v>5.1999999999999998E-2</v>
      </c>
    </row>
    <row r="6" spans="2:57" x14ac:dyDescent="0.25">
      <c r="B6" s="277"/>
      <c r="C6" s="91" t="s">
        <v>28</v>
      </c>
      <c r="D6" s="31">
        <v>0.53</v>
      </c>
      <c r="E6" s="24">
        <v>1.4850000000000001</v>
      </c>
      <c r="F6" s="28">
        <v>0.111</v>
      </c>
      <c r="G6" s="32">
        <v>0.215</v>
      </c>
      <c r="H6" s="28">
        <v>0.124</v>
      </c>
      <c r="I6" s="32">
        <v>0.21</v>
      </c>
      <c r="J6" s="28">
        <v>5.0999999999999997E-2</v>
      </c>
      <c r="K6" s="28">
        <v>5.5E-2</v>
      </c>
      <c r="L6" s="28">
        <v>5.2999999999999999E-2</v>
      </c>
      <c r="M6" s="28">
        <v>5.0999999999999997E-2</v>
      </c>
      <c r="N6" s="28">
        <v>5.0999999999999997E-2</v>
      </c>
      <c r="O6" s="46">
        <v>5.0999999999999997E-2</v>
      </c>
      <c r="Q6">
        <f t="shared" si="0"/>
        <v>1.0075000000000001</v>
      </c>
      <c r="AC6" s="313"/>
      <c r="AD6" s="21" t="s">
        <v>28</v>
      </c>
      <c r="AE6" s="26">
        <v>0.76600000000000001</v>
      </c>
      <c r="AF6" s="26">
        <v>0.79100000000000004</v>
      </c>
      <c r="AG6" s="32">
        <v>0.17699999999999999</v>
      </c>
      <c r="AH6" s="32">
        <v>0.184</v>
      </c>
      <c r="AI6" s="28">
        <v>0.14899999999999999</v>
      </c>
      <c r="AJ6" s="28">
        <v>0.15</v>
      </c>
      <c r="AK6" s="28">
        <v>5.0999999999999997E-2</v>
      </c>
      <c r="AL6" s="28">
        <v>5.0999999999999997E-2</v>
      </c>
      <c r="AM6" s="28">
        <v>5.0999999999999997E-2</v>
      </c>
      <c r="AN6" s="28">
        <v>0.05</v>
      </c>
      <c r="AO6" s="28">
        <v>5.0999999999999997E-2</v>
      </c>
      <c r="AP6" s="46">
        <v>0.05</v>
      </c>
      <c r="AR6" s="313"/>
      <c r="AS6" s="21" t="s">
        <v>28</v>
      </c>
      <c r="AT6" s="128">
        <v>0.53400000000000003</v>
      </c>
      <c r="AU6" s="128">
        <v>0.502</v>
      </c>
      <c r="AV6" s="28">
        <v>7.8E-2</v>
      </c>
      <c r="AW6" s="28">
        <v>8.1000000000000003E-2</v>
      </c>
      <c r="AX6" s="28">
        <v>0.11799999999999999</v>
      </c>
      <c r="AY6" s="28">
        <v>0.112</v>
      </c>
      <c r="AZ6" s="28">
        <v>5.0999999999999997E-2</v>
      </c>
      <c r="BA6" s="28">
        <v>5.0999999999999997E-2</v>
      </c>
      <c r="BB6" s="28">
        <v>5.0999999999999997E-2</v>
      </c>
      <c r="BC6" s="28">
        <v>0.05</v>
      </c>
      <c r="BD6" s="28">
        <v>5.0999999999999997E-2</v>
      </c>
      <c r="BE6" s="28">
        <v>0.05</v>
      </c>
    </row>
    <row r="7" spans="2:57" x14ac:dyDescent="0.25">
      <c r="B7" s="277"/>
      <c r="C7" s="91" t="s">
        <v>35</v>
      </c>
      <c r="D7" s="128">
        <v>0.48</v>
      </c>
      <c r="E7" s="32">
        <v>0.20699999999999999</v>
      </c>
      <c r="F7" s="29">
        <v>1.1599999999999999</v>
      </c>
      <c r="G7" s="24">
        <v>1.4139999999999999</v>
      </c>
      <c r="H7" s="22">
        <v>1.4079999999999999</v>
      </c>
      <c r="I7" s="31">
        <v>0.57699999999999996</v>
      </c>
      <c r="J7" s="28">
        <v>5.0999999999999997E-2</v>
      </c>
      <c r="K7" s="28">
        <v>5.0999999999999997E-2</v>
      </c>
      <c r="L7" s="28">
        <v>5.0999999999999997E-2</v>
      </c>
      <c r="M7" s="28">
        <v>5.0999999999999997E-2</v>
      </c>
      <c r="N7" s="28">
        <v>5.1999999999999998E-2</v>
      </c>
      <c r="O7" s="46">
        <v>5.0999999999999997E-2</v>
      </c>
      <c r="Q7">
        <f t="shared" si="0"/>
        <v>0.34349999999999997</v>
      </c>
      <c r="AC7" s="313"/>
      <c r="AD7" s="21" t="s">
        <v>35</v>
      </c>
      <c r="AE7" s="30">
        <v>1.002</v>
      </c>
      <c r="AF7" s="30">
        <v>0.99299999999999999</v>
      </c>
      <c r="AG7" s="28">
        <v>5.0999999999999997E-2</v>
      </c>
      <c r="AH7" s="28">
        <v>5.0999999999999997E-2</v>
      </c>
      <c r="AI7" s="28">
        <v>5.0999999999999997E-2</v>
      </c>
      <c r="AJ7" s="28">
        <v>5.0999999999999997E-2</v>
      </c>
      <c r="AK7" s="28">
        <v>5.0999999999999997E-2</v>
      </c>
      <c r="AL7" s="28">
        <v>5.0999999999999997E-2</v>
      </c>
      <c r="AM7" s="28">
        <v>5.0999999999999997E-2</v>
      </c>
      <c r="AN7" s="28">
        <v>5.0999999999999997E-2</v>
      </c>
      <c r="AO7" s="28">
        <v>0.05</v>
      </c>
      <c r="AP7" s="46">
        <v>5.0999999999999997E-2</v>
      </c>
      <c r="AR7" s="313"/>
      <c r="AS7" s="21" t="s">
        <v>35</v>
      </c>
      <c r="AT7" s="31">
        <v>0.74099999999999999</v>
      </c>
      <c r="AU7" s="31">
        <v>0.64400000000000002</v>
      </c>
      <c r="AV7" s="28">
        <v>7.8E-2</v>
      </c>
      <c r="AW7" s="28">
        <v>7.4999999999999997E-2</v>
      </c>
      <c r="AX7" s="28">
        <v>7.3999999999999996E-2</v>
      </c>
      <c r="AY7" s="28">
        <v>7.4999999999999997E-2</v>
      </c>
      <c r="AZ7" s="28">
        <v>5.0999999999999997E-2</v>
      </c>
      <c r="BA7" s="28">
        <v>5.0999999999999997E-2</v>
      </c>
      <c r="BB7" s="28">
        <v>5.0999999999999997E-2</v>
      </c>
      <c r="BC7" s="28">
        <v>5.0999999999999997E-2</v>
      </c>
      <c r="BD7" s="28">
        <v>0.05</v>
      </c>
      <c r="BE7" s="28">
        <v>5.0999999999999997E-2</v>
      </c>
    </row>
    <row r="8" spans="2:57" x14ac:dyDescent="0.25">
      <c r="B8" s="277"/>
      <c r="C8" s="91" t="s">
        <v>36</v>
      </c>
      <c r="D8" s="25">
        <v>0.88100000000000001</v>
      </c>
      <c r="E8" s="29">
        <v>1.177</v>
      </c>
      <c r="F8" s="28">
        <v>5.0999999999999997E-2</v>
      </c>
      <c r="G8" s="28">
        <v>5.0999999999999997E-2</v>
      </c>
      <c r="H8" s="28">
        <v>5.0999999999999997E-2</v>
      </c>
      <c r="I8" s="28">
        <v>5.2999999999999999E-2</v>
      </c>
      <c r="J8" s="28">
        <v>0.05</v>
      </c>
      <c r="K8" s="28">
        <v>5.1999999999999998E-2</v>
      </c>
      <c r="L8" s="28">
        <v>5.0999999999999997E-2</v>
      </c>
      <c r="M8" s="28">
        <v>0.05</v>
      </c>
      <c r="N8" s="28">
        <v>5.0999999999999997E-2</v>
      </c>
      <c r="O8" s="46">
        <v>0.05</v>
      </c>
      <c r="Q8">
        <f t="shared" si="0"/>
        <v>1.0289999999999999</v>
      </c>
      <c r="AC8" s="313"/>
      <c r="AD8" s="21" t="s">
        <v>36</v>
      </c>
      <c r="AE8" s="29">
        <v>1.224</v>
      </c>
      <c r="AF8" s="27">
        <v>1.2370000000000001</v>
      </c>
      <c r="AG8" s="28">
        <v>5.0999999999999997E-2</v>
      </c>
      <c r="AH8" s="28">
        <v>5.0999999999999997E-2</v>
      </c>
      <c r="AI8" s="28">
        <v>5.0999999999999997E-2</v>
      </c>
      <c r="AJ8" s="28">
        <v>0.05</v>
      </c>
      <c r="AK8" s="28">
        <v>0.05</v>
      </c>
      <c r="AL8" s="28">
        <v>5.0999999999999997E-2</v>
      </c>
      <c r="AM8" s="28">
        <v>5.0999999999999997E-2</v>
      </c>
      <c r="AN8" s="28">
        <v>5.0999999999999997E-2</v>
      </c>
      <c r="AO8" s="28">
        <v>5.0999999999999997E-2</v>
      </c>
      <c r="AP8" s="46">
        <v>5.0999999999999997E-2</v>
      </c>
      <c r="AR8" s="313"/>
      <c r="AS8" s="21" t="s">
        <v>36</v>
      </c>
      <c r="AT8" s="128">
        <v>0.53500000000000003</v>
      </c>
      <c r="AU8" s="33">
        <v>0.39900000000000002</v>
      </c>
      <c r="AV8" s="28">
        <v>5.0999999999999997E-2</v>
      </c>
      <c r="AW8" s="28">
        <v>5.0999999999999997E-2</v>
      </c>
      <c r="AX8" s="28">
        <v>5.0999999999999997E-2</v>
      </c>
      <c r="AY8" s="28">
        <v>0.05</v>
      </c>
      <c r="AZ8" s="28">
        <v>5.0999999999999997E-2</v>
      </c>
      <c r="BA8" s="28">
        <v>5.0999999999999997E-2</v>
      </c>
      <c r="BB8" s="28">
        <v>5.0999999999999997E-2</v>
      </c>
      <c r="BC8" s="28">
        <v>5.0999999999999997E-2</v>
      </c>
      <c r="BD8" s="28">
        <v>5.0999999999999997E-2</v>
      </c>
      <c r="BE8" s="28">
        <v>5.0999999999999997E-2</v>
      </c>
    </row>
    <row r="9" spans="2:57" x14ac:dyDescent="0.25">
      <c r="B9" s="277"/>
      <c r="C9" s="91" t="s">
        <v>37</v>
      </c>
      <c r="D9" s="28">
        <v>5.0999999999999997E-2</v>
      </c>
      <c r="E9" s="28">
        <v>5.0999999999999997E-2</v>
      </c>
      <c r="F9" s="28">
        <v>5.0999999999999997E-2</v>
      </c>
      <c r="G9" s="28">
        <v>6.0999999999999999E-2</v>
      </c>
      <c r="H9" s="28">
        <v>5.0999999999999997E-2</v>
      </c>
      <c r="I9" s="28">
        <v>5.1999999999999998E-2</v>
      </c>
      <c r="J9" s="28">
        <v>5.0999999999999997E-2</v>
      </c>
      <c r="K9" s="28">
        <v>5.0999999999999997E-2</v>
      </c>
      <c r="L9" s="28">
        <v>5.3999999999999999E-2</v>
      </c>
      <c r="M9" s="28">
        <v>5.0999999999999997E-2</v>
      </c>
      <c r="N9" s="28">
        <v>5.0999999999999997E-2</v>
      </c>
      <c r="O9" s="46">
        <v>5.1999999999999998E-2</v>
      </c>
      <c r="AC9" s="313"/>
      <c r="AD9" s="21" t="s">
        <v>37</v>
      </c>
      <c r="AE9" s="28">
        <v>5.0999999999999997E-2</v>
      </c>
      <c r="AF9" s="28">
        <v>5.0999999999999997E-2</v>
      </c>
      <c r="AG9" s="28">
        <v>5.0999999999999997E-2</v>
      </c>
      <c r="AH9" s="28">
        <v>5.0999999999999997E-2</v>
      </c>
      <c r="AI9" s="28">
        <v>5.0999999999999997E-2</v>
      </c>
      <c r="AJ9" s="28">
        <v>5.0999999999999997E-2</v>
      </c>
      <c r="AK9" s="28">
        <v>5.0999999999999997E-2</v>
      </c>
      <c r="AL9" s="28">
        <v>5.0999999999999997E-2</v>
      </c>
      <c r="AM9" s="28">
        <v>5.0999999999999997E-2</v>
      </c>
      <c r="AN9" s="28">
        <v>5.0999999999999997E-2</v>
      </c>
      <c r="AO9" s="28">
        <v>5.0999999999999997E-2</v>
      </c>
      <c r="AP9" s="46">
        <v>5.0999999999999997E-2</v>
      </c>
      <c r="AR9" s="313"/>
      <c r="AS9" s="21" t="s">
        <v>37</v>
      </c>
      <c r="AT9" s="28">
        <v>5.0999999999999997E-2</v>
      </c>
      <c r="AU9" s="28">
        <v>5.0999999999999997E-2</v>
      </c>
      <c r="AV9" s="28">
        <v>5.0999999999999997E-2</v>
      </c>
      <c r="AW9" s="28">
        <v>6.4000000000000001E-2</v>
      </c>
      <c r="AX9" s="28">
        <v>5.1999999999999998E-2</v>
      </c>
      <c r="AY9" s="28">
        <v>5.6000000000000001E-2</v>
      </c>
      <c r="AZ9" s="28">
        <v>5.0999999999999997E-2</v>
      </c>
      <c r="BA9" s="28">
        <v>5.0999999999999997E-2</v>
      </c>
      <c r="BB9" s="28">
        <v>5.0999999999999997E-2</v>
      </c>
      <c r="BC9" s="28">
        <v>5.0999999999999997E-2</v>
      </c>
      <c r="BD9" s="28">
        <v>5.0999999999999997E-2</v>
      </c>
      <c r="BE9" s="28">
        <v>5.0999999999999997E-2</v>
      </c>
    </row>
    <row r="10" spans="2:57" ht="15.75" thickBot="1" x14ac:dyDescent="0.3">
      <c r="B10" s="279"/>
      <c r="C10" s="92" t="s">
        <v>9</v>
      </c>
      <c r="D10" s="51">
        <v>5.0999999999999997E-2</v>
      </c>
      <c r="E10" s="51">
        <v>5.7000000000000002E-2</v>
      </c>
      <c r="F10" s="51">
        <v>5.1999999999999998E-2</v>
      </c>
      <c r="G10" s="51">
        <v>5.1999999999999998E-2</v>
      </c>
      <c r="H10" s="51">
        <v>5.1999999999999998E-2</v>
      </c>
      <c r="I10" s="51">
        <v>0.06</v>
      </c>
      <c r="J10" s="51">
        <v>5.1999999999999998E-2</v>
      </c>
      <c r="K10" s="51">
        <v>5.2999999999999999E-2</v>
      </c>
      <c r="L10" s="51">
        <v>5.1999999999999998E-2</v>
      </c>
      <c r="M10" s="51">
        <v>0.06</v>
      </c>
      <c r="N10" s="51">
        <v>5.2999999999999999E-2</v>
      </c>
      <c r="O10" s="52">
        <v>5.0999999999999997E-2</v>
      </c>
      <c r="AC10" s="314"/>
      <c r="AD10" s="47" t="s">
        <v>9</v>
      </c>
      <c r="AE10" s="51">
        <v>0.05</v>
      </c>
      <c r="AF10" s="51">
        <v>5.0999999999999997E-2</v>
      </c>
      <c r="AG10" s="51">
        <v>5.0999999999999997E-2</v>
      </c>
      <c r="AH10" s="51">
        <v>5.0999999999999997E-2</v>
      </c>
      <c r="AI10" s="51">
        <v>5.0999999999999997E-2</v>
      </c>
      <c r="AJ10" s="51">
        <v>5.0999999999999997E-2</v>
      </c>
      <c r="AK10" s="51">
        <v>5.2999999999999999E-2</v>
      </c>
      <c r="AL10" s="51">
        <v>5.0999999999999997E-2</v>
      </c>
      <c r="AM10" s="51">
        <v>5.0999999999999997E-2</v>
      </c>
      <c r="AN10" s="51">
        <v>5.1999999999999998E-2</v>
      </c>
      <c r="AO10" s="51">
        <v>5.0999999999999997E-2</v>
      </c>
      <c r="AP10" s="52">
        <v>5.0999999999999997E-2</v>
      </c>
      <c r="AR10" s="314"/>
      <c r="AS10" s="21" t="s">
        <v>9</v>
      </c>
      <c r="AT10" s="28">
        <v>0.05</v>
      </c>
      <c r="AU10" s="28">
        <v>5.0999999999999997E-2</v>
      </c>
      <c r="AV10" s="28">
        <v>5.0999999999999997E-2</v>
      </c>
      <c r="AW10" s="28">
        <v>5.2999999999999999E-2</v>
      </c>
      <c r="AX10" s="28">
        <v>5.0999999999999997E-2</v>
      </c>
      <c r="AY10" s="28">
        <v>5.1999999999999998E-2</v>
      </c>
      <c r="AZ10" s="28">
        <v>6.0999999999999999E-2</v>
      </c>
      <c r="BA10" s="28">
        <v>5.0999999999999997E-2</v>
      </c>
      <c r="BB10" s="28">
        <v>5.0999999999999997E-2</v>
      </c>
      <c r="BC10" s="28">
        <v>5.1999999999999998E-2</v>
      </c>
      <c r="BD10" s="28">
        <v>5.0999999999999997E-2</v>
      </c>
      <c r="BE10" s="28">
        <v>5.0999999999999997E-2</v>
      </c>
    </row>
    <row r="11" spans="2:57" x14ac:dyDescent="0.25">
      <c r="B11" s="276" t="s">
        <v>204</v>
      </c>
      <c r="C11" s="90"/>
      <c r="D11" s="42">
        <v>1</v>
      </c>
      <c r="E11" s="42">
        <v>2</v>
      </c>
      <c r="F11" s="42">
        <v>3</v>
      </c>
      <c r="G11" s="42">
        <v>4</v>
      </c>
      <c r="H11" s="42">
        <v>5</v>
      </c>
      <c r="I11" s="42">
        <v>6</v>
      </c>
      <c r="J11" s="42">
        <v>7</v>
      </c>
      <c r="K11" s="42">
        <v>8</v>
      </c>
      <c r="L11" s="42">
        <v>9</v>
      </c>
      <c r="M11" s="42">
        <v>10</v>
      </c>
      <c r="N11" s="42">
        <v>11</v>
      </c>
      <c r="O11" s="43">
        <v>12</v>
      </c>
      <c r="AC11" s="312" t="s">
        <v>19</v>
      </c>
      <c r="AD11" s="41"/>
      <c r="AE11" s="42">
        <v>1</v>
      </c>
      <c r="AF11" s="42">
        <v>2</v>
      </c>
      <c r="AG11" s="42">
        <v>3</v>
      </c>
      <c r="AH11" s="42">
        <v>4</v>
      </c>
      <c r="AI11" s="42">
        <v>5</v>
      </c>
      <c r="AJ11" s="42">
        <v>6</v>
      </c>
      <c r="AK11" s="42">
        <v>7</v>
      </c>
      <c r="AL11" s="42">
        <v>8</v>
      </c>
      <c r="AM11" s="42">
        <v>9</v>
      </c>
      <c r="AN11" s="42">
        <v>10</v>
      </c>
      <c r="AO11" s="42">
        <v>11</v>
      </c>
      <c r="AP11" s="43">
        <v>12</v>
      </c>
      <c r="AR11" s="312" t="s">
        <v>19</v>
      </c>
      <c r="AS11" s="41"/>
      <c r="AT11" s="42">
        <v>1</v>
      </c>
      <c r="AU11" s="42">
        <v>2</v>
      </c>
      <c r="AV11" s="42">
        <v>3</v>
      </c>
      <c r="AW11" s="42">
        <v>4</v>
      </c>
      <c r="AX11" s="42">
        <v>5</v>
      </c>
      <c r="AY11" s="42">
        <v>6</v>
      </c>
      <c r="AZ11" s="42">
        <v>7</v>
      </c>
      <c r="BA11" s="42">
        <v>8</v>
      </c>
      <c r="BB11" s="42">
        <v>9</v>
      </c>
      <c r="BC11" s="42">
        <v>10</v>
      </c>
      <c r="BD11" s="42">
        <v>11</v>
      </c>
      <c r="BE11" s="43">
        <v>12</v>
      </c>
    </row>
    <row r="12" spans="2:57" x14ac:dyDescent="0.25">
      <c r="B12" s="277"/>
      <c r="C12" s="91" t="s">
        <v>25</v>
      </c>
      <c r="D12" s="28">
        <v>6.5000000000000002E-2</v>
      </c>
      <c r="E12" s="28">
        <v>5.2999999999999999E-2</v>
      </c>
      <c r="F12" s="128">
        <v>0.44700000000000001</v>
      </c>
      <c r="G12" s="31">
        <v>0.56899999999999995</v>
      </c>
      <c r="H12" s="28">
        <v>0.09</v>
      </c>
      <c r="I12" s="28">
        <v>9.6000000000000002E-2</v>
      </c>
      <c r="J12" s="23">
        <v>1.5129999999999999</v>
      </c>
      <c r="K12" s="23">
        <v>1.4119999999999999</v>
      </c>
      <c r="L12" s="28">
        <v>5.0999999999999997E-2</v>
      </c>
      <c r="M12" s="28">
        <v>5.3999999999999999E-2</v>
      </c>
      <c r="N12" s="28">
        <v>5.0999999999999997E-2</v>
      </c>
      <c r="O12" s="46">
        <v>5.5E-2</v>
      </c>
      <c r="Q12">
        <f>AVERAGE(D12:E12)</f>
        <v>5.8999999999999997E-2</v>
      </c>
      <c r="AC12" s="313"/>
      <c r="AD12" s="21" t="s">
        <v>25</v>
      </c>
      <c r="AE12" s="28">
        <f>AE3-AVERAGE($AE$3:$AF$3)</f>
        <v>0</v>
      </c>
      <c r="AF12" s="28">
        <f t="shared" ref="AF12:AP12" si="1">AF3-AVERAGE($AE$3:$AF$3)</f>
        <v>0</v>
      </c>
      <c r="AG12" s="32">
        <f t="shared" si="1"/>
        <v>0.193</v>
      </c>
      <c r="AH12" s="32">
        <f t="shared" si="1"/>
        <v>0.191</v>
      </c>
      <c r="AI12" s="28">
        <f t="shared" si="1"/>
        <v>8.8000000000000023E-2</v>
      </c>
      <c r="AJ12" s="28">
        <f t="shared" si="1"/>
        <v>8.8999999999999996E-2</v>
      </c>
      <c r="AK12" s="23">
        <f t="shared" si="1"/>
        <v>1.647</v>
      </c>
      <c r="AL12" s="23">
        <f t="shared" si="1"/>
        <v>1.6119999999999999</v>
      </c>
      <c r="AM12" s="28">
        <f t="shared" si="1"/>
        <v>-1.0000000000000009E-3</v>
      </c>
      <c r="AN12" s="28">
        <f t="shared" si="1"/>
        <v>0</v>
      </c>
      <c r="AO12" s="28">
        <f t="shared" si="1"/>
        <v>0</v>
      </c>
      <c r="AP12" s="46">
        <f t="shared" si="1"/>
        <v>-1.0000000000000009E-3</v>
      </c>
      <c r="AR12" s="313"/>
      <c r="AS12" s="21" t="s">
        <v>25</v>
      </c>
      <c r="AT12" s="28">
        <f>AT3-AVERAGE($AT$3:$AU$3)</f>
        <v>-5.0000000000000044E-4</v>
      </c>
      <c r="AU12" s="28">
        <f t="shared" ref="AU12:BE12" si="2">AU3-AVERAGE($AT$3:$AU$3)</f>
        <v>5.0000000000000044E-4</v>
      </c>
      <c r="AV12" s="32">
        <f t="shared" si="2"/>
        <v>1.7500000000000002E-2</v>
      </c>
      <c r="AW12" s="32">
        <f t="shared" si="2"/>
        <v>1.7500000000000002E-2</v>
      </c>
      <c r="AX12" s="28">
        <f t="shared" si="2"/>
        <v>1.7500000000000002E-2</v>
      </c>
      <c r="AY12" s="28">
        <f t="shared" si="2"/>
        <v>1.7500000000000002E-2</v>
      </c>
      <c r="AZ12" s="23">
        <f t="shared" si="2"/>
        <v>0.92849999999999999</v>
      </c>
      <c r="BA12" s="23">
        <f t="shared" si="2"/>
        <v>0.87250000000000005</v>
      </c>
      <c r="BB12" s="28">
        <f t="shared" si="2"/>
        <v>4.4999999999999971E-3</v>
      </c>
      <c r="BC12" s="28">
        <f t="shared" si="2"/>
        <v>4.4999999999999971E-3</v>
      </c>
      <c r="BD12" s="28">
        <f t="shared" si="2"/>
        <v>4.4999999999999971E-3</v>
      </c>
      <c r="BE12" s="46">
        <f t="shared" si="2"/>
        <v>2.5000000000000022E-3</v>
      </c>
    </row>
    <row r="13" spans="2:57" x14ac:dyDescent="0.25">
      <c r="B13" s="277"/>
      <c r="C13" s="91" t="s">
        <v>26</v>
      </c>
      <c r="D13" s="28">
        <v>0.10199999999999999</v>
      </c>
      <c r="E13" s="28">
        <v>7.6999999999999999E-2</v>
      </c>
      <c r="F13" s="28">
        <v>0.14699999999999999</v>
      </c>
      <c r="G13" s="32">
        <v>0.155</v>
      </c>
      <c r="H13" s="33">
        <v>0.34200000000000003</v>
      </c>
      <c r="I13" s="32">
        <v>0.19400000000000001</v>
      </c>
      <c r="J13" s="28">
        <v>5.1999999999999998E-2</v>
      </c>
      <c r="K13" s="28">
        <v>5.1999999999999998E-2</v>
      </c>
      <c r="L13" s="28">
        <v>5.0999999999999997E-2</v>
      </c>
      <c r="M13" s="28">
        <v>5.0999999999999997E-2</v>
      </c>
      <c r="N13" s="28">
        <v>5.1999999999999998E-2</v>
      </c>
      <c r="O13" s="46">
        <v>5.0999999999999997E-2</v>
      </c>
      <c r="Q13">
        <f t="shared" ref="Q13:Q17" si="3">AVERAGE(D13:E13)</f>
        <v>8.9499999999999996E-2</v>
      </c>
      <c r="AC13" s="313"/>
      <c r="AD13" s="21" t="s">
        <v>26</v>
      </c>
      <c r="AE13" s="33">
        <f t="shared" ref="AE13:AP19" si="4">AE4-AVERAGE($AE$3:$AF$3)</f>
        <v>0.26300000000000001</v>
      </c>
      <c r="AF13" s="33">
        <f t="shared" si="4"/>
        <v>0.27900000000000003</v>
      </c>
      <c r="AG13" s="32">
        <f t="shared" si="4"/>
        <v>0.17</v>
      </c>
      <c r="AH13" s="32">
        <f t="shared" si="4"/>
        <v>0.17700000000000002</v>
      </c>
      <c r="AI13" s="28">
        <f t="shared" si="4"/>
        <v>8.2000000000000017E-2</v>
      </c>
      <c r="AJ13" s="28">
        <f t="shared" si="4"/>
        <v>8.4000000000000019E-2</v>
      </c>
      <c r="AK13" s="28">
        <f t="shared" si="4"/>
        <v>-1.0000000000000009E-3</v>
      </c>
      <c r="AL13" s="28">
        <f t="shared" si="4"/>
        <v>-1.9999999999999948E-3</v>
      </c>
      <c r="AM13" s="28">
        <f t="shared" si="4"/>
        <v>-1.0000000000000009E-3</v>
      </c>
      <c r="AN13" s="28">
        <f t="shared" si="4"/>
        <v>-1.9999999999999948E-3</v>
      </c>
      <c r="AO13" s="28">
        <f t="shared" si="4"/>
        <v>-1.9999999999999948E-3</v>
      </c>
      <c r="AP13" s="46">
        <f t="shared" si="4"/>
        <v>-1.9999999999999948E-3</v>
      </c>
      <c r="AR13" s="313"/>
      <c r="AS13" s="21" t="s">
        <v>26</v>
      </c>
      <c r="AT13" s="33">
        <f t="shared" ref="AT13:AT19" si="5">AT4-AVERAGE($AT$3:$AU$3)</f>
        <v>0.1825</v>
      </c>
      <c r="AU13" s="33">
        <f t="shared" ref="AU13:BE13" si="6">AU4-AVERAGE($AT$3:$AU$3)</f>
        <v>0.15649999999999997</v>
      </c>
      <c r="AV13" s="32">
        <f t="shared" si="6"/>
        <v>2.5499999999999995E-2</v>
      </c>
      <c r="AW13" s="32">
        <f t="shared" si="6"/>
        <v>2.6499999999999996E-2</v>
      </c>
      <c r="AX13" s="28">
        <f t="shared" si="6"/>
        <v>0.20450000000000002</v>
      </c>
      <c r="AY13" s="28">
        <f t="shared" si="6"/>
        <v>2.5000000000000022E-3</v>
      </c>
      <c r="AZ13" s="28">
        <f t="shared" si="6"/>
        <v>3.4999999999999962E-3</v>
      </c>
      <c r="BA13" s="28">
        <f t="shared" si="6"/>
        <v>3.4999999999999962E-3</v>
      </c>
      <c r="BB13" s="28">
        <f t="shared" si="6"/>
        <v>3.4999999999999962E-3</v>
      </c>
      <c r="BC13" s="28">
        <f t="shared" si="6"/>
        <v>3.4999999999999962E-3</v>
      </c>
      <c r="BD13" s="28">
        <f t="shared" si="6"/>
        <v>3.4999999999999962E-3</v>
      </c>
      <c r="BE13" s="46">
        <f t="shared" si="6"/>
        <v>2.5000000000000022E-3</v>
      </c>
    </row>
    <row r="14" spans="2:57" x14ac:dyDescent="0.25">
      <c r="B14" s="277"/>
      <c r="C14" s="91" t="s">
        <v>27</v>
      </c>
      <c r="D14" s="28">
        <v>9.7000000000000003E-2</v>
      </c>
      <c r="E14" s="28">
        <v>0.10100000000000001</v>
      </c>
      <c r="F14" s="28">
        <v>0.14399999999999999</v>
      </c>
      <c r="G14" s="80">
        <v>0.57699999999999996</v>
      </c>
      <c r="H14" s="128">
        <v>0.40500000000000003</v>
      </c>
      <c r="I14" s="128">
        <v>0.42399999999999999</v>
      </c>
      <c r="J14" s="28">
        <v>5.0999999999999997E-2</v>
      </c>
      <c r="K14" s="28">
        <v>5.0999999999999997E-2</v>
      </c>
      <c r="L14" s="28">
        <v>5.1999999999999998E-2</v>
      </c>
      <c r="M14" s="28">
        <v>5.0999999999999997E-2</v>
      </c>
      <c r="N14" s="28">
        <v>5.0999999999999997E-2</v>
      </c>
      <c r="O14" s="46">
        <v>5.0999999999999997E-2</v>
      </c>
      <c r="Q14">
        <f t="shared" si="3"/>
        <v>9.9000000000000005E-2</v>
      </c>
      <c r="AC14" s="313"/>
      <c r="AD14" s="21" t="s">
        <v>27</v>
      </c>
      <c r="AE14" s="31">
        <f t="shared" si="4"/>
        <v>0.5179999999999999</v>
      </c>
      <c r="AF14" s="31">
        <f t="shared" si="4"/>
        <v>0.49900000000000005</v>
      </c>
      <c r="AG14" s="32">
        <f t="shared" si="4"/>
        <v>0.13100000000000001</v>
      </c>
      <c r="AH14" s="32">
        <f t="shared" si="4"/>
        <v>0.14000000000000001</v>
      </c>
      <c r="AI14" s="28">
        <f t="shared" si="4"/>
        <v>8.1000000000000016E-2</v>
      </c>
      <c r="AJ14" s="28">
        <f t="shared" si="4"/>
        <v>8.1000000000000016E-2</v>
      </c>
      <c r="AK14" s="28">
        <f t="shared" si="4"/>
        <v>0</v>
      </c>
      <c r="AL14" s="28">
        <f t="shared" si="4"/>
        <v>-1.9999999999999948E-3</v>
      </c>
      <c r="AM14" s="28">
        <f t="shared" si="4"/>
        <v>-1.9999999999999948E-3</v>
      </c>
      <c r="AN14" s="28">
        <f t="shared" si="4"/>
        <v>-1.9999999999999948E-3</v>
      </c>
      <c r="AO14" s="28">
        <f t="shared" si="4"/>
        <v>-1.9999999999999948E-3</v>
      </c>
      <c r="AP14" s="46">
        <f t="shared" si="4"/>
        <v>-1.0000000000000009E-3</v>
      </c>
      <c r="AR14" s="313"/>
      <c r="AS14" s="21" t="s">
        <v>27</v>
      </c>
      <c r="AT14" s="31">
        <f t="shared" si="5"/>
        <v>0.34350000000000003</v>
      </c>
      <c r="AU14" s="31">
        <f t="shared" ref="AU14:BE14" si="7">AU5-AVERAGE($AT$3:$AU$3)</f>
        <v>0.39850000000000002</v>
      </c>
      <c r="AV14" s="32">
        <f t="shared" si="7"/>
        <v>8.5500000000000007E-2</v>
      </c>
      <c r="AW14" s="32">
        <f t="shared" si="7"/>
        <v>2.3499999999999993E-2</v>
      </c>
      <c r="AX14" s="28">
        <f t="shared" si="7"/>
        <v>0.1145</v>
      </c>
      <c r="AY14" s="28">
        <f t="shared" si="7"/>
        <v>1.3499999999999998E-2</v>
      </c>
      <c r="AZ14" s="28">
        <f t="shared" si="7"/>
        <v>2.5000000000000022E-3</v>
      </c>
      <c r="BA14" s="28">
        <f t="shared" si="7"/>
        <v>3.4999999999999962E-3</v>
      </c>
      <c r="BB14" s="28">
        <f t="shared" si="7"/>
        <v>3.4999999999999962E-3</v>
      </c>
      <c r="BC14" s="28">
        <f t="shared" si="7"/>
        <v>2.5000000000000022E-3</v>
      </c>
      <c r="BD14" s="28">
        <f t="shared" si="7"/>
        <v>2.5000000000000022E-3</v>
      </c>
      <c r="BE14" s="46">
        <f t="shared" si="7"/>
        <v>4.4999999999999971E-3</v>
      </c>
    </row>
    <row r="15" spans="2:57" x14ac:dyDescent="0.25">
      <c r="B15" s="277"/>
      <c r="C15" s="91" t="s">
        <v>28</v>
      </c>
      <c r="D15" s="28">
        <v>0.126</v>
      </c>
      <c r="E15" s="128"/>
      <c r="F15" s="28">
        <v>0.108</v>
      </c>
      <c r="G15" s="28">
        <v>0.108</v>
      </c>
      <c r="H15" s="28">
        <v>0.13200000000000001</v>
      </c>
      <c r="I15" s="28">
        <v>0.14199999999999999</v>
      </c>
      <c r="J15" s="28">
        <v>5.0999999999999997E-2</v>
      </c>
      <c r="K15" s="28">
        <v>5.3999999999999999E-2</v>
      </c>
      <c r="L15" s="28">
        <v>5.2999999999999999E-2</v>
      </c>
      <c r="M15" s="28">
        <v>5.0999999999999997E-2</v>
      </c>
      <c r="N15" s="28">
        <v>5.0999999999999997E-2</v>
      </c>
      <c r="O15" s="46">
        <v>5.0999999999999997E-2</v>
      </c>
      <c r="Q15">
        <f t="shared" si="3"/>
        <v>0.126</v>
      </c>
      <c r="AC15" s="313"/>
      <c r="AD15" s="21" t="s">
        <v>28</v>
      </c>
      <c r="AE15" s="26">
        <f t="shared" si="4"/>
        <v>0.71399999999999997</v>
      </c>
      <c r="AF15" s="26">
        <f t="shared" si="4"/>
        <v>0.73899999999999999</v>
      </c>
      <c r="AG15" s="32">
        <f t="shared" si="4"/>
        <v>0.125</v>
      </c>
      <c r="AH15" s="32">
        <f t="shared" si="4"/>
        <v>0.13200000000000001</v>
      </c>
      <c r="AI15" s="28">
        <f t="shared" si="4"/>
        <v>9.7000000000000003E-2</v>
      </c>
      <c r="AJ15" s="28">
        <f t="shared" si="4"/>
        <v>9.8000000000000004E-2</v>
      </c>
      <c r="AK15" s="28">
        <f t="shared" si="4"/>
        <v>-1.0000000000000009E-3</v>
      </c>
      <c r="AL15" s="28">
        <f t="shared" si="4"/>
        <v>-1.0000000000000009E-3</v>
      </c>
      <c r="AM15" s="28">
        <f t="shared" si="4"/>
        <v>-1.0000000000000009E-3</v>
      </c>
      <c r="AN15" s="28">
        <f t="shared" si="4"/>
        <v>-1.9999999999999948E-3</v>
      </c>
      <c r="AO15" s="28">
        <f t="shared" si="4"/>
        <v>-1.0000000000000009E-3</v>
      </c>
      <c r="AP15" s="46">
        <f t="shared" si="4"/>
        <v>-1.9999999999999948E-3</v>
      </c>
      <c r="AR15" s="313"/>
      <c r="AS15" s="21" t="s">
        <v>28</v>
      </c>
      <c r="AT15" s="26">
        <f t="shared" si="5"/>
        <v>0.48650000000000004</v>
      </c>
      <c r="AU15" s="26">
        <f t="shared" ref="AU15:BE15" si="8">AU6-AVERAGE($AT$3:$AU$3)</f>
        <v>0.45450000000000002</v>
      </c>
      <c r="AV15" s="32">
        <f t="shared" si="8"/>
        <v>3.0499999999999999E-2</v>
      </c>
      <c r="AW15" s="32">
        <f t="shared" si="8"/>
        <v>3.3500000000000002E-2</v>
      </c>
      <c r="AX15" s="28">
        <f t="shared" si="8"/>
        <v>7.0499999999999993E-2</v>
      </c>
      <c r="AY15" s="28">
        <f t="shared" si="8"/>
        <v>6.4500000000000002E-2</v>
      </c>
      <c r="AZ15" s="28">
        <f t="shared" si="8"/>
        <v>3.4999999999999962E-3</v>
      </c>
      <c r="BA15" s="28">
        <f t="shared" si="8"/>
        <v>3.4999999999999962E-3</v>
      </c>
      <c r="BB15" s="28">
        <f t="shared" si="8"/>
        <v>3.4999999999999962E-3</v>
      </c>
      <c r="BC15" s="28">
        <f t="shared" si="8"/>
        <v>2.5000000000000022E-3</v>
      </c>
      <c r="BD15" s="28">
        <f t="shared" si="8"/>
        <v>3.4999999999999962E-3</v>
      </c>
      <c r="BE15" s="46">
        <f t="shared" si="8"/>
        <v>2.5000000000000022E-3</v>
      </c>
    </row>
    <row r="16" spans="2:57" x14ac:dyDescent="0.25">
      <c r="B16" s="277"/>
      <c r="C16" s="91" t="s">
        <v>35</v>
      </c>
      <c r="D16" s="30"/>
      <c r="E16" s="28">
        <v>0.14899999999999999</v>
      </c>
      <c r="F16" s="32">
        <v>0.216</v>
      </c>
      <c r="G16" s="128">
        <v>0.374</v>
      </c>
      <c r="H16" s="32">
        <v>0.24299999999999999</v>
      </c>
      <c r="I16" s="28">
        <v>0.13200000000000001</v>
      </c>
      <c r="J16" s="28">
        <v>5.0999999999999997E-2</v>
      </c>
      <c r="K16" s="28">
        <v>5.0999999999999997E-2</v>
      </c>
      <c r="L16" s="28">
        <v>5.0999999999999997E-2</v>
      </c>
      <c r="M16" s="28">
        <v>5.0999999999999997E-2</v>
      </c>
      <c r="N16" s="28">
        <v>5.1999999999999998E-2</v>
      </c>
      <c r="O16" s="46">
        <v>5.0999999999999997E-2</v>
      </c>
      <c r="Q16">
        <f t="shared" si="3"/>
        <v>0.14899999999999999</v>
      </c>
      <c r="AC16" s="313"/>
      <c r="AD16" s="21" t="s">
        <v>35</v>
      </c>
      <c r="AE16" s="30">
        <f t="shared" si="4"/>
        <v>0.95</v>
      </c>
      <c r="AF16" s="30">
        <f t="shared" si="4"/>
        <v>0.94099999999999995</v>
      </c>
      <c r="AG16" s="28">
        <f t="shared" si="4"/>
        <v>-1.0000000000000009E-3</v>
      </c>
      <c r="AH16" s="28">
        <f t="shared" si="4"/>
        <v>-1.0000000000000009E-3</v>
      </c>
      <c r="AI16" s="28">
        <f t="shared" si="4"/>
        <v>-1.0000000000000009E-3</v>
      </c>
      <c r="AJ16" s="28">
        <f t="shared" si="4"/>
        <v>-1.0000000000000009E-3</v>
      </c>
      <c r="AK16" s="28">
        <f t="shared" si="4"/>
        <v>-1.0000000000000009E-3</v>
      </c>
      <c r="AL16" s="28">
        <f t="shared" si="4"/>
        <v>-1.0000000000000009E-3</v>
      </c>
      <c r="AM16" s="28">
        <f t="shared" si="4"/>
        <v>-1.0000000000000009E-3</v>
      </c>
      <c r="AN16" s="28">
        <f t="shared" si="4"/>
        <v>-1.0000000000000009E-3</v>
      </c>
      <c r="AO16" s="28">
        <f t="shared" si="4"/>
        <v>-1.9999999999999948E-3</v>
      </c>
      <c r="AP16" s="46">
        <f t="shared" si="4"/>
        <v>-1.0000000000000009E-3</v>
      </c>
      <c r="AR16" s="313"/>
      <c r="AS16" s="21" t="s">
        <v>35</v>
      </c>
      <c r="AT16" s="30">
        <f t="shared" si="5"/>
        <v>0.69350000000000001</v>
      </c>
      <c r="AU16" s="30">
        <f t="shared" ref="AU16:BE16" si="9">AU7-AVERAGE($AT$3:$AU$3)</f>
        <v>0.59650000000000003</v>
      </c>
      <c r="AV16" s="28">
        <f t="shared" si="9"/>
        <v>3.0499999999999999E-2</v>
      </c>
      <c r="AW16" s="28">
        <f t="shared" si="9"/>
        <v>2.7499999999999997E-2</v>
      </c>
      <c r="AX16" s="28">
        <f t="shared" si="9"/>
        <v>2.6499999999999996E-2</v>
      </c>
      <c r="AY16" s="28">
        <f t="shared" si="9"/>
        <v>2.7499999999999997E-2</v>
      </c>
      <c r="AZ16" s="28">
        <f t="shared" si="9"/>
        <v>3.4999999999999962E-3</v>
      </c>
      <c r="BA16" s="28">
        <f t="shared" si="9"/>
        <v>3.4999999999999962E-3</v>
      </c>
      <c r="BB16" s="28">
        <f t="shared" si="9"/>
        <v>3.4999999999999962E-3</v>
      </c>
      <c r="BC16" s="28">
        <f t="shared" si="9"/>
        <v>3.4999999999999962E-3</v>
      </c>
      <c r="BD16" s="28">
        <f t="shared" si="9"/>
        <v>2.5000000000000022E-3</v>
      </c>
      <c r="BE16" s="46">
        <f t="shared" si="9"/>
        <v>3.4999999999999962E-3</v>
      </c>
    </row>
    <row r="17" spans="2:57" x14ac:dyDescent="0.25">
      <c r="B17" s="277"/>
      <c r="C17" s="91" t="s">
        <v>36</v>
      </c>
      <c r="D17" s="33">
        <v>0.27800000000000002</v>
      </c>
      <c r="E17" s="32">
        <v>0.20300000000000001</v>
      </c>
      <c r="F17" s="28">
        <v>5.0999999999999997E-2</v>
      </c>
      <c r="G17" s="28">
        <v>5.0999999999999997E-2</v>
      </c>
      <c r="H17" s="28">
        <v>5.0999999999999997E-2</v>
      </c>
      <c r="I17" s="28">
        <v>5.0999999999999997E-2</v>
      </c>
      <c r="J17" s="28">
        <v>0.05</v>
      </c>
      <c r="K17" s="28">
        <v>5.1999999999999998E-2</v>
      </c>
      <c r="L17" s="28">
        <v>5.0999999999999997E-2</v>
      </c>
      <c r="M17" s="28">
        <v>0.05</v>
      </c>
      <c r="N17" s="28">
        <v>5.0999999999999997E-2</v>
      </c>
      <c r="O17" s="46">
        <v>0.05</v>
      </c>
      <c r="Q17">
        <f t="shared" si="3"/>
        <v>0.24050000000000002</v>
      </c>
      <c r="AC17" s="313"/>
      <c r="AD17" s="21" t="s">
        <v>36</v>
      </c>
      <c r="AE17" s="29">
        <f t="shared" si="4"/>
        <v>1.1719999999999999</v>
      </c>
      <c r="AF17" s="27">
        <f t="shared" si="4"/>
        <v>1.1850000000000001</v>
      </c>
      <c r="AG17" s="28">
        <f t="shared" si="4"/>
        <v>-1.0000000000000009E-3</v>
      </c>
      <c r="AH17" s="28">
        <f t="shared" si="4"/>
        <v>-1.0000000000000009E-3</v>
      </c>
      <c r="AI17" s="28">
        <f t="shared" si="4"/>
        <v>-1.0000000000000009E-3</v>
      </c>
      <c r="AJ17" s="28">
        <f t="shared" si="4"/>
        <v>-1.9999999999999948E-3</v>
      </c>
      <c r="AK17" s="28">
        <f t="shared" si="4"/>
        <v>-1.9999999999999948E-3</v>
      </c>
      <c r="AL17" s="28">
        <f t="shared" si="4"/>
        <v>-1.0000000000000009E-3</v>
      </c>
      <c r="AM17" s="28">
        <f t="shared" si="4"/>
        <v>-1.0000000000000009E-3</v>
      </c>
      <c r="AN17" s="28">
        <f t="shared" si="4"/>
        <v>-1.0000000000000009E-3</v>
      </c>
      <c r="AO17" s="28">
        <f t="shared" si="4"/>
        <v>-1.0000000000000009E-3</v>
      </c>
      <c r="AP17" s="46">
        <f t="shared" si="4"/>
        <v>-1.0000000000000009E-3</v>
      </c>
      <c r="AR17" s="313"/>
      <c r="AS17" s="21" t="s">
        <v>36</v>
      </c>
      <c r="AT17" s="29">
        <f t="shared" si="5"/>
        <v>0.48750000000000004</v>
      </c>
      <c r="AU17" s="27">
        <f t="shared" ref="AU17:BE17" si="10">AU8-AVERAGE($AT$3:$AU$3)</f>
        <v>0.35150000000000003</v>
      </c>
      <c r="AV17" s="28">
        <f t="shared" si="10"/>
        <v>3.4999999999999962E-3</v>
      </c>
      <c r="AW17" s="28">
        <f t="shared" si="10"/>
        <v>3.4999999999999962E-3</v>
      </c>
      <c r="AX17" s="28">
        <f t="shared" si="10"/>
        <v>3.4999999999999962E-3</v>
      </c>
      <c r="AY17" s="28">
        <f t="shared" si="10"/>
        <v>2.5000000000000022E-3</v>
      </c>
      <c r="AZ17" s="28">
        <f t="shared" si="10"/>
        <v>3.4999999999999962E-3</v>
      </c>
      <c r="BA17" s="28">
        <f t="shared" si="10"/>
        <v>3.4999999999999962E-3</v>
      </c>
      <c r="BB17" s="28">
        <f t="shared" si="10"/>
        <v>3.4999999999999962E-3</v>
      </c>
      <c r="BC17" s="28">
        <f t="shared" si="10"/>
        <v>3.4999999999999962E-3</v>
      </c>
      <c r="BD17" s="28">
        <f t="shared" si="10"/>
        <v>3.4999999999999962E-3</v>
      </c>
      <c r="BE17" s="46">
        <f t="shared" si="10"/>
        <v>3.4999999999999962E-3</v>
      </c>
    </row>
    <row r="18" spans="2:57" x14ac:dyDescent="0.25">
      <c r="B18" s="277"/>
      <c r="C18" s="91" t="s">
        <v>37</v>
      </c>
      <c r="D18" s="28">
        <v>5.0999999999999997E-2</v>
      </c>
      <c r="E18" s="28">
        <v>5.0999999999999997E-2</v>
      </c>
      <c r="F18" s="28">
        <v>5.0999999999999997E-2</v>
      </c>
      <c r="G18" s="28">
        <v>6.0999999999999999E-2</v>
      </c>
      <c r="H18" s="28">
        <v>5.0999999999999997E-2</v>
      </c>
      <c r="I18" s="28">
        <v>5.1999999999999998E-2</v>
      </c>
      <c r="J18" s="28">
        <v>5.0999999999999997E-2</v>
      </c>
      <c r="K18" s="28">
        <v>5.0999999999999997E-2</v>
      </c>
      <c r="L18" s="28">
        <v>5.3999999999999999E-2</v>
      </c>
      <c r="M18" s="28">
        <v>5.0999999999999997E-2</v>
      </c>
      <c r="N18" s="28">
        <v>5.0999999999999997E-2</v>
      </c>
      <c r="O18" s="46">
        <v>5.1999999999999998E-2</v>
      </c>
      <c r="AC18" s="313"/>
      <c r="AD18" s="21" t="s">
        <v>37</v>
      </c>
      <c r="AE18" s="28">
        <f t="shared" si="4"/>
        <v>-1.0000000000000009E-3</v>
      </c>
      <c r="AF18" s="28">
        <f t="shared" si="4"/>
        <v>-1.0000000000000009E-3</v>
      </c>
      <c r="AG18" s="28">
        <f t="shared" si="4"/>
        <v>-1.0000000000000009E-3</v>
      </c>
      <c r="AH18" s="28">
        <f t="shared" si="4"/>
        <v>-1.0000000000000009E-3</v>
      </c>
      <c r="AI18" s="28">
        <f t="shared" si="4"/>
        <v>-1.0000000000000009E-3</v>
      </c>
      <c r="AJ18" s="28">
        <f t="shared" si="4"/>
        <v>-1.0000000000000009E-3</v>
      </c>
      <c r="AK18" s="28">
        <f t="shared" si="4"/>
        <v>-1.0000000000000009E-3</v>
      </c>
      <c r="AL18" s="28">
        <f t="shared" si="4"/>
        <v>-1.0000000000000009E-3</v>
      </c>
      <c r="AM18" s="28">
        <f t="shared" si="4"/>
        <v>-1.0000000000000009E-3</v>
      </c>
      <c r="AN18" s="28">
        <f t="shared" si="4"/>
        <v>-1.0000000000000009E-3</v>
      </c>
      <c r="AO18" s="28">
        <f t="shared" si="4"/>
        <v>-1.0000000000000009E-3</v>
      </c>
      <c r="AP18" s="46">
        <f t="shared" si="4"/>
        <v>-1.0000000000000009E-3</v>
      </c>
      <c r="AR18" s="313"/>
      <c r="AS18" s="21" t="s">
        <v>37</v>
      </c>
      <c r="AT18" s="28">
        <f t="shared" si="5"/>
        <v>3.4999999999999962E-3</v>
      </c>
      <c r="AU18" s="28">
        <f t="shared" ref="AU18:BE18" si="11">AU9-AVERAGE($AT$3:$AU$3)</f>
        <v>3.4999999999999962E-3</v>
      </c>
      <c r="AV18" s="28">
        <f t="shared" si="11"/>
        <v>3.4999999999999962E-3</v>
      </c>
      <c r="AW18" s="28">
        <f t="shared" si="11"/>
        <v>1.6500000000000001E-2</v>
      </c>
      <c r="AX18" s="28">
        <f t="shared" si="11"/>
        <v>4.4999999999999971E-3</v>
      </c>
      <c r="AY18" s="28">
        <f t="shared" si="11"/>
        <v>8.5000000000000006E-3</v>
      </c>
      <c r="AZ18" s="28">
        <f t="shared" si="11"/>
        <v>3.4999999999999962E-3</v>
      </c>
      <c r="BA18" s="28">
        <f t="shared" si="11"/>
        <v>3.4999999999999962E-3</v>
      </c>
      <c r="BB18" s="28">
        <f t="shared" si="11"/>
        <v>3.4999999999999962E-3</v>
      </c>
      <c r="BC18" s="28">
        <f t="shared" si="11"/>
        <v>3.4999999999999962E-3</v>
      </c>
      <c r="BD18" s="28">
        <f t="shared" si="11"/>
        <v>3.4999999999999962E-3</v>
      </c>
      <c r="BE18" s="46">
        <f t="shared" si="11"/>
        <v>3.4999999999999962E-3</v>
      </c>
    </row>
    <row r="19" spans="2:57" ht="15.75" thickBot="1" x14ac:dyDescent="0.3">
      <c r="B19" s="279"/>
      <c r="C19" s="92" t="s">
        <v>9</v>
      </c>
      <c r="D19" s="51">
        <v>5.0999999999999997E-2</v>
      </c>
      <c r="E19" s="51">
        <v>5.6000000000000001E-2</v>
      </c>
      <c r="F19" s="51">
        <v>5.1999999999999998E-2</v>
      </c>
      <c r="G19" s="51">
        <v>5.1999999999999998E-2</v>
      </c>
      <c r="H19" s="51">
        <v>5.0999999999999997E-2</v>
      </c>
      <c r="I19" s="51">
        <v>6.0999999999999999E-2</v>
      </c>
      <c r="J19" s="51">
        <v>5.1999999999999998E-2</v>
      </c>
      <c r="K19" s="51">
        <v>5.2999999999999999E-2</v>
      </c>
      <c r="L19" s="51">
        <v>5.1999999999999998E-2</v>
      </c>
      <c r="M19" s="51">
        <v>6.2E-2</v>
      </c>
      <c r="N19" s="51">
        <v>5.2999999999999999E-2</v>
      </c>
      <c r="O19" s="52">
        <v>5.0999999999999997E-2</v>
      </c>
      <c r="AC19" s="314"/>
      <c r="AD19" s="47" t="s">
        <v>9</v>
      </c>
      <c r="AE19" s="51">
        <f t="shared" si="4"/>
        <v>-1.9999999999999948E-3</v>
      </c>
      <c r="AF19" s="51">
        <f t="shared" si="4"/>
        <v>-1.0000000000000009E-3</v>
      </c>
      <c r="AG19" s="51">
        <f t="shared" si="4"/>
        <v>-1.0000000000000009E-3</v>
      </c>
      <c r="AH19" s="51">
        <f t="shared" si="4"/>
        <v>-1.0000000000000009E-3</v>
      </c>
      <c r="AI19" s="51">
        <f t="shared" si="4"/>
        <v>-1.0000000000000009E-3</v>
      </c>
      <c r="AJ19" s="51">
        <f t="shared" si="4"/>
        <v>-1.0000000000000009E-3</v>
      </c>
      <c r="AK19" s="51">
        <f t="shared" si="4"/>
        <v>1.0000000000000009E-3</v>
      </c>
      <c r="AL19" s="51">
        <f t="shared" si="4"/>
        <v>-1.0000000000000009E-3</v>
      </c>
      <c r="AM19" s="51">
        <f t="shared" si="4"/>
        <v>-1.0000000000000009E-3</v>
      </c>
      <c r="AN19" s="51">
        <f t="shared" si="4"/>
        <v>0</v>
      </c>
      <c r="AO19" s="51">
        <f t="shared" si="4"/>
        <v>-1.0000000000000009E-3</v>
      </c>
      <c r="AP19" s="52">
        <f t="shared" si="4"/>
        <v>-1.0000000000000009E-3</v>
      </c>
      <c r="AR19" s="314"/>
      <c r="AS19" s="47" t="s">
        <v>9</v>
      </c>
      <c r="AT19" s="51">
        <f t="shared" si="5"/>
        <v>2.5000000000000022E-3</v>
      </c>
      <c r="AU19" s="51">
        <f t="shared" ref="AU19:BE19" si="12">AU10-AVERAGE($AT$3:$AU$3)</f>
        <v>3.4999999999999962E-3</v>
      </c>
      <c r="AV19" s="51">
        <f t="shared" si="12"/>
        <v>3.4999999999999962E-3</v>
      </c>
      <c r="AW19" s="51">
        <f t="shared" si="12"/>
        <v>5.4999999999999979E-3</v>
      </c>
      <c r="AX19" s="51">
        <f t="shared" si="12"/>
        <v>3.4999999999999962E-3</v>
      </c>
      <c r="AY19" s="51">
        <f t="shared" si="12"/>
        <v>4.4999999999999971E-3</v>
      </c>
      <c r="AZ19" s="51">
        <f t="shared" si="12"/>
        <v>1.3499999999999998E-2</v>
      </c>
      <c r="BA19" s="51">
        <f t="shared" si="12"/>
        <v>3.4999999999999962E-3</v>
      </c>
      <c r="BB19" s="51">
        <f t="shared" si="12"/>
        <v>3.4999999999999962E-3</v>
      </c>
      <c r="BC19" s="51">
        <f t="shared" si="12"/>
        <v>4.4999999999999971E-3</v>
      </c>
      <c r="BD19" s="51">
        <f t="shared" si="12"/>
        <v>3.4999999999999962E-3</v>
      </c>
      <c r="BE19" s="52">
        <f t="shared" si="12"/>
        <v>3.4999999999999962E-3</v>
      </c>
    </row>
    <row r="20" spans="2:57" x14ac:dyDescent="0.25">
      <c r="B20" s="276" t="s">
        <v>205</v>
      </c>
      <c r="C20" s="90"/>
      <c r="D20" s="42">
        <v>1</v>
      </c>
      <c r="E20" s="42">
        <v>2</v>
      </c>
      <c r="F20" s="42">
        <v>3</v>
      </c>
      <c r="G20" s="42">
        <v>4</v>
      </c>
      <c r="H20" s="42">
        <v>5</v>
      </c>
      <c r="I20" s="42">
        <v>6</v>
      </c>
      <c r="J20" s="42">
        <v>7</v>
      </c>
      <c r="K20" s="42">
        <v>8</v>
      </c>
      <c r="L20" s="42">
        <v>9</v>
      </c>
      <c r="M20" s="42">
        <v>10</v>
      </c>
      <c r="N20" s="42">
        <v>11</v>
      </c>
      <c r="O20" s="43">
        <v>12</v>
      </c>
      <c r="U20">
        <f>AVERAGE(F12:G12)</f>
        <v>0.50800000000000001</v>
      </c>
      <c r="V20">
        <f>AVERAGE(H12:I12)</f>
        <v>9.2999999999999999E-2</v>
      </c>
      <c r="AC20" s="1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10"/>
      <c r="AR20" s="1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10"/>
    </row>
    <row r="21" spans="2:57" x14ac:dyDescent="0.25">
      <c r="B21" s="277"/>
      <c r="C21" s="91" t="s">
        <v>25</v>
      </c>
      <c r="D21" s="30">
        <f>D12-D3</f>
        <v>-0.89900000000000002</v>
      </c>
      <c r="E21" s="28">
        <f t="shared" ref="E21:O21" si="13">E12-E3</f>
        <v>-2.0000000000000018E-3</v>
      </c>
      <c r="F21" s="25">
        <f t="shared" si="13"/>
        <v>-0.43</v>
      </c>
      <c r="G21" s="23">
        <f t="shared" si="13"/>
        <v>-1.0720000000000001</v>
      </c>
      <c r="H21" s="128">
        <f t="shared" si="13"/>
        <v>-0.32499999999999996</v>
      </c>
      <c r="I21" s="28">
        <f t="shared" si="13"/>
        <v>-5.3999999999999992E-2</v>
      </c>
      <c r="J21" s="31">
        <f t="shared" si="13"/>
        <v>0.91399999999999992</v>
      </c>
      <c r="K21" s="33">
        <f t="shared" si="13"/>
        <v>1.0739999999999998</v>
      </c>
      <c r="L21" s="28">
        <f t="shared" si="13"/>
        <v>0</v>
      </c>
      <c r="M21" s="28">
        <f t="shared" si="13"/>
        <v>1.0000000000000009E-3</v>
      </c>
      <c r="N21" s="28">
        <f t="shared" si="13"/>
        <v>0</v>
      </c>
      <c r="O21" s="46">
        <f t="shared" si="13"/>
        <v>0</v>
      </c>
      <c r="Q21">
        <f>AVERAGE(D21:E21)</f>
        <v>-0.45050000000000001</v>
      </c>
      <c r="U21">
        <f t="shared" ref="U21:U23" si="14">AVERAGE(F13:G13)</f>
        <v>0.151</v>
      </c>
      <c r="V21">
        <f>AVERAGE(H13:I13)</f>
        <v>0.26800000000000002</v>
      </c>
      <c r="AC21" s="2"/>
      <c r="AP21" s="3"/>
      <c r="AR21" s="2"/>
      <c r="BE21" s="3"/>
    </row>
    <row r="22" spans="2:57" x14ac:dyDescent="0.25">
      <c r="B22" s="277"/>
      <c r="C22" s="91" t="s">
        <v>26</v>
      </c>
      <c r="D22" s="30">
        <f t="shared" ref="D22:D28" si="15">D13-D4</f>
        <v>-0.95600000000000007</v>
      </c>
      <c r="E22" s="28">
        <f t="shared" ref="E22:O22" si="16">E13-E4</f>
        <v>-3.0000000000000027E-3</v>
      </c>
      <c r="F22" s="32">
        <f t="shared" si="16"/>
        <v>-0.11700000000000002</v>
      </c>
      <c r="G22" s="28">
        <f t="shared" si="16"/>
        <v>3.3000000000000002E-2</v>
      </c>
      <c r="H22" s="22">
        <f t="shared" si="16"/>
        <v>-0.98899999999999988</v>
      </c>
      <c r="I22" s="30">
        <f t="shared" si="16"/>
        <v>-0.8600000000000001</v>
      </c>
      <c r="J22" s="28">
        <f t="shared" si="16"/>
        <v>0</v>
      </c>
      <c r="K22" s="28">
        <f t="shared" si="16"/>
        <v>0</v>
      </c>
      <c r="L22" s="28">
        <f t="shared" si="16"/>
        <v>0</v>
      </c>
      <c r="M22" s="28">
        <f t="shared" si="16"/>
        <v>0</v>
      </c>
      <c r="N22" s="28">
        <f t="shared" si="16"/>
        <v>0</v>
      </c>
      <c r="O22" s="46">
        <f t="shared" si="16"/>
        <v>0</v>
      </c>
      <c r="Q22">
        <f t="shared" ref="Q22:Q26" si="17">AVERAGE(D22:E22)</f>
        <v>-0.47950000000000004</v>
      </c>
      <c r="U22">
        <f t="shared" si="14"/>
        <v>0.36049999999999999</v>
      </c>
      <c r="V22">
        <f>AVERAGE(H14:I14)</f>
        <v>0.41449999999999998</v>
      </c>
      <c r="AC22" s="2"/>
      <c r="AP22" s="3"/>
      <c r="AR22" s="2"/>
      <c r="BE22" s="3"/>
    </row>
    <row r="23" spans="2:57" x14ac:dyDescent="0.25">
      <c r="B23" s="277"/>
      <c r="C23" s="91" t="s">
        <v>27</v>
      </c>
      <c r="D23" s="28">
        <f t="shared" si="15"/>
        <v>-9.999999999999995E-3</v>
      </c>
      <c r="E23" s="28">
        <f t="shared" ref="E23:O23" si="18">E14-E5</f>
        <v>-1.1999999999999997E-2</v>
      </c>
      <c r="F23" s="27">
        <f t="shared" si="18"/>
        <v>-1.1040000000000001</v>
      </c>
      <c r="G23" s="24">
        <f t="shared" si="18"/>
        <v>-0.88300000000000001</v>
      </c>
      <c r="H23" s="22">
        <f t="shared" si="18"/>
        <v>-0.91300000000000003</v>
      </c>
      <c r="I23" s="25">
        <f t="shared" si="18"/>
        <v>-0.48500000000000004</v>
      </c>
      <c r="J23" s="28">
        <f t="shared" si="18"/>
        <v>0</v>
      </c>
      <c r="K23" s="28">
        <f t="shared" si="18"/>
        <v>0</v>
      </c>
      <c r="L23" s="28">
        <f t="shared" si="18"/>
        <v>1.0000000000000009E-3</v>
      </c>
      <c r="M23" s="28">
        <f t="shared" si="18"/>
        <v>0</v>
      </c>
      <c r="N23" s="28">
        <f t="shared" si="18"/>
        <v>0</v>
      </c>
      <c r="O23" s="46">
        <f t="shared" si="18"/>
        <v>0</v>
      </c>
      <c r="Q23">
        <f t="shared" si="17"/>
        <v>-1.0999999999999996E-2</v>
      </c>
      <c r="U23">
        <f t="shared" si="14"/>
        <v>0.108</v>
      </c>
      <c r="V23">
        <f>AVERAGE(H15:I15)</f>
        <v>0.13700000000000001</v>
      </c>
      <c r="AC23" s="2"/>
      <c r="AP23" s="3"/>
      <c r="AR23" s="2"/>
      <c r="BE23" s="3"/>
    </row>
    <row r="24" spans="2:57" x14ac:dyDescent="0.25">
      <c r="B24" s="277"/>
      <c r="C24" s="91" t="s">
        <v>28</v>
      </c>
      <c r="D24" s="31">
        <f t="shared" si="15"/>
        <v>-0.40400000000000003</v>
      </c>
      <c r="E24" s="24">
        <f t="shared" ref="E24:O24" si="19">E15-E6</f>
        <v>-1.4850000000000001</v>
      </c>
      <c r="F24" s="28">
        <f t="shared" si="19"/>
        <v>-3.0000000000000027E-3</v>
      </c>
      <c r="G24" s="32">
        <f t="shared" si="19"/>
        <v>-0.107</v>
      </c>
      <c r="H24" s="28">
        <f t="shared" si="19"/>
        <v>8.0000000000000071E-3</v>
      </c>
      <c r="I24" s="32">
        <f t="shared" si="19"/>
        <v>-6.8000000000000005E-2</v>
      </c>
      <c r="J24" s="28">
        <f t="shared" si="19"/>
        <v>0</v>
      </c>
      <c r="K24" s="28">
        <f t="shared" si="19"/>
        <v>-1.0000000000000009E-3</v>
      </c>
      <c r="L24" s="28">
        <f t="shared" si="19"/>
        <v>0</v>
      </c>
      <c r="M24" s="28">
        <f t="shared" si="19"/>
        <v>0</v>
      </c>
      <c r="N24" s="28">
        <f t="shared" si="19"/>
        <v>0</v>
      </c>
      <c r="O24" s="46">
        <f t="shared" si="19"/>
        <v>0</v>
      </c>
      <c r="Q24">
        <f t="shared" si="17"/>
        <v>-0.94450000000000012</v>
      </c>
      <c r="U24">
        <f>AVERAGE(F16:G16)</f>
        <v>0.29499999999999998</v>
      </c>
      <c r="V24">
        <f>AVERAGE(H16:I16)</f>
        <v>0.1875</v>
      </c>
      <c r="AC24" s="2">
        <f>AVERAGE(AE12:AF12)</f>
        <v>0</v>
      </c>
      <c r="AD24" s="113">
        <v>0</v>
      </c>
      <c r="AP24" s="3"/>
      <c r="AR24" s="2">
        <f>AVERAGE(AT12:AU12)</f>
        <v>0</v>
      </c>
      <c r="AS24" s="113">
        <v>0</v>
      </c>
      <c r="BE24" s="3"/>
    </row>
    <row r="25" spans="2:57" x14ac:dyDescent="0.25">
      <c r="B25" s="277"/>
      <c r="C25" s="91" t="s">
        <v>35</v>
      </c>
      <c r="D25" s="128">
        <f t="shared" si="15"/>
        <v>-0.48</v>
      </c>
      <c r="E25" s="32">
        <f t="shared" ref="E25:O25" si="20">E16-E7</f>
        <v>-5.7999999999999996E-2</v>
      </c>
      <c r="F25" s="29">
        <f t="shared" si="20"/>
        <v>-0.94399999999999995</v>
      </c>
      <c r="G25" s="24">
        <f t="shared" si="20"/>
        <v>-1.04</v>
      </c>
      <c r="H25" s="22">
        <f t="shared" si="20"/>
        <v>-1.165</v>
      </c>
      <c r="I25" s="31">
        <f t="shared" si="20"/>
        <v>-0.44499999999999995</v>
      </c>
      <c r="J25" s="28">
        <f t="shared" si="20"/>
        <v>0</v>
      </c>
      <c r="K25" s="28">
        <f t="shared" si="20"/>
        <v>0</v>
      </c>
      <c r="L25" s="28">
        <f t="shared" si="20"/>
        <v>0</v>
      </c>
      <c r="M25" s="28">
        <f t="shared" si="20"/>
        <v>0</v>
      </c>
      <c r="N25" s="28">
        <f t="shared" si="20"/>
        <v>0</v>
      </c>
      <c r="O25" s="46">
        <f t="shared" si="20"/>
        <v>0</v>
      </c>
      <c r="Q25">
        <f t="shared" si="17"/>
        <v>-0.26900000000000002</v>
      </c>
      <c r="AC25" s="2">
        <f t="shared" ref="AC25:AC28" si="21">AVERAGE(AE13:AF13)</f>
        <v>0.27100000000000002</v>
      </c>
      <c r="AD25" s="113">
        <v>2</v>
      </c>
      <c r="AO25" t="s">
        <v>44</v>
      </c>
      <c r="AP25" s="3">
        <v>8.5937999999999999</v>
      </c>
      <c r="AR25" s="2">
        <f t="shared" ref="AR25:AR28" si="22">AVERAGE(AT13:AU13)</f>
        <v>0.16949999999999998</v>
      </c>
      <c r="AS25" s="113">
        <v>2</v>
      </c>
      <c r="BD25" t="s">
        <v>44</v>
      </c>
      <c r="BE25" s="3">
        <v>12.464</v>
      </c>
    </row>
    <row r="26" spans="2:57" x14ac:dyDescent="0.25">
      <c r="B26" s="277"/>
      <c r="C26" s="91" t="s">
        <v>36</v>
      </c>
      <c r="D26" s="25">
        <f t="shared" si="15"/>
        <v>-0.60299999999999998</v>
      </c>
      <c r="E26" s="29">
        <f t="shared" ref="E26:O26" si="23">E17-E8</f>
        <v>-0.97399999999999998</v>
      </c>
      <c r="F26" s="28">
        <f t="shared" si="23"/>
        <v>0</v>
      </c>
      <c r="G26" s="28">
        <f t="shared" si="23"/>
        <v>0</v>
      </c>
      <c r="H26" s="28">
        <f t="shared" si="23"/>
        <v>0</v>
      </c>
      <c r="I26" s="28">
        <f t="shared" si="23"/>
        <v>-2.0000000000000018E-3</v>
      </c>
      <c r="J26" s="28">
        <f t="shared" si="23"/>
        <v>0</v>
      </c>
      <c r="K26" s="28">
        <f t="shared" si="23"/>
        <v>0</v>
      </c>
      <c r="L26" s="28">
        <f t="shared" si="23"/>
        <v>0</v>
      </c>
      <c r="M26" s="28">
        <f t="shared" si="23"/>
        <v>0</v>
      </c>
      <c r="N26" s="28">
        <f t="shared" si="23"/>
        <v>0</v>
      </c>
      <c r="O26" s="46">
        <f t="shared" si="23"/>
        <v>0</v>
      </c>
      <c r="Q26">
        <f t="shared" si="17"/>
        <v>-0.78849999999999998</v>
      </c>
      <c r="AC26" s="2">
        <f t="shared" si="21"/>
        <v>0.50849999999999995</v>
      </c>
      <c r="AD26" s="113">
        <v>4</v>
      </c>
      <c r="AO26" t="s">
        <v>45</v>
      </c>
      <c r="AP26" s="3">
        <v>-0.19919999999999999</v>
      </c>
      <c r="AR26" s="2">
        <f t="shared" si="22"/>
        <v>0.371</v>
      </c>
      <c r="AS26" s="113">
        <v>4</v>
      </c>
      <c r="BD26" t="s">
        <v>45</v>
      </c>
      <c r="BE26" s="3">
        <v>-0.128</v>
      </c>
    </row>
    <row r="27" spans="2:57" x14ac:dyDescent="0.25">
      <c r="B27" s="277"/>
      <c r="C27" s="91" t="s">
        <v>37</v>
      </c>
      <c r="D27" s="28">
        <f t="shared" si="15"/>
        <v>0</v>
      </c>
      <c r="E27" s="28">
        <f t="shared" ref="E27:O27" si="24">E18-E9</f>
        <v>0</v>
      </c>
      <c r="F27" s="28">
        <f t="shared" si="24"/>
        <v>0</v>
      </c>
      <c r="G27" s="28">
        <f t="shared" si="24"/>
        <v>0</v>
      </c>
      <c r="H27" s="28">
        <f t="shared" si="24"/>
        <v>0</v>
      </c>
      <c r="I27" s="28">
        <f t="shared" si="24"/>
        <v>0</v>
      </c>
      <c r="J27" s="28">
        <f t="shared" si="24"/>
        <v>0</v>
      </c>
      <c r="K27" s="28">
        <f t="shared" si="24"/>
        <v>0</v>
      </c>
      <c r="L27" s="28">
        <f t="shared" si="24"/>
        <v>0</v>
      </c>
      <c r="M27" s="28">
        <f t="shared" si="24"/>
        <v>0</v>
      </c>
      <c r="N27" s="28">
        <f t="shared" si="24"/>
        <v>0</v>
      </c>
      <c r="O27" s="46">
        <f t="shared" si="24"/>
        <v>0</v>
      </c>
      <c r="AC27" s="2">
        <f t="shared" si="21"/>
        <v>0.72649999999999992</v>
      </c>
      <c r="AD27" s="113">
        <v>6</v>
      </c>
      <c r="AP27" s="3"/>
      <c r="AR27" s="2">
        <f t="shared" si="22"/>
        <v>0.47050000000000003</v>
      </c>
      <c r="AS27" s="113">
        <v>6</v>
      </c>
      <c r="BE27" s="3"/>
    </row>
    <row r="28" spans="2:57" ht="15.75" thickBot="1" x14ac:dyDescent="0.3">
      <c r="B28" s="279"/>
      <c r="C28" s="92" t="s">
        <v>9</v>
      </c>
      <c r="D28" s="51">
        <f t="shared" si="15"/>
        <v>0</v>
      </c>
      <c r="E28" s="51">
        <f t="shared" ref="E28:O28" si="25">E19-E10</f>
        <v>-1.0000000000000009E-3</v>
      </c>
      <c r="F28" s="51">
        <f t="shared" si="25"/>
        <v>0</v>
      </c>
      <c r="G28" s="51">
        <f t="shared" si="25"/>
        <v>0</v>
      </c>
      <c r="H28" s="51">
        <f t="shared" si="25"/>
        <v>-1.0000000000000009E-3</v>
      </c>
      <c r="I28" s="51">
        <f t="shared" si="25"/>
        <v>1.0000000000000009E-3</v>
      </c>
      <c r="J28" s="51">
        <f t="shared" si="25"/>
        <v>0</v>
      </c>
      <c r="K28" s="51">
        <f t="shared" si="25"/>
        <v>0</v>
      </c>
      <c r="L28" s="51">
        <f t="shared" si="25"/>
        <v>0</v>
      </c>
      <c r="M28" s="51">
        <f t="shared" si="25"/>
        <v>2.0000000000000018E-3</v>
      </c>
      <c r="N28" s="51">
        <f t="shared" si="25"/>
        <v>0</v>
      </c>
      <c r="O28" s="52">
        <f t="shared" si="25"/>
        <v>0</v>
      </c>
      <c r="AC28" s="2">
        <f t="shared" si="21"/>
        <v>0.94550000000000001</v>
      </c>
      <c r="AD28" s="113">
        <v>8</v>
      </c>
      <c r="AP28" s="3"/>
      <c r="AR28" s="2">
        <f t="shared" si="22"/>
        <v>0.64500000000000002</v>
      </c>
      <c r="AS28" s="113">
        <v>8</v>
      </c>
      <c r="BE28" s="3"/>
    </row>
    <row r="29" spans="2:57" x14ac:dyDescent="0.25">
      <c r="AC29" s="2">
        <f>AVERAGE(AE17:AF17)</f>
        <v>1.1785000000000001</v>
      </c>
      <c r="AD29" s="113">
        <v>10</v>
      </c>
      <c r="AP29" s="3"/>
      <c r="AR29" s="2"/>
      <c r="AS29" s="113">
        <v>10</v>
      </c>
      <c r="BE29" s="3"/>
    </row>
    <row r="30" spans="2:57" x14ac:dyDescent="0.25">
      <c r="AC30" s="2"/>
      <c r="AP30" s="3"/>
      <c r="AR30" s="2"/>
      <c r="BE30" s="3"/>
    </row>
    <row r="31" spans="2:57" x14ac:dyDescent="0.25">
      <c r="AC31" s="2"/>
      <c r="AP31" s="3"/>
      <c r="AR31" s="2"/>
      <c r="BE31" s="3"/>
    </row>
    <row r="32" spans="2:57" x14ac:dyDescent="0.25">
      <c r="AC32" s="2"/>
      <c r="AP32" s="3"/>
      <c r="AR32" s="2"/>
      <c r="BE32" s="3"/>
    </row>
    <row r="33" spans="29:57" x14ac:dyDescent="0.25">
      <c r="AC33" s="2"/>
      <c r="AP33" s="3"/>
      <c r="AR33" s="2"/>
      <c r="BE33" s="3"/>
    </row>
    <row r="34" spans="29:57" ht="15.75" thickBot="1" x14ac:dyDescent="0.3">
      <c r="AC34" s="8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2"/>
      <c r="AR34" s="8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2"/>
    </row>
    <row r="35" spans="29:57" x14ac:dyDescent="0.25">
      <c r="AC35" s="312" t="s">
        <v>19</v>
      </c>
      <c r="AD35" s="41"/>
      <c r="AE35" s="42">
        <v>1</v>
      </c>
      <c r="AF35" s="42">
        <v>2</v>
      </c>
      <c r="AG35" s="42">
        <v>3</v>
      </c>
      <c r="AH35" s="42">
        <v>4</v>
      </c>
      <c r="AI35" s="42">
        <v>5</v>
      </c>
      <c r="AJ35" s="42">
        <v>6</v>
      </c>
      <c r="AK35" s="42">
        <v>7</v>
      </c>
      <c r="AL35" s="42">
        <v>8</v>
      </c>
      <c r="AM35" s="42">
        <v>9</v>
      </c>
      <c r="AN35" s="42">
        <v>10</v>
      </c>
      <c r="AO35" s="42">
        <v>11</v>
      </c>
      <c r="AP35" s="43">
        <v>12</v>
      </c>
      <c r="AR35" s="312" t="s">
        <v>19</v>
      </c>
      <c r="AS35" s="41"/>
      <c r="AT35" s="42">
        <v>1</v>
      </c>
      <c r="AU35" s="42">
        <v>2</v>
      </c>
      <c r="AV35" s="42">
        <v>3</v>
      </c>
      <c r="AW35" s="42">
        <v>4</v>
      </c>
      <c r="AX35" s="42">
        <v>5</v>
      </c>
      <c r="AY35" s="42">
        <v>6</v>
      </c>
      <c r="AZ35" s="42">
        <v>7</v>
      </c>
      <c r="BA35" s="42">
        <v>8</v>
      </c>
      <c r="BB35" s="42">
        <v>9</v>
      </c>
      <c r="BC35" s="42">
        <v>10</v>
      </c>
      <c r="BD35" s="42">
        <v>11</v>
      </c>
      <c r="BE35" s="43">
        <v>12</v>
      </c>
    </row>
    <row r="36" spans="29:57" x14ac:dyDescent="0.25">
      <c r="AC36" s="313"/>
      <c r="AD36" s="21" t="s">
        <v>25</v>
      </c>
      <c r="AE36" s="28">
        <f>AE12*$AP$25+$AP$26</f>
        <v>-0.19919999999999999</v>
      </c>
      <c r="AF36" s="28">
        <f t="shared" ref="AF36:AP36" si="26">AF12*$AP$25+$AP$26</f>
        <v>-0.19919999999999999</v>
      </c>
      <c r="AG36" s="32">
        <f t="shared" si="26"/>
        <v>1.4594034</v>
      </c>
      <c r="AH36" s="32">
        <f t="shared" si="26"/>
        <v>1.4422158</v>
      </c>
      <c r="AI36" s="28">
        <f t="shared" si="26"/>
        <v>0.55705440000000017</v>
      </c>
      <c r="AJ36" s="28">
        <f t="shared" si="26"/>
        <v>0.56564820000000005</v>
      </c>
      <c r="AK36" s="23">
        <f t="shared" si="26"/>
        <v>13.954788600000001</v>
      </c>
      <c r="AL36" s="23">
        <f t="shared" si="26"/>
        <v>13.6540056</v>
      </c>
      <c r="AM36" s="28">
        <f t="shared" si="26"/>
        <v>-0.2077938</v>
      </c>
      <c r="AN36" s="28">
        <f t="shared" si="26"/>
        <v>-0.19919999999999999</v>
      </c>
      <c r="AO36" s="28">
        <f t="shared" si="26"/>
        <v>-0.19919999999999999</v>
      </c>
      <c r="AP36" s="46">
        <f t="shared" si="26"/>
        <v>-0.2077938</v>
      </c>
      <c r="AR36" s="313"/>
      <c r="AS36" s="21" t="s">
        <v>25</v>
      </c>
      <c r="AT36" s="28">
        <f>AT12*$BE$25+$BE$26</f>
        <v>-0.13423200000000002</v>
      </c>
      <c r="AU36" s="28">
        <f t="shared" ref="AU36:BE36" si="27">AU12*$BE$25+$BE$26</f>
        <v>-0.121768</v>
      </c>
      <c r="AV36" s="32">
        <f t="shared" si="27"/>
        <v>9.0120000000000033E-2</v>
      </c>
      <c r="AW36" s="32">
        <f t="shared" si="27"/>
        <v>9.0120000000000033E-2</v>
      </c>
      <c r="AX36" s="28">
        <f t="shared" si="27"/>
        <v>9.0120000000000033E-2</v>
      </c>
      <c r="AY36" s="28">
        <f t="shared" si="27"/>
        <v>9.0120000000000033E-2</v>
      </c>
      <c r="AZ36" s="23">
        <f t="shared" si="27"/>
        <v>11.444824000000001</v>
      </c>
      <c r="BA36" s="23">
        <f t="shared" si="27"/>
        <v>10.746840000000001</v>
      </c>
      <c r="BB36" s="28">
        <f t="shared" si="27"/>
        <v>-7.1912000000000031E-2</v>
      </c>
      <c r="BC36" s="28">
        <f t="shared" si="27"/>
        <v>-7.1912000000000031E-2</v>
      </c>
      <c r="BD36" s="28">
        <f t="shared" si="27"/>
        <v>-7.1912000000000031E-2</v>
      </c>
      <c r="BE36" s="46">
        <f t="shared" si="27"/>
        <v>-9.6839999999999982E-2</v>
      </c>
    </row>
    <row r="37" spans="29:57" x14ac:dyDescent="0.25">
      <c r="AC37" s="313"/>
      <c r="AD37" s="21" t="s">
        <v>26</v>
      </c>
      <c r="AE37" s="28">
        <f t="shared" ref="AE37:AE43" si="28">AE13*$AP$25+$AP$26</f>
        <v>2.0609694000000003</v>
      </c>
      <c r="AF37" s="33">
        <f t="shared" ref="AF37:AP37" si="29">AF13*$AP$25+$AP$26</f>
        <v>2.1984702000000005</v>
      </c>
      <c r="AG37" s="32">
        <f t="shared" si="29"/>
        <v>1.261746</v>
      </c>
      <c r="AH37" s="32">
        <f t="shared" si="29"/>
        <v>1.3219026</v>
      </c>
      <c r="AI37" s="28">
        <f t="shared" si="29"/>
        <v>0.50549160000000004</v>
      </c>
      <c r="AJ37" s="28">
        <f t="shared" si="29"/>
        <v>0.52267920000000023</v>
      </c>
      <c r="AK37" s="28">
        <f t="shared" si="29"/>
        <v>-0.2077938</v>
      </c>
      <c r="AL37" s="28">
        <f t="shared" si="29"/>
        <v>-0.21638759999999996</v>
      </c>
      <c r="AM37" s="28">
        <f t="shared" si="29"/>
        <v>-0.2077938</v>
      </c>
      <c r="AN37" s="28">
        <f t="shared" si="29"/>
        <v>-0.21638759999999996</v>
      </c>
      <c r="AO37" s="28">
        <f t="shared" si="29"/>
        <v>-0.21638759999999996</v>
      </c>
      <c r="AP37" s="46">
        <f t="shared" si="29"/>
        <v>-0.21638759999999996</v>
      </c>
      <c r="AR37" s="313"/>
      <c r="AS37" s="21" t="s">
        <v>26</v>
      </c>
      <c r="AT37" s="28">
        <f t="shared" ref="AT37:AT43" si="30">AT13*$BE$25+$BE$26</f>
        <v>2.1466799999999999</v>
      </c>
      <c r="AU37" s="33">
        <f t="shared" ref="AU37:BE37" si="31">AU13*$BE$25+$BE$26</f>
        <v>1.8226159999999996</v>
      </c>
      <c r="AV37" s="32">
        <f t="shared" si="31"/>
        <v>0.18983199999999995</v>
      </c>
      <c r="AW37" s="32">
        <f t="shared" si="31"/>
        <v>0.20229599999999998</v>
      </c>
      <c r="AX37" s="28">
        <f t="shared" si="31"/>
        <v>2.4208880000000002</v>
      </c>
      <c r="AY37" s="28">
        <f t="shared" si="31"/>
        <v>-9.6839999999999982E-2</v>
      </c>
      <c r="AZ37" s="28">
        <f t="shared" si="31"/>
        <v>-8.4376000000000048E-2</v>
      </c>
      <c r="BA37" s="28">
        <f t="shared" si="31"/>
        <v>-8.4376000000000048E-2</v>
      </c>
      <c r="BB37" s="28">
        <f t="shared" si="31"/>
        <v>-8.4376000000000048E-2</v>
      </c>
      <c r="BC37" s="28">
        <f t="shared" si="31"/>
        <v>-8.4376000000000048E-2</v>
      </c>
      <c r="BD37" s="28">
        <f t="shared" si="31"/>
        <v>-8.4376000000000048E-2</v>
      </c>
      <c r="BE37" s="46">
        <f t="shared" si="31"/>
        <v>-9.6839999999999982E-2</v>
      </c>
    </row>
    <row r="38" spans="29:57" x14ac:dyDescent="0.25">
      <c r="AC38" s="313"/>
      <c r="AD38" s="21" t="s">
        <v>27</v>
      </c>
      <c r="AE38" s="28">
        <f t="shared" si="28"/>
        <v>4.2523883999999992</v>
      </c>
      <c r="AF38" s="31">
        <f t="shared" ref="AF38:AP38" si="32">AF14*$AP$25+$AP$26</f>
        <v>4.0891061999999998</v>
      </c>
      <c r="AG38" s="32">
        <f t="shared" si="32"/>
        <v>0.92658780000000007</v>
      </c>
      <c r="AH38" s="32">
        <f t="shared" si="32"/>
        <v>1.003932</v>
      </c>
      <c r="AI38" s="28">
        <f t="shared" si="32"/>
        <v>0.49689780000000011</v>
      </c>
      <c r="AJ38" s="28">
        <f t="shared" si="32"/>
        <v>0.49689780000000011</v>
      </c>
      <c r="AK38" s="28">
        <f t="shared" si="32"/>
        <v>-0.19919999999999999</v>
      </c>
      <c r="AL38" s="28">
        <f t="shared" si="32"/>
        <v>-0.21638759999999996</v>
      </c>
      <c r="AM38" s="28">
        <f t="shared" si="32"/>
        <v>-0.21638759999999996</v>
      </c>
      <c r="AN38" s="28">
        <f t="shared" si="32"/>
        <v>-0.21638759999999996</v>
      </c>
      <c r="AO38" s="28">
        <f t="shared" si="32"/>
        <v>-0.21638759999999996</v>
      </c>
      <c r="AP38" s="46">
        <f t="shared" si="32"/>
        <v>-0.2077938</v>
      </c>
      <c r="AR38" s="313"/>
      <c r="AS38" s="21" t="s">
        <v>27</v>
      </c>
      <c r="AT38" s="28">
        <f t="shared" si="30"/>
        <v>4.153384</v>
      </c>
      <c r="AU38" s="31">
        <f t="shared" ref="AU38:BE38" si="33">AU14*$BE$25+$BE$26</f>
        <v>4.8389040000000003</v>
      </c>
      <c r="AV38" s="32">
        <f t="shared" si="33"/>
        <v>0.93767200000000017</v>
      </c>
      <c r="AW38" s="32">
        <f t="shared" si="33"/>
        <v>0.16490399999999994</v>
      </c>
      <c r="AX38" s="28">
        <f t="shared" si="33"/>
        <v>1.2991280000000001</v>
      </c>
      <c r="AY38" s="28">
        <f t="shared" si="33"/>
        <v>4.0263999999999966E-2</v>
      </c>
      <c r="AZ38" s="28">
        <f t="shared" si="33"/>
        <v>-9.6839999999999982E-2</v>
      </c>
      <c r="BA38" s="28">
        <f t="shared" si="33"/>
        <v>-8.4376000000000048E-2</v>
      </c>
      <c r="BB38" s="28">
        <f t="shared" si="33"/>
        <v>-8.4376000000000048E-2</v>
      </c>
      <c r="BC38" s="28">
        <f t="shared" si="33"/>
        <v>-9.6839999999999982E-2</v>
      </c>
      <c r="BD38" s="28">
        <f t="shared" si="33"/>
        <v>-9.6839999999999982E-2</v>
      </c>
      <c r="BE38" s="46">
        <f t="shared" si="33"/>
        <v>-7.1912000000000031E-2</v>
      </c>
    </row>
    <row r="39" spans="29:57" x14ac:dyDescent="0.25">
      <c r="AC39" s="313"/>
      <c r="AD39" s="21" t="s">
        <v>28</v>
      </c>
      <c r="AE39" s="28">
        <f t="shared" si="28"/>
        <v>5.9367731999999993</v>
      </c>
      <c r="AF39" s="26">
        <f t="shared" ref="AF39:AP39" si="34">AF15*$AP$25+$AP$26</f>
        <v>6.1516181999999997</v>
      </c>
      <c r="AG39" s="32">
        <f t="shared" si="34"/>
        <v>0.87502499999999994</v>
      </c>
      <c r="AH39" s="32">
        <f t="shared" si="34"/>
        <v>0.93518159999999995</v>
      </c>
      <c r="AI39" s="28">
        <f t="shared" si="34"/>
        <v>0.63439859999999992</v>
      </c>
      <c r="AJ39" s="28">
        <f t="shared" si="34"/>
        <v>0.64299240000000002</v>
      </c>
      <c r="AK39" s="28">
        <f t="shared" si="34"/>
        <v>-0.2077938</v>
      </c>
      <c r="AL39" s="28">
        <f t="shared" si="34"/>
        <v>-0.2077938</v>
      </c>
      <c r="AM39" s="28">
        <f t="shared" si="34"/>
        <v>-0.2077938</v>
      </c>
      <c r="AN39" s="28">
        <f t="shared" si="34"/>
        <v>-0.21638759999999996</v>
      </c>
      <c r="AO39" s="28">
        <f t="shared" si="34"/>
        <v>-0.2077938</v>
      </c>
      <c r="AP39" s="46">
        <f t="shared" si="34"/>
        <v>-0.21638759999999996</v>
      </c>
      <c r="AR39" s="313"/>
      <c r="AS39" s="21" t="s">
        <v>28</v>
      </c>
      <c r="AT39" s="28">
        <f t="shared" si="30"/>
        <v>5.9357360000000003</v>
      </c>
      <c r="AU39" s="26">
        <f t="shared" ref="AU39:BE39" si="35">AU15*$BE$25+$BE$26</f>
        <v>5.5368880000000003</v>
      </c>
      <c r="AV39" s="32">
        <f t="shared" si="35"/>
        <v>0.25215199999999999</v>
      </c>
      <c r="AW39" s="32">
        <f t="shared" si="35"/>
        <v>0.28954400000000002</v>
      </c>
      <c r="AX39" s="28">
        <f t="shared" si="35"/>
        <v>0.75071199999999993</v>
      </c>
      <c r="AY39" s="28">
        <f t="shared" si="35"/>
        <v>0.67592800000000008</v>
      </c>
      <c r="AZ39" s="28">
        <f t="shared" si="35"/>
        <v>-8.4376000000000048E-2</v>
      </c>
      <c r="BA39" s="28">
        <f t="shared" si="35"/>
        <v>-8.4376000000000048E-2</v>
      </c>
      <c r="BB39" s="28">
        <f t="shared" si="35"/>
        <v>-8.4376000000000048E-2</v>
      </c>
      <c r="BC39" s="28">
        <f t="shared" si="35"/>
        <v>-9.6839999999999982E-2</v>
      </c>
      <c r="BD39" s="28">
        <f t="shared" si="35"/>
        <v>-8.4376000000000048E-2</v>
      </c>
      <c r="BE39" s="46">
        <f t="shared" si="35"/>
        <v>-9.6839999999999982E-2</v>
      </c>
    </row>
    <row r="40" spans="29:57" x14ac:dyDescent="0.25">
      <c r="AC40" s="313"/>
      <c r="AD40" s="21" t="s">
        <v>35</v>
      </c>
      <c r="AE40" s="28">
        <f t="shared" si="28"/>
        <v>7.9649099999999988</v>
      </c>
      <c r="AF40" s="30">
        <f t="shared" ref="AF40:AP40" si="36">AF16*$AP$25+$AP$26</f>
        <v>7.8875658</v>
      </c>
      <c r="AG40" s="28">
        <f t="shared" si="36"/>
        <v>-0.2077938</v>
      </c>
      <c r="AH40" s="28">
        <f t="shared" si="36"/>
        <v>-0.2077938</v>
      </c>
      <c r="AI40" s="28">
        <f t="shared" si="36"/>
        <v>-0.2077938</v>
      </c>
      <c r="AJ40" s="28">
        <f t="shared" si="36"/>
        <v>-0.2077938</v>
      </c>
      <c r="AK40" s="28">
        <f t="shared" si="36"/>
        <v>-0.2077938</v>
      </c>
      <c r="AL40" s="28">
        <f t="shared" si="36"/>
        <v>-0.2077938</v>
      </c>
      <c r="AM40" s="28">
        <f t="shared" si="36"/>
        <v>-0.2077938</v>
      </c>
      <c r="AN40" s="28">
        <f t="shared" si="36"/>
        <v>-0.2077938</v>
      </c>
      <c r="AO40" s="28">
        <f t="shared" si="36"/>
        <v>-0.21638759999999996</v>
      </c>
      <c r="AP40" s="46">
        <f t="shared" si="36"/>
        <v>-0.2077938</v>
      </c>
      <c r="AR40" s="313"/>
      <c r="AS40" s="21" t="s">
        <v>35</v>
      </c>
      <c r="AT40" s="28">
        <f t="shared" si="30"/>
        <v>8.515784</v>
      </c>
      <c r="AU40" s="30">
        <f t="shared" ref="AU40:BE40" si="37">AU16*$BE$25+$BE$26</f>
        <v>7.3067760000000002</v>
      </c>
      <c r="AV40" s="28">
        <f t="shared" si="37"/>
        <v>0.25215199999999999</v>
      </c>
      <c r="AW40" s="28">
        <f t="shared" si="37"/>
        <v>0.21475999999999995</v>
      </c>
      <c r="AX40" s="28">
        <f t="shared" si="37"/>
        <v>0.20229599999999998</v>
      </c>
      <c r="AY40" s="28">
        <f t="shared" si="37"/>
        <v>0.21475999999999995</v>
      </c>
      <c r="AZ40" s="28">
        <f t="shared" si="37"/>
        <v>-8.4376000000000048E-2</v>
      </c>
      <c r="BA40" s="28">
        <f t="shared" si="37"/>
        <v>-8.4376000000000048E-2</v>
      </c>
      <c r="BB40" s="28">
        <f t="shared" si="37"/>
        <v>-8.4376000000000048E-2</v>
      </c>
      <c r="BC40" s="28">
        <f t="shared" si="37"/>
        <v>-8.4376000000000048E-2</v>
      </c>
      <c r="BD40" s="28">
        <f t="shared" si="37"/>
        <v>-9.6839999999999982E-2</v>
      </c>
      <c r="BE40" s="46">
        <f t="shared" si="37"/>
        <v>-8.4376000000000048E-2</v>
      </c>
    </row>
    <row r="41" spans="29:57" x14ac:dyDescent="0.25">
      <c r="AC41" s="313"/>
      <c r="AD41" s="21" t="s">
        <v>36</v>
      </c>
      <c r="AE41" s="28">
        <f t="shared" si="28"/>
        <v>9.8727336000000001</v>
      </c>
      <c r="AF41" s="27">
        <f t="shared" ref="AF41:AP41" si="38">AF17*$AP$25+$AP$26</f>
        <v>9.9844530000000002</v>
      </c>
      <c r="AG41" s="28">
        <f t="shared" si="38"/>
        <v>-0.2077938</v>
      </c>
      <c r="AH41" s="28">
        <f t="shared" si="38"/>
        <v>-0.2077938</v>
      </c>
      <c r="AI41" s="28">
        <f t="shared" si="38"/>
        <v>-0.2077938</v>
      </c>
      <c r="AJ41" s="28">
        <f t="shared" si="38"/>
        <v>-0.21638759999999996</v>
      </c>
      <c r="AK41" s="28">
        <f t="shared" si="38"/>
        <v>-0.21638759999999996</v>
      </c>
      <c r="AL41" s="28">
        <f t="shared" si="38"/>
        <v>-0.2077938</v>
      </c>
      <c r="AM41" s="28">
        <f t="shared" si="38"/>
        <v>-0.2077938</v>
      </c>
      <c r="AN41" s="28">
        <f t="shared" si="38"/>
        <v>-0.2077938</v>
      </c>
      <c r="AO41" s="28">
        <f t="shared" si="38"/>
        <v>-0.2077938</v>
      </c>
      <c r="AP41" s="46">
        <f t="shared" si="38"/>
        <v>-0.2077938</v>
      </c>
      <c r="AR41" s="313"/>
      <c r="AS41" s="21" t="s">
        <v>36</v>
      </c>
      <c r="AT41" s="28">
        <f t="shared" si="30"/>
        <v>5.9482000000000008</v>
      </c>
      <c r="AU41" s="27">
        <f t="shared" ref="AU41:BE41" si="39">AU17*$BE$25+$BE$26</f>
        <v>4.2530960000000002</v>
      </c>
      <c r="AV41" s="28">
        <f t="shared" si="39"/>
        <v>-8.4376000000000048E-2</v>
      </c>
      <c r="AW41" s="28">
        <f t="shared" si="39"/>
        <v>-8.4376000000000048E-2</v>
      </c>
      <c r="AX41" s="28">
        <f t="shared" si="39"/>
        <v>-8.4376000000000048E-2</v>
      </c>
      <c r="AY41" s="28">
        <f t="shared" si="39"/>
        <v>-9.6839999999999982E-2</v>
      </c>
      <c r="AZ41" s="28">
        <f t="shared" si="39"/>
        <v>-8.4376000000000048E-2</v>
      </c>
      <c r="BA41" s="28">
        <f t="shared" si="39"/>
        <v>-8.4376000000000048E-2</v>
      </c>
      <c r="BB41" s="28">
        <f t="shared" si="39"/>
        <v>-8.4376000000000048E-2</v>
      </c>
      <c r="BC41" s="28">
        <f t="shared" si="39"/>
        <v>-8.4376000000000048E-2</v>
      </c>
      <c r="BD41" s="28">
        <f t="shared" si="39"/>
        <v>-8.4376000000000048E-2</v>
      </c>
      <c r="BE41" s="46">
        <f t="shared" si="39"/>
        <v>-8.4376000000000048E-2</v>
      </c>
    </row>
    <row r="42" spans="29:57" x14ac:dyDescent="0.25">
      <c r="AC42" s="313"/>
      <c r="AD42" s="21" t="s">
        <v>37</v>
      </c>
      <c r="AE42" s="28">
        <f t="shared" si="28"/>
        <v>-0.2077938</v>
      </c>
      <c r="AF42" s="28">
        <f t="shared" ref="AF42:AP42" si="40">AF18*$AP$25+$AP$26</f>
        <v>-0.2077938</v>
      </c>
      <c r="AG42" s="28">
        <f t="shared" si="40"/>
        <v>-0.2077938</v>
      </c>
      <c r="AH42" s="28">
        <f t="shared" si="40"/>
        <v>-0.2077938</v>
      </c>
      <c r="AI42" s="28">
        <f t="shared" si="40"/>
        <v>-0.2077938</v>
      </c>
      <c r="AJ42" s="28">
        <f t="shared" si="40"/>
        <v>-0.2077938</v>
      </c>
      <c r="AK42" s="28">
        <f t="shared" si="40"/>
        <v>-0.2077938</v>
      </c>
      <c r="AL42" s="28">
        <f t="shared" si="40"/>
        <v>-0.2077938</v>
      </c>
      <c r="AM42" s="28">
        <f t="shared" si="40"/>
        <v>-0.2077938</v>
      </c>
      <c r="AN42" s="28">
        <f t="shared" si="40"/>
        <v>-0.2077938</v>
      </c>
      <c r="AO42" s="28">
        <f t="shared" si="40"/>
        <v>-0.2077938</v>
      </c>
      <c r="AP42" s="46">
        <f t="shared" si="40"/>
        <v>-0.2077938</v>
      </c>
      <c r="AR42" s="313"/>
      <c r="AS42" s="21" t="s">
        <v>37</v>
      </c>
      <c r="AT42" s="28">
        <f t="shared" si="30"/>
        <v>-8.4376000000000048E-2</v>
      </c>
      <c r="AU42" s="28">
        <f t="shared" ref="AU42:BE42" si="41">AU18*$BE$25+$BE$26</f>
        <v>-8.4376000000000048E-2</v>
      </c>
      <c r="AV42" s="28">
        <f t="shared" si="41"/>
        <v>-8.4376000000000048E-2</v>
      </c>
      <c r="AW42" s="28">
        <f t="shared" si="41"/>
        <v>7.7656000000000003E-2</v>
      </c>
      <c r="AX42" s="28">
        <f t="shared" si="41"/>
        <v>-7.1912000000000031E-2</v>
      </c>
      <c r="AY42" s="28">
        <f t="shared" si="41"/>
        <v>-2.2055999999999992E-2</v>
      </c>
      <c r="AZ42" s="28">
        <f t="shared" si="41"/>
        <v>-8.4376000000000048E-2</v>
      </c>
      <c r="BA42" s="28">
        <f t="shared" si="41"/>
        <v>-8.4376000000000048E-2</v>
      </c>
      <c r="BB42" s="28">
        <f t="shared" si="41"/>
        <v>-8.4376000000000048E-2</v>
      </c>
      <c r="BC42" s="28">
        <f t="shared" si="41"/>
        <v>-8.4376000000000048E-2</v>
      </c>
      <c r="BD42" s="28">
        <f t="shared" si="41"/>
        <v>-8.4376000000000048E-2</v>
      </c>
      <c r="BE42" s="46">
        <f t="shared" si="41"/>
        <v>-8.4376000000000048E-2</v>
      </c>
    </row>
    <row r="43" spans="29:57" ht="15.75" thickBot="1" x14ac:dyDescent="0.3">
      <c r="AC43" s="314"/>
      <c r="AD43" s="47" t="s">
        <v>9</v>
      </c>
      <c r="AE43" s="28">
        <f t="shared" si="28"/>
        <v>-0.21638759999999996</v>
      </c>
      <c r="AF43" s="51">
        <f t="shared" ref="AF43:AP43" si="42">AF19*$AP$25+$AP$26</f>
        <v>-0.2077938</v>
      </c>
      <c r="AG43" s="51">
        <f t="shared" si="42"/>
        <v>-0.2077938</v>
      </c>
      <c r="AH43" s="51">
        <f t="shared" si="42"/>
        <v>-0.2077938</v>
      </c>
      <c r="AI43" s="51">
        <f t="shared" si="42"/>
        <v>-0.2077938</v>
      </c>
      <c r="AJ43" s="51">
        <f t="shared" si="42"/>
        <v>-0.2077938</v>
      </c>
      <c r="AK43" s="51">
        <f t="shared" si="42"/>
        <v>-0.19060619999999998</v>
      </c>
      <c r="AL43" s="51">
        <f t="shared" si="42"/>
        <v>-0.2077938</v>
      </c>
      <c r="AM43" s="51">
        <f t="shared" si="42"/>
        <v>-0.2077938</v>
      </c>
      <c r="AN43" s="51">
        <f t="shared" si="42"/>
        <v>-0.19919999999999999</v>
      </c>
      <c r="AO43" s="51">
        <f t="shared" si="42"/>
        <v>-0.2077938</v>
      </c>
      <c r="AP43" s="52">
        <f t="shared" si="42"/>
        <v>-0.2077938</v>
      </c>
      <c r="AR43" s="314"/>
      <c r="AS43" s="47" t="s">
        <v>9</v>
      </c>
      <c r="AT43" s="28">
        <f t="shared" si="30"/>
        <v>-9.6839999999999982E-2</v>
      </c>
      <c r="AU43" s="51">
        <f t="shared" ref="AU43:BE43" si="43">AU19*$BE$25+$BE$26</f>
        <v>-8.4376000000000048E-2</v>
      </c>
      <c r="AV43" s="51">
        <f t="shared" si="43"/>
        <v>-8.4376000000000048E-2</v>
      </c>
      <c r="AW43" s="51">
        <f t="shared" si="43"/>
        <v>-5.9448000000000029E-2</v>
      </c>
      <c r="AX43" s="51">
        <f t="shared" si="43"/>
        <v>-8.4376000000000048E-2</v>
      </c>
      <c r="AY43" s="51">
        <f t="shared" si="43"/>
        <v>-7.1912000000000031E-2</v>
      </c>
      <c r="AZ43" s="51">
        <f t="shared" si="43"/>
        <v>4.0263999999999966E-2</v>
      </c>
      <c r="BA43" s="51">
        <f t="shared" si="43"/>
        <v>-8.4376000000000048E-2</v>
      </c>
      <c r="BB43" s="51">
        <f t="shared" si="43"/>
        <v>-8.4376000000000048E-2</v>
      </c>
      <c r="BC43" s="51">
        <f t="shared" si="43"/>
        <v>-7.1912000000000031E-2</v>
      </c>
      <c r="BD43" s="51">
        <f t="shared" si="43"/>
        <v>-8.4376000000000048E-2</v>
      </c>
      <c r="BE43" s="52">
        <f t="shared" si="43"/>
        <v>-8.4376000000000048E-2</v>
      </c>
    </row>
    <row r="44" spans="29:57" x14ac:dyDescent="0.25">
      <c r="AC44" s="293" t="s">
        <v>47</v>
      </c>
      <c r="AD44" s="260" t="s">
        <v>48</v>
      </c>
      <c r="AE44" s="261" t="s">
        <v>12</v>
      </c>
      <c r="AF44" s="261" t="s">
        <v>202</v>
      </c>
      <c r="AG44" s="268" t="s">
        <v>50</v>
      </c>
      <c r="AR44" s="293" t="s">
        <v>47</v>
      </c>
      <c r="AS44" s="260" t="s">
        <v>48</v>
      </c>
      <c r="AT44" s="261" t="s">
        <v>12</v>
      </c>
      <c r="AU44" s="261" t="s">
        <v>202</v>
      </c>
      <c r="AV44" s="268" t="s">
        <v>50</v>
      </c>
    </row>
    <row r="45" spans="29:57" x14ac:dyDescent="0.25">
      <c r="AC45" s="294"/>
      <c r="AD45" s="355" t="s">
        <v>32</v>
      </c>
      <c r="AE45" s="262" t="s">
        <v>25</v>
      </c>
      <c r="AF45" s="16">
        <f>AVERAGE(AG36:AH36)/(50/1000)</f>
        <v>29.016191999999997</v>
      </c>
      <c r="AG45" s="19">
        <f>AVERAGE(AF45:AF48)</f>
        <v>23.064985499999999</v>
      </c>
      <c r="AR45" s="294"/>
      <c r="AS45" s="355" t="s">
        <v>32</v>
      </c>
      <c r="AT45" s="262" t="s">
        <v>25</v>
      </c>
      <c r="AU45" s="16">
        <f t="shared" ref="AU45:AU49" si="44">AVERAGE(AV36:AW36)/(50/1000)</f>
        <v>1.8024000000000007</v>
      </c>
      <c r="AV45" s="19">
        <f>AVERAGE(AU45:AU49)</f>
        <v>5.3671039999999994</v>
      </c>
    </row>
    <row r="46" spans="29:57" x14ac:dyDescent="0.25">
      <c r="AC46" s="294"/>
      <c r="AD46" s="356"/>
      <c r="AE46" s="263" t="s">
        <v>26</v>
      </c>
      <c r="AF46" s="16">
        <f t="shared" ref="AF46:AF48" si="45">AVERAGE(AG37:AH37)/(50/1000)</f>
        <v>25.836486000000001</v>
      </c>
      <c r="AG46" s="19"/>
      <c r="AR46" s="294"/>
      <c r="AS46" s="356"/>
      <c r="AT46" s="263" t="s">
        <v>26</v>
      </c>
      <c r="AU46" s="16">
        <f t="shared" si="44"/>
        <v>3.921279999999999</v>
      </c>
      <c r="AV46" s="19"/>
    </row>
    <row r="47" spans="29:57" x14ac:dyDescent="0.25">
      <c r="AC47" s="294"/>
      <c r="AD47" s="356"/>
      <c r="AE47" s="263" t="s">
        <v>27</v>
      </c>
      <c r="AF47" s="16">
        <f t="shared" si="45"/>
        <v>19.305198000000001</v>
      </c>
      <c r="AG47" s="19"/>
      <c r="AI47" t="s">
        <v>206</v>
      </c>
      <c r="AR47" s="294"/>
      <c r="AS47" s="356"/>
      <c r="AT47" s="263" t="s">
        <v>27</v>
      </c>
      <c r="AU47" s="16">
        <f t="shared" si="44"/>
        <v>11.02576</v>
      </c>
      <c r="AV47" s="19"/>
      <c r="AX47" t="s">
        <v>206</v>
      </c>
    </row>
    <row r="48" spans="29:57" x14ac:dyDescent="0.25">
      <c r="AC48" s="294"/>
      <c r="AD48" s="356"/>
      <c r="AE48" s="263" t="s">
        <v>28</v>
      </c>
      <c r="AF48" s="16">
        <f t="shared" si="45"/>
        <v>18.102065999999997</v>
      </c>
      <c r="AG48" s="19"/>
      <c r="AI48">
        <f>TTEST(AF45:AF48,AF50:AF53,2,2)</f>
        <v>4.2456465715681275E-3</v>
      </c>
      <c r="AR48" s="294"/>
      <c r="AS48" s="356"/>
      <c r="AT48" s="263" t="s">
        <v>28</v>
      </c>
      <c r="AU48" s="16">
        <f t="shared" si="44"/>
        <v>5.4169599999999996</v>
      </c>
      <c r="AV48" s="19"/>
      <c r="AX48">
        <f>TTEST(AU45:AU48,AU50:AU53,2,2)</f>
        <v>0.34356394050805961</v>
      </c>
    </row>
    <row r="49" spans="29:48" x14ac:dyDescent="0.25">
      <c r="AC49" s="294"/>
      <c r="AD49" s="357"/>
      <c r="AE49" s="264"/>
      <c r="AF49" s="72"/>
      <c r="AG49" s="71"/>
      <c r="AR49" s="294"/>
      <c r="AS49" s="357"/>
      <c r="AT49" s="264"/>
      <c r="AU49" s="16">
        <f t="shared" si="44"/>
        <v>4.6691199999999995</v>
      </c>
      <c r="AV49" s="71"/>
    </row>
    <row r="50" spans="29:48" x14ac:dyDescent="0.25">
      <c r="AC50" s="294"/>
      <c r="AD50" s="287" t="s">
        <v>24</v>
      </c>
      <c r="AE50" s="263" t="s">
        <v>25</v>
      </c>
      <c r="AF50" s="16">
        <f>AVERAGE(AI36:AJ36)/(50/1000)</f>
        <v>11.227026000000002</v>
      </c>
      <c r="AG50" s="19">
        <f>AVERAGE(AF50:AF53)</f>
        <v>11.055150000000001</v>
      </c>
      <c r="AR50" s="294"/>
      <c r="AS50" s="287" t="s">
        <v>24</v>
      </c>
      <c r="AT50" s="263" t="s">
        <v>25</v>
      </c>
      <c r="AU50" s="16">
        <f t="shared" ref="AU50" si="46">AVERAGE(AX36:AY36)/(50/1000)</f>
        <v>1.8024000000000007</v>
      </c>
      <c r="AV50" s="19">
        <f>AVERAGE(AU50:AU54)</f>
        <v>8.4083199999999998</v>
      </c>
    </row>
    <row r="51" spans="29:48" x14ac:dyDescent="0.25">
      <c r="AC51" s="294"/>
      <c r="AD51" s="287"/>
      <c r="AE51" s="263" t="s">
        <v>26</v>
      </c>
      <c r="AF51" s="16">
        <f t="shared" ref="AF51:AF53" si="47">AVERAGE(AI37:AJ37)/(50/1000)</f>
        <v>10.281708000000002</v>
      </c>
      <c r="AG51" s="19"/>
      <c r="AR51" s="294"/>
      <c r="AS51" s="287"/>
      <c r="AT51" s="263" t="s">
        <v>26</v>
      </c>
      <c r="AU51" s="16"/>
      <c r="AV51" s="19"/>
    </row>
    <row r="52" spans="29:48" x14ac:dyDescent="0.25">
      <c r="AC52" s="294"/>
      <c r="AD52" s="287"/>
      <c r="AE52" s="263" t="s">
        <v>27</v>
      </c>
      <c r="AF52" s="16">
        <f t="shared" si="47"/>
        <v>9.9379560000000016</v>
      </c>
      <c r="AG52" s="19"/>
      <c r="AR52" s="294"/>
      <c r="AS52" s="287"/>
      <c r="AT52" s="263" t="s">
        <v>27</v>
      </c>
      <c r="AU52" s="16">
        <f>AVERAGE(AX38:AY38)/(50/1000)</f>
        <v>13.393920000000001</v>
      </c>
      <c r="AV52" s="19"/>
    </row>
    <row r="53" spans="29:48" x14ac:dyDescent="0.25">
      <c r="AC53" s="294"/>
      <c r="AD53" s="287"/>
      <c r="AE53" s="263" t="s">
        <v>28</v>
      </c>
      <c r="AF53" s="16">
        <f t="shared" si="47"/>
        <v>12.773909999999999</v>
      </c>
      <c r="AG53" s="19"/>
      <c r="AR53" s="294"/>
      <c r="AS53" s="287"/>
      <c r="AT53" s="263" t="s">
        <v>28</v>
      </c>
      <c r="AU53" s="16">
        <f t="shared" ref="AU53:AU54" si="48">AVERAGE(AX39:AY39)/(50/1000)</f>
        <v>14.266399999999999</v>
      </c>
      <c r="AV53" s="19"/>
    </row>
    <row r="54" spans="29:48" ht="15.75" thickBot="1" x14ac:dyDescent="0.3">
      <c r="AC54" s="315"/>
      <c r="AD54" s="295"/>
      <c r="AE54" s="265"/>
      <c r="AF54" s="17"/>
      <c r="AG54" s="20"/>
      <c r="AR54" s="315"/>
      <c r="AS54" s="295"/>
      <c r="AT54" s="265"/>
      <c r="AU54" s="16">
        <f t="shared" si="48"/>
        <v>4.1705599999999992</v>
      </c>
      <c r="AV54" s="20"/>
    </row>
  </sheetData>
  <mergeCells count="18">
    <mergeCell ref="B1:O1"/>
    <mergeCell ref="B11:B19"/>
    <mergeCell ref="B2:B10"/>
    <mergeCell ref="B20:B28"/>
    <mergeCell ref="AC2:AC10"/>
    <mergeCell ref="AC11:AC19"/>
    <mergeCell ref="AC35:AC43"/>
    <mergeCell ref="AD45:AD49"/>
    <mergeCell ref="AD50:AD54"/>
    <mergeCell ref="AC44:AC54"/>
    <mergeCell ref="AC1:AP1"/>
    <mergeCell ref="AR1:BE1"/>
    <mergeCell ref="AR2:AR10"/>
    <mergeCell ref="AR11:AR19"/>
    <mergeCell ref="AR35:AR43"/>
    <mergeCell ref="AR44:AR54"/>
    <mergeCell ref="AS45:AS49"/>
    <mergeCell ref="AS50:AS54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B62F5-AB5B-475B-889D-7171808CE110}">
  <dimension ref="B1:BP386"/>
  <sheetViews>
    <sheetView workbookViewId="0">
      <selection activeCell="H1" sqref="H1:M1"/>
    </sheetView>
  </sheetViews>
  <sheetFormatPr defaultRowHeight="15" x14ac:dyDescent="0.25"/>
  <cols>
    <col min="5" max="5" width="10.42578125" customWidth="1"/>
    <col min="6" max="6" width="12" bestFit="1" customWidth="1"/>
    <col min="10" max="10" width="13.7109375" customWidth="1"/>
    <col min="11" max="11" width="10.5703125" customWidth="1"/>
    <col min="12" max="12" width="8.7109375" customWidth="1"/>
    <col min="13" max="13" width="9.5703125" customWidth="1"/>
    <col min="17" max="17" width="9.140625" customWidth="1"/>
    <col min="23" max="23" width="12" bestFit="1" customWidth="1"/>
    <col min="25" max="25" width="12" bestFit="1" customWidth="1"/>
    <col min="29" max="30" width="12" bestFit="1" customWidth="1"/>
    <col min="35" max="36" width="12" bestFit="1" customWidth="1"/>
    <col min="37" max="37" width="11" bestFit="1" customWidth="1"/>
    <col min="43" max="43" width="9.42578125" customWidth="1"/>
    <col min="49" max="49" width="9.7109375" customWidth="1"/>
    <col min="55" max="55" width="12" bestFit="1" customWidth="1"/>
    <col min="61" max="61" width="12" bestFit="1" customWidth="1"/>
    <col min="62" max="62" width="10" bestFit="1" customWidth="1"/>
    <col min="67" max="68" width="12" bestFit="1" customWidth="1"/>
  </cols>
  <sheetData>
    <row r="1" spans="2:68" ht="15.75" thickBot="1" x14ac:dyDescent="0.3">
      <c r="B1" s="316" t="s">
        <v>170</v>
      </c>
      <c r="C1" s="317"/>
      <c r="D1" s="317"/>
      <c r="E1" s="317"/>
      <c r="F1" s="317"/>
      <c r="G1" s="318"/>
      <c r="H1" s="316" t="s">
        <v>168</v>
      </c>
      <c r="I1" s="317"/>
      <c r="J1" s="317"/>
      <c r="K1" s="317"/>
      <c r="L1" s="317"/>
      <c r="M1" s="318"/>
      <c r="N1" s="316" t="s">
        <v>169</v>
      </c>
      <c r="O1" s="317"/>
      <c r="P1" s="317"/>
      <c r="Q1" s="317"/>
      <c r="R1" s="317"/>
      <c r="S1" s="318"/>
      <c r="T1" s="316" t="s">
        <v>175</v>
      </c>
      <c r="U1" s="317"/>
      <c r="V1" s="317"/>
      <c r="W1" s="317"/>
      <c r="X1" s="317"/>
      <c r="Y1" s="318"/>
      <c r="Z1" s="316" t="s">
        <v>176</v>
      </c>
      <c r="AA1" s="317"/>
      <c r="AB1" s="317"/>
      <c r="AC1" s="317"/>
      <c r="AD1" s="317"/>
      <c r="AE1" s="318"/>
      <c r="AF1" s="316" t="s">
        <v>181</v>
      </c>
      <c r="AG1" s="317"/>
      <c r="AH1" s="317"/>
      <c r="AI1" s="317"/>
      <c r="AJ1" s="317"/>
      <c r="AK1" s="318"/>
      <c r="AM1" s="352" t="s">
        <v>195</v>
      </c>
      <c r="AN1" s="353"/>
      <c r="AO1" s="353"/>
      <c r="AP1" s="353"/>
      <c r="AQ1" s="353"/>
      <c r="AR1" s="358"/>
      <c r="AS1" s="352" t="s">
        <v>198</v>
      </c>
      <c r="AT1" s="353"/>
      <c r="AU1" s="353"/>
      <c r="AV1" s="353"/>
      <c r="AW1" s="353"/>
      <c r="AX1" s="358"/>
      <c r="AY1" s="352" t="s">
        <v>138</v>
      </c>
      <c r="AZ1" s="353"/>
      <c r="BA1" s="353"/>
      <c r="BB1" s="353"/>
      <c r="BC1" s="353"/>
      <c r="BD1" s="358"/>
      <c r="BE1" s="352" t="s">
        <v>200</v>
      </c>
      <c r="BF1" s="353"/>
      <c r="BG1" s="353"/>
      <c r="BH1" s="353"/>
      <c r="BI1" s="353"/>
      <c r="BJ1" s="358"/>
    </row>
    <row r="2" spans="2:68" ht="15.75" thickBot="1" x14ac:dyDescent="0.3">
      <c r="B2" s="191" t="s">
        <v>139</v>
      </c>
      <c r="C2" s="188" t="s">
        <v>12</v>
      </c>
      <c r="D2" s="188" t="s">
        <v>140</v>
      </c>
      <c r="E2" s="188" t="s">
        <v>149</v>
      </c>
      <c r="F2" s="194" t="s">
        <v>150</v>
      </c>
      <c r="G2" s="10" t="s">
        <v>151</v>
      </c>
      <c r="H2" s="1" t="s">
        <v>152</v>
      </c>
      <c r="I2" s="15" t="s">
        <v>153</v>
      </c>
      <c r="J2" s="15" t="s">
        <v>154</v>
      </c>
      <c r="K2" s="210" t="s">
        <v>149</v>
      </c>
      <c r="L2" s="194" t="s">
        <v>150</v>
      </c>
      <c r="M2" s="10" t="s">
        <v>151</v>
      </c>
      <c r="N2" s="191" t="s">
        <v>139</v>
      </c>
      <c r="O2" s="188" t="s">
        <v>12</v>
      </c>
      <c r="P2" s="188" t="s">
        <v>140</v>
      </c>
      <c r="Q2" s="188" t="s">
        <v>149</v>
      </c>
      <c r="R2" s="194" t="s">
        <v>150</v>
      </c>
      <c r="S2" s="10" t="s">
        <v>151</v>
      </c>
      <c r="T2" s="191" t="s">
        <v>139</v>
      </c>
      <c r="U2" s="188" t="s">
        <v>12</v>
      </c>
      <c r="V2" s="188" t="s">
        <v>140</v>
      </c>
      <c r="W2" s="188" t="s">
        <v>149</v>
      </c>
      <c r="X2" s="194" t="s">
        <v>150</v>
      </c>
      <c r="Y2" s="10" t="s">
        <v>151</v>
      </c>
      <c r="Z2" s="191" t="s">
        <v>139</v>
      </c>
      <c r="AA2" s="188" t="s">
        <v>12</v>
      </c>
      <c r="AB2" s="188" t="s">
        <v>140</v>
      </c>
      <c r="AC2" s="188" t="s">
        <v>149</v>
      </c>
      <c r="AD2" s="194" t="s">
        <v>150</v>
      </c>
      <c r="AE2" s="10" t="s">
        <v>151</v>
      </c>
      <c r="AF2" s="191" t="s">
        <v>139</v>
      </c>
      <c r="AG2" s="188" t="s">
        <v>12</v>
      </c>
      <c r="AH2" s="188" t="s">
        <v>140</v>
      </c>
      <c r="AI2" s="188" t="s">
        <v>149</v>
      </c>
      <c r="AJ2" s="194" t="s">
        <v>150</v>
      </c>
      <c r="AK2" s="10" t="s">
        <v>151</v>
      </c>
      <c r="AM2" s="1" t="s">
        <v>139</v>
      </c>
      <c r="AN2" s="15" t="s">
        <v>12</v>
      </c>
      <c r="AO2" s="15" t="s">
        <v>140</v>
      </c>
      <c r="AP2" s="210" t="s">
        <v>149</v>
      </c>
      <c r="AQ2" s="194" t="s">
        <v>150</v>
      </c>
      <c r="AR2" s="10" t="s">
        <v>151</v>
      </c>
      <c r="AS2" s="1" t="s">
        <v>139</v>
      </c>
      <c r="AT2" s="15" t="s">
        <v>12</v>
      </c>
      <c r="AU2" s="15" t="s">
        <v>140</v>
      </c>
      <c r="AV2" s="210" t="s">
        <v>149</v>
      </c>
      <c r="AW2" s="194" t="s">
        <v>150</v>
      </c>
      <c r="AX2" s="10" t="s">
        <v>151</v>
      </c>
      <c r="AY2" s="1" t="s">
        <v>139</v>
      </c>
      <c r="AZ2" s="15" t="s">
        <v>12</v>
      </c>
      <c r="BA2" s="15" t="s">
        <v>140</v>
      </c>
      <c r="BB2" s="210" t="s">
        <v>149</v>
      </c>
      <c r="BC2" s="194" t="s">
        <v>150</v>
      </c>
      <c r="BD2" s="9" t="s">
        <v>151</v>
      </c>
      <c r="BE2" s="1" t="s">
        <v>139</v>
      </c>
      <c r="BF2" s="15" t="s">
        <v>12</v>
      </c>
      <c r="BG2" s="15" t="s">
        <v>140</v>
      </c>
      <c r="BH2" s="210" t="s">
        <v>149</v>
      </c>
      <c r="BI2" s="15" t="s">
        <v>150</v>
      </c>
      <c r="BJ2" s="271" t="s">
        <v>151</v>
      </c>
      <c r="BK2" s="1" t="s">
        <v>139</v>
      </c>
      <c r="BL2" s="15" t="s">
        <v>12</v>
      </c>
      <c r="BM2" s="15" t="s">
        <v>140</v>
      </c>
      <c r="BN2" s="210" t="s">
        <v>149</v>
      </c>
      <c r="BO2" s="194" t="s">
        <v>150</v>
      </c>
      <c r="BP2" s="10" t="s">
        <v>151</v>
      </c>
    </row>
    <row r="3" spans="2:68" x14ac:dyDescent="0.25">
      <c r="B3" s="191" t="s">
        <v>141</v>
      </c>
      <c r="C3" s="188" t="s">
        <v>142</v>
      </c>
      <c r="D3" s="188" t="s">
        <v>143</v>
      </c>
      <c r="E3" s="188" t="e">
        <f t="shared" ref="E3:E34" si="0">2^(-D3)</f>
        <v>#VALUE!</v>
      </c>
      <c r="F3" s="198"/>
      <c r="G3" s="199"/>
      <c r="H3" s="1" t="s">
        <v>142</v>
      </c>
      <c r="I3" s="15" t="s">
        <v>160</v>
      </c>
      <c r="J3" s="15" t="s">
        <v>161</v>
      </c>
      <c r="K3" s="15" t="e">
        <f t="shared" ref="K3:K34" si="1">2^(-J3)</f>
        <v>#VALUE!</v>
      </c>
      <c r="L3" s="215"/>
      <c r="M3" s="216"/>
      <c r="N3" s="191" t="s">
        <v>141</v>
      </c>
      <c r="O3" s="188" t="s">
        <v>142</v>
      </c>
      <c r="P3" s="188" t="s">
        <v>143</v>
      </c>
      <c r="Q3" s="188" t="e">
        <f t="shared" ref="Q3:Q34" si="2">2^(-P3)</f>
        <v>#VALUE!</v>
      </c>
      <c r="R3" s="198"/>
      <c r="S3" s="199"/>
      <c r="T3" s="191" t="s">
        <v>141</v>
      </c>
      <c r="U3" s="188" t="s">
        <v>142</v>
      </c>
      <c r="V3" s="188" t="s">
        <v>143</v>
      </c>
      <c r="W3" s="188" t="e">
        <f t="shared" ref="W3:W66" si="3">2^(-V3)</f>
        <v>#VALUE!</v>
      </c>
      <c r="X3" s="198"/>
      <c r="Y3" s="199"/>
      <c r="Z3" s="191" t="s">
        <v>141</v>
      </c>
      <c r="AA3" s="188" t="s">
        <v>142</v>
      </c>
      <c r="AB3" s="188">
        <v>39.272070402573497</v>
      </c>
      <c r="AC3" s="188">
        <f t="shared" ref="AC3:AC34" si="4">2^(-AB3)</f>
        <v>1.5063601461125197E-12</v>
      </c>
      <c r="AD3" s="198"/>
      <c r="AE3" s="199"/>
      <c r="AF3" s="191" t="s">
        <v>141</v>
      </c>
      <c r="AG3" s="188" t="s">
        <v>142</v>
      </c>
      <c r="AH3" s="188" t="s">
        <v>143</v>
      </c>
      <c r="AI3" s="188" t="e">
        <f t="shared" ref="AI3:AI34" si="5">2^(-AH3)</f>
        <v>#VALUE!</v>
      </c>
      <c r="AJ3" s="198"/>
      <c r="AK3" s="199"/>
      <c r="AM3" s="1" t="s">
        <v>141</v>
      </c>
      <c r="AN3" s="15" t="s">
        <v>142</v>
      </c>
      <c r="AO3" s="15" t="s">
        <v>143</v>
      </c>
      <c r="AP3" s="210" t="e">
        <f t="shared" ref="AP3" si="6">2^(-AO3)</f>
        <v>#VALUE!</v>
      </c>
      <c r="AQ3" s="215"/>
      <c r="AR3" s="216"/>
      <c r="AS3" s="1" t="s">
        <v>141</v>
      </c>
      <c r="AT3" s="15" t="s">
        <v>142</v>
      </c>
      <c r="AU3" s="15">
        <v>37.503428565362697</v>
      </c>
      <c r="AV3" s="210">
        <f t="shared" ref="AV3:AV66" si="7">2^(-AU3)</f>
        <v>5.1326666786172171E-12</v>
      </c>
      <c r="AW3" s="215"/>
      <c r="AX3" s="216"/>
      <c r="AY3" s="2" t="s">
        <v>197</v>
      </c>
      <c r="AZ3" s="16" t="s">
        <v>142</v>
      </c>
      <c r="BA3" s="76" t="s">
        <v>143</v>
      </c>
      <c r="BB3" s="16"/>
      <c r="BC3" s="16"/>
      <c r="BD3" s="380"/>
      <c r="BE3" s="2" t="s">
        <v>200</v>
      </c>
      <c r="BF3" s="16" t="s">
        <v>142</v>
      </c>
      <c r="BG3" s="16" t="s">
        <v>143</v>
      </c>
      <c r="BH3" s="16" t="e">
        <f>2^-BG3</f>
        <v>#VALUE!</v>
      </c>
      <c r="BI3" s="252"/>
      <c r="BJ3" s="364"/>
      <c r="BK3" s="2" t="s">
        <v>200</v>
      </c>
      <c r="BL3" s="16" t="s">
        <v>142</v>
      </c>
      <c r="BM3" s="16" t="s">
        <v>143</v>
      </c>
      <c r="BN3" s="16" t="e">
        <f>2^-BM3</f>
        <v>#VALUE!</v>
      </c>
      <c r="BO3" s="16"/>
      <c r="BP3" s="380"/>
    </row>
    <row r="4" spans="2:68" x14ac:dyDescent="0.25">
      <c r="B4" s="197" t="s">
        <v>141</v>
      </c>
      <c r="C4" s="37" t="s">
        <v>142</v>
      </c>
      <c r="D4" s="37">
        <v>37.4924666707414</v>
      </c>
      <c r="E4" s="37">
        <f t="shared" si="0"/>
        <v>5.1718142765913448E-12</v>
      </c>
      <c r="F4" s="200"/>
      <c r="G4" s="201"/>
      <c r="H4" s="5" t="s">
        <v>142</v>
      </c>
      <c r="I4" s="72" t="s">
        <v>160</v>
      </c>
      <c r="J4" s="72" t="s">
        <v>161</v>
      </c>
      <c r="K4" s="72" t="e">
        <f t="shared" si="1"/>
        <v>#VALUE!</v>
      </c>
      <c r="L4" s="213"/>
      <c r="M4" s="214"/>
      <c r="N4" s="197" t="s">
        <v>141</v>
      </c>
      <c r="O4" s="37" t="s">
        <v>142</v>
      </c>
      <c r="P4" s="37" t="s">
        <v>143</v>
      </c>
      <c r="Q4" s="37" t="e">
        <f t="shared" si="2"/>
        <v>#VALUE!</v>
      </c>
      <c r="R4" s="200"/>
      <c r="S4" s="201"/>
      <c r="T4" s="197" t="s">
        <v>141</v>
      </c>
      <c r="U4" s="37" t="s">
        <v>142</v>
      </c>
      <c r="V4" s="37" t="s">
        <v>143</v>
      </c>
      <c r="W4" s="37" t="e">
        <f t="shared" si="3"/>
        <v>#VALUE!</v>
      </c>
      <c r="X4" s="200"/>
      <c r="Y4" s="201"/>
      <c r="Z4" s="197" t="s">
        <v>141</v>
      </c>
      <c r="AA4" s="37" t="s">
        <v>142</v>
      </c>
      <c r="AB4" s="37" t="s">
        <v>143</v>
      </c>
      <c r="AC4" s="37" t="e">
        <f t="shared" si="4"/>
        <v>#VALUE!</v>
      </c>
      <c r="AD4" s="200"/>
      <c r="AE4" s="201"/>
      <c r="AF4" s="197" t="s">
        <v>141</v>
      </c>
      <c r="AG4" s="37" t="s">
        <v>142</v>
      </c>
      <c r="AH4" s="37" t="s">
        <v>143</v>
      </c>
      <c r="AI4" s="37" t="e">
        <f t="shared" si="5"/>
        <v>#VALUE!</v>
      </c>
      <c r="AJ4" s="200"/>
      <c r="AK4" s="201"/>
      <c r="AM4" s="5" t="s">
        <v>141</v>
      </c>
      <c r="AN4" s="72" t="s">
        <v>142</v>
      </c>
      <c r="AO4" s="72" t="s">
        <v>143</v>
      </c>
      <c r="AP4" s="74" t="e">
        <f t="shared" ref="AP4:AP67" si="8">2^(-AO4)</f>
        <v>#VALUE!</v>
      </c>
      <c r="AQ4" s="213"/>
      <c r="AR4" s="214"/>
      <c r="AS4" s="5" t="s">
        <v>141</v>
      </c>
      <c r="AT4" s="72" t="s">
        <v>142</v>
      </c>
      <c r="AU4" s="72" t="s">
        <v>143</v>
      </c>
      <c r="AV4" s="74" t="e">
        <f t="shared" si="7"/>
        <v>#VALUE!</v>
      </c>
      <c r="AW4" s="213"/>
      <c r="AX4" s="214"/>
      <c r="AY4" s="5" t="s">
        <v>197</v>
      </c>
      <c r="AZ4" s="72" t="s">
        <v>142</v>
      </c>
      <c r="BA4" s="74" t="s">
        <v>143</v>
      </c>
      <c r="BB4" s="72"/>
      <c r="BC4" s="72"/>
      <c r="BD4" s="381"/>
      <c r="BE4" s="5" t="s">
        <v>200</v>
      </c>
      <c r="BF4" s="72" t="s">
        <v>142</v>
      </c>
      <c r="BG4" s="72" t="s">
        <v>143</v>
      </c>
      <c r="BH4" s="72" t="e">
        <f t="shared" ref="BH4:BH67" si="9">2^-BG4</f>
        <v>#VALUE!</v>
      </c>
      <c r="BI4" s="213"/>
      <c r="BJ4" s="361"/>
      <c r="BK4" s="5" t="s">
        <v>200</v>
      </c>
      <c r="BL4" s="72" t="s">
        <v>142</v>
      </c>
      <c r="BM4" s="72" t="s">
        <v>143</v>
      </c>
      <c r="BN4" s="72" t="e">
        <f t="shared" ref="BN4:BN64" si="10">2^-BM4</f>
        <v>#VALUE!</v>
      </c>
      <c r="BO4" s="72"/>
      <c r="BP4" s="381"/>
    </row>
    <row r="5" spans="2:68" x14ac:dyDescent="0.25">
      <c r="B5" s="192" t="s">
        <v>141</v>
      </c>
      <c r="C5" s="35">
        <v>7</v>
      </c>
      <c r="D5" s="35">
        <v>30.073611725153398</v>
      </c>
      <c r="E5" s="35">
        <f t="shared" si="0"/>
        <v>8.8499495053718948E-10</v>
      </c>
      <c r="F5" s="202"/>
      <c r="G5" s="203"/>
      <c r="H5" s="2" t="s">
        <v>155</v>
      </c>
      <c r="I5" s="16" t="s">
        <v>160</v>
      </c>
      <c r="J5" s="207">
        <v>35.897354125976563</v>
      </c>
      <c r="K5" s="207">
        <f t="shared" si="1"/>
        <v>1.5624986223810891E-11</v>
      </c>
      <c r="L5" s="16">
        <f t="shared" ref="L5:L14" si="11">K5/E5</f>
        <v>1.7655452400408125E-2</v>
      </c>
      <c r="M5" s="359">
        <f>AVERAGE(L5)</f>
        <v>1.7655452400408125E-2</v>
      </c>
      <c r="N5" s="192" t="s">
        <v>141</v>
      </c>
      <c r="O5" s="35">
        <v>10</v>
      </c>
      <c r="P5" s="35">
        <v>24.927543168743199</v>
      </c>
      <c r="Q5" s="35">
        <f t="shared" si="2"/>
        <v>3.1337315352514575E-8</v>
      </c>
      <c r="R5" s="202"/>
      <c r="S5" s="203"/>
      <c r="T5" s="192" t="s">
        <v>141</v>
      </c>
      <c r="U5" s="35">
        <v>24</v>
      </c>
      <c r="V5" s="35">
        <v>24.470674709114999</v>
      </c>
      <c r="W5" s="35">
        <f t="shared" si="3"/>
        <v>4.3012322995332447E-8</v>
      </c>
      <c r="X5" s="202"/>
      <c r="Y5" s="203"/>
      <c r="Z5" s="192" t="s">
        <v>141</v>
      </c>
      <c r="AA5" s="35">
        <v>40</v>
      </c>
      <c r="AB5" s="35">
        <v>23.810151079957102</v>
      </c>
      <c r="AC5" s="35">
        <f t="shared" si="4"/>
        <v>6.7987695968725885E-8</v>
      </c>
      <c r="AD5" s="202"/>
      <c r="AE5" s="203"/>
      <c r="AF5" s="226" t="s">
        <v>141</v>
      </c>
      <c r="AG5" s="85">
        <v>37</v>
      </c>
      <c r="AH5" s="85">
        <v>24.998820345192399</v>
      </c>
      <c r="AI5" s="85">
        <f t="shared" si="5"/>
        <v>2.9826700949393845E-8</v>
      </c>
      <c r="AJ5" s="227"/>
      <c r="AK5" s="228"/>
      <c r="AM5" s="2" t="s">
        <v>141</v>
      </c>
      <c r="AN5" s="16">
        <v>13</v>
      </c>
      <c r="AO5" s="16">
        <v>22.799465083236999</v>
      </c>
      <c r="AP5" s="76">
        <f t="shared" si="8"/>
        <v>1.3698629662985976E-7</v>
      </c>
      <c r="AQ5" s="252"/>
      <c r="AR5" s="253"/>
      <c r="AS5" s="2" t="s">
        <v>141</v>
      </c>
      <c r="AT5" s="16">
        <v>12</v>
      </c>
      <c r="AU5" s="16">
        <v>22.000502221490098</v>
      </c>
      <c r="AV5" s="76">
        <f t="shared" si="7"/>
        <v>2.3833559684146999E-7</v>
      </c>
      <c r="AW5" s="252"/>
      <c r="AX5" s="253"/>
      <c r="AY5" s="2" t="s">
        <v>197</v>
      </c>
      <c r="AZ5" s="16">
        <v>13</v>
      </c>
      <c r="BA5" s="76">
        <v>36.196402348233804</v>
      </c>
      <c r="BB5" s="76">
        <f t="shared" ref="BB5:BB48" si="12">2^(-BA5)</f>
        <v>1.2699808083779036E-11</v>
      </c>
      <c r="BC5">
        <f>BB5/AP5</f>
        <v>9.2708602219492218E-5</v>
      </c>
      <c r="BD5" s="362">
        <f>AVERAGE(BC5:BC6)</f>
        <v>9.2708602219492218E-5</v>
      </c>
      <c r="BE5" s="2" t="s">
        <v>200</v>
      </c>
      <c r="BF5" s="16">
        <v>7</v>
      </c>
      <c r="BG5" s="16" t="s">
        <v>143</v>
      </c>
      <c r="BH5" s="16" t="e">
        <f t="shared" si="9"/>
        <v>#VALUE!</v>
      </c>
      <c r="BI5" s="252"/>
      <c r="BJ5" s="364"/>
      <c r="BK5" s="2" t="s">
        <v>200</v>
      </c>
      <c r="BL5" s="16">
        <v>7</v>
      </c>
      <c r="BM5" s="16" t="s">
        <v>143</v>
      </c>
      <c r="BN5" s="16" t="e">
        <f t="shared" si="10"/>
        <v>#VALUE!</v>
      </c>
      <c r="BO5" s="16"/>
      <c r="BP5" s="380"/>
    </row>
    <row r="6" spans="2:68" x14ac:dyDescent="0.25">
      <c r="B6" s="192" t="s">
        <v>141</v>
      </c>
      <c r="C6" s="35">
        <v>7</v>
      </c>
      <c r="D6" s="35">
        <v>29.7021814688745</v>
      </c>
      <c r="E6" s="35">
        <f t="shared" si="0"/>
        <v>1.1448601563054904E-9</v>
      </c>
      <c r="F6" s="202"/>
      <c r="G6" s="203"/>
      <c r="H6" s="2" t="s">
        <v>155</v>
      </c>
      <c r="I6" s="16" t="s">
        <v>160</v>
      </c>
      <c r="J6" s="206" t="s">
        <v>161</v>
      </c>
      <c r="K6" s="206" t="e">
        <f t="shared" si="1"/>
        <v>#VALUE!</v>
      </c>
      <c r="L6" s="16" t="e">
        <f t="shared" si="11"/>
        <v>#VALUE!</v>
      </c>
      <c r="M6" s="341"/>
      <c r="N6" s="192" t="s">
        <v>141</v>
      </c>
      <c r="O6" s="35">
        <v>10</v>
      </c>
      <c r="P6" s="35">
        <v>22.821344023474399</v>
      </c>
      <c r="Q6" s="35">
        <f t="shared" si="2"/>
        <v>1.3492452803072893E-7</v>
      </c>
      <c r="R6" s="202"/>
      <c r="S6" s="203"/>
      <c r="T6" s="192" t="s">
        <v>141</v>
      </c>
      <c r="U6" s="35">
        <v>24</v>
      </c>
      <c r="V6" s="35">
        <v>22.530252010333601</v>
      </c>
      <c r="W6" s="35">
        <f t="shared" si="3"/>
        <v>1.6508907532340587E-7</v>
      </c>
      <c r="X6" s="202"/>
      <c r="Y6" s="203"/>
      <c r="Z6" s="192" t="s">
        <v>141</v>
      </c>
      <c r="AA6" s="35">
        <v>40</v>
      </c>
      <c r="AB6" s="35">
        <v>22.444844430007699</v>
      </c>
      <c r="AC6" s="35">
        <f t="shared" si="4"/>
        <v>1.7515743571959729E-7</v>
      </c>
      <c r="AD6" s="202"/>
      <c r="AE6" s="203"/>
      <c r="AF6" s="192" t="s">
        <v>141</v>
      </c>
      <c r="AG6" s="35">
        <v>37</v>
      </c>
      <c r="AH6" s="35">
        <v>23.835713231891798</v>
      </c>
      <c r="AI6" s="35">
        <f t="shared" si="5"/>
        <v>6.6793676549235259E-8</v>
      </c>
      <c r="AJ6" s="202"/>
      <c r="AK6" s="203"/>
      <c r="AM6" s="2" t="s">
        <v>141</v>
      </c>
      <c r="AN6" s="16">
        <v>13</v>
      </c>
      <c r="AO6" s="16">
        <v>22.244227087266299</v>
      </c>
      <c r="AP6" s="76">
        <f t="shared" si="8"/>
        <v>2.0128917337606547E-7</v>
      </c>
      <c r="AQ6" s="252"/>
      <c r="AR6" s="253"/>
      <c r="AS6" s="2" t="s">
        <v>141</v>
      </c>
      <c r="AT6" s="16">
        <v>12</v>
      </c>
      <c r="AU6" s="16">
        <v>21.479349316114</v>
      </c>
      <c r="AV6" s="76">
        <f t="shared" si="7"/>
        <v>3.4203580282966981E-7</v>
      </c>
      <c r="AW6" s="252"/>
      <c r="AX6" s="253"/>
      <c r="AY6" s="2" t="s">
        <v>197</v>
      </c>
      <c r="AZ6" s="16">
        <v>13</v>
      </c>
      <c r="BA6" s="76" t="s">
        <v>143</v>
      </c>
      <c r="BB6" s="76" t="e">
        <f t="shared" si="12"/>
        <v>#VALUE!</v>
      </c>
      <c r="BD6" s="362"/>
      <c r="BE6" s="2" t="s">
        <v>200</v>
      </c>
      <c r="BF6" s="16">
        <v>7</v>
      </c>
      <c r="BG6" s="16" t="s">
        <v>143</v>
      </c>
      <c r="BH6" s="16" t="e">
        <f t="shared" si="9"/>
        <v>#VALUE!</v>
      </c>
      <c r="BI6" s="252"/>
      <c r="BJ6" s="364"/>
      <c r="BK6" s="2" t="s">
        <v>200</v>
      </c>
      <c r="BL6" s="16">
        <v>7</v>
      </c>
      <c r="BM6" s="16" t="s">
        <v>143</v>
      </c>
      <c r="BN6" s="16" t="e">
        <f t="shared" si="10"/>
        <v>#VALUE!</v>
      </c>
      <c r="BO6" s="16"/>
      <c r="BP6" s="380"/>
    </row>
    <row r="7" spans="2:68" x14ac:dyDescent="0.25">
      <c r="B7" s="192" t="s">
        <v>141</v>
      </c>
      <c r="C7" s="35">
        <v>43</v>
      </c>
      <c r="D7" s="35">
        <v>22.850562519703001</v>
      </c>
      <c r="E7" s="35">
        <f t="shared" si="0"/>
        <v>1.3221942488392799E-7</v>
      </c>
      <c r="F7" s="202"/>
      <c r="G7" s="203"/>
      <c r="H7" s="2" t="s">
        <v>156</v>
      </c>
      <c r="I7" s="16" t="s">
        <v>160</v>
      </c>
      <c r="J7" s="206" t="s">
        <v>161</v>
      </c>
      <c r="K7" s="206" t="e">
        <f t="shared" si="1"/>
        <v>#VALUE!</v>
      </c>
      <c r="L7" s="16" t="e">
        <f t="shared" si="11"/>
        <v>#VALUE!</v>
      </c>
      <c r="M7" s="341">
        <f>AVERAGE(L8)</f>
        <v>8.4967183625145472E-5</v>
      </c>
      <c r="N7" s="192" t="s">
        <v>141</v>
      </c>
      <c r="O7" s="35">
        <v>15</v>
      </c>
      <c r="P7" s="35">
        <v>26.869335934382001</v>
      </c>
      <c r="Q7" s="35">
        <f t="shared" si="2"/>
        <v>8.1568771254522932E-9</v>
      </c>
      <c r="R7" s="202"/>
      <c r="S7" s="203"/>
      <c r="T7" s="192" t="s">
        <v>141</v>
      </c>
      <c r="U7" s="35">
        <v>19</v>
      </c>
      <c r="V7" s="35">
        <v>24.811413282748099</v>
      </c>
      <c r="W7" s="35">
        <f t="shared" si="3"/>
        <v>3.396412003458784E-8</v>
      </c>
      <c r="X7" s="202"/>
      <c r="Y7" s="203"/>
      <c r="Z7" s="192" t="s">
        <v>141</v>
      </c>
      <c r="AA7" s="35">
        <v>30</v>
      </c>
      <c r="AB7" s="35">
        <v>23.9416987283835</v>
      </c>
      <c r="AC7" s="35">
        <f t="shared" si="4"/>
        <v>6.2062681455274358E-8</v>
      </c>
      <c r="AD7" s="202"/>
      <c r="AE7" s="203"/>
      <c r="AF7" s="192" t="s">
        <v>141</v>
      </c>
      <c r="AG7" s="35">
        <v>23</v>
      </c>
      <c r="AH7" s="35">
        <v>22.8072413776109</v>
      </c>
      <c r="AI7" s="35">
        <f t="shared" si="5"/>
        <v>1.362499109145935E-7</v>
      </c>
      <c r="AJ7" s="202"/>
      <c r="AK7" s="203"/>
      <c r="AM7" s="2" t="s">
        <v>141</v>
      </c>
      <c r="AN7" s="16">
        <v>10</v>
      </c>
      <c r="AO7" s="16">
        <v>20.341314835385599</v>
      </c>
      <c r="AP7" s="76">
        <f t="shared" si="8"/>
        <v>7.5275575295514899E-7</v>
      </c>
      <c r="AQ7" s="252"/>
      <c r="AR7" s="253"/>
      <c r="AS7" s="2" t="s">
        <v>141</v>
      </c>
      <c r="AT7" s="16">
        <v>19</v>
      </c>
      <c r="AU7" s="16">
        <v>21.805635347447598</v>
      </c>
      <c r="AV7" s="76">
        <f t="shared" si="7"/>
        <v>2.7280334170466863E-7</v>
      </c>
      <c r="AW7" s="252"/>
      <c r="AX7" s="253"/>
      <c r="AY7" s="2" t="s">
        <v>197</v>
      </c>
      <c r="AZ7" s="16">
        <v>10</v>
      </c>
      <c r="BA7" s="76" t="s">
        <v>143</v>
      </c>
      <c r="BB7" s="76" t="e">
        <f t="shared" si="12"/>
        <v>#VALUE!</v>
      </c>
      <c r="BD7" s="362">
        <f>AVERAGE(BC7:BC8)</f>
        <v>2.5726018855080506E-5</v>
      </c>
      <c r="BE7" s="2" t="s">
        <v>200</v>
      </c>
      <c r="BF7" s="16">
        <v>43</v>
      </c>
      <c r="BG7" s="16" t="s">
        <v>143</v>
      </c>
      <c r="BH7" s="16" t="e">
        <f t="shared" si="9"/>
        <v>#VALUE!</v>
      </c>
      <c r="BI7" s="252"/>
      <c r="BJ7" s="341">
        <f>AVERAGE(BI7:BI8)</f>
        <v>2.5188953248812435E-5</v>
      </c>
      <c r="BK7" s="2" t="s">
        <v>200</v>
      </c>
      <c r="BL7" s="16">
        <v>8</v>
      </c>
      <c r="BM7" s="16" t="s">
        <v>143</v>
      </c>
      <c r="BN7" s="16" t="e">
        <f t="shared" si="10"/>
        <v>#VALUE!</v>
      </c>
      <c r="BO7" s="16"/>
      <c r="BP7" s="380"/>
    </row>
    <row r="8" spans="2:68" x14ac:dyDescent="0.25">
      <c r="B8" s="192" t="s">
        <v>141</v>
      </c>
      <c r="C8" s="35">
        <v>43</v>
      </c>
      <c r="D8" s="35">
        <v>22.9091767392866</v>
      </c>
      <c r="E8" s="35">
        <f t="shared" si="0"/>
        <v>1.2695523844716233E-7</v>
      </c>
      <c r="F8" s="202"/>
      <c r="G8" s="203"/>
      <c r="H8" s="2" t="s">
        <v>156</v>
      </c>
      <c r="I8" s="16" t="s">
        <v>160</v>
      </c>
      <c r="J8" s="16">
        <v>36.431911468505859</v>
      </c>
      <c r="K8" s="16">
        <f t="shared" si="1"/>
        <v>1.078702905731417E-11</v>
      </c>
      <c r="L8" s="16">
        <f t="shared" si="11"/>
        <v>8.4967183625145472E-5</v>
      </c>
      <c r="M8" s="341"/>
      <c r="N8" s="192" t="s">
        <v>141</v>
      </c>
      <c r="O8" s="35">
        <v>15</v>
      </c>
      <c r="P8" s="35">
        <v>24.953374292448601</v>
      </c>
      <c r="Q8" s="35">
        <f t="shared" si="2"/>
        <v>3.0781221136628728E-8</v>
      </c>
      <c r="R8" s="202"/>
      <c r="S8" s="203"/>
      <c r="T8" s="192" t="s">
        <v>141</v>
      </c>
      <c r="U8" s="35">
        <v>19</v>
      </c>
      <c r="V8" s="35">
        <v>23.1634884398824</v>
      </c>
      <c r="W8" s="35">
        <f t="shared" si="3"/>
        <v>1.0643762500944137E-7</v>
      </c>
      <c r="X8" s="202"/>
      <c r="Y8" s="203"/>
      <c r="Z8" s="192" t="s">
        <v>141</v>
      </c>
      <c r="AA8" s="35">
        <v>30</v>
      </c>
      <c r="AB8" s="35">
        <v>23.0604575942289</v>
      </c>
      <c r="AC8" s="35">
        <f t="shared" si="4"/>
        <v>1.1431692934463379E-7</v>
      </c>
      <c r="AD8" s="202"/>
      <c r="AE8" s="203"/>
      <c r="AF8" s="192" t="s">
        <v>141</v>
      </c>
      <c r="AG8" s="35">
        <v>23</v>
      </c>
      <c r="AH8" s="35">
        <v>21.660327214839299</v>
      </c>
      <c r="AI8" s="35">
        <f t="shared" si="5"/>
        <v>3.0171145027825931E-7</v>
      </c>
      <c r="AJ8" s="202"/>
      <c r="AK8" s="203"/>
      <c r="AM8" s="2" t="s">
        <v>141</v>
      </c>
      <c r="AN8" s="16">
        <v>10</v>
      </c>
      <c r="AO8" s="16">
        <v>20.514467799722699</v>
      </c>
      <c r="AP8" s="76">
        <f t="shared" si="8"/>
        <v>6.6762078210605506E-7</v>
      </c>
      <c r="AQ8" s="252"/>
      <c r="AR8" s="253"/>
      <c r="AS8" s="2" t="s">
        <v>141</v>
      </c>
      <c r="AT8" s="16">
        <v>19</v>
      </c>
      <c r="AU8" s="16">
        <v>21.289318237784901</v>
      </c>
      <c r="AV8" s="76">
        <f t="shared" si="7"/>
        <v>3.9019043873179838E-7</v>
      </c>
      <c r="AW8" s="252"/>
      <c r="AX8" s="253"/>
      <c r="AY8" s="2" t="s">
        <v>197</v>
      </c>
      <c r="AZ8" s="16">
        <v>10</v>
      </c>
      <c r="BA8" s="76">
        <v>35.760880059311802</v>
      </c>
      <c r="BB8" s="76">
        <f t="shared" si="12"/>
        <v>1.7175224828503967E-11</v>
      </c>
      <c r="BC8">
        <f t="shared" ref="BC8:BC24" si="13">BB8/AP8</f>
        <v>2.5726018855080506E-5</v>
      </c>
      <c r="BD8" s="362"/>
      <c r="BE8" s="2" t="s">
        <v>200</v>
      </c>
      <c r="BF8" s="16">
        <v>43</v>
      </c>
      <c r="BG8" s="16">
        <v>38.1860260429861</v>
      </c>
      <c r="BH8" s="16">
        <f t="shared" si="9"/>
        <v>3.1978695659374069E-12</v>
      </c>
      <c r="BI8" s="16">
        <f>BH8/E8</f>
        <v>2.5188953248812435E-5</v>
      </c>
      <c r="BJ8" s="341"/>
      <c r="BK8" s="2" t="s">
        <v>200</v>
      </c>
      <c r="BL8" s="16">
        <v>8</v>
      </c>
      <c r="BM8" s="16" t="s">
        <v>143</v>
      </c>
      <c r="BN8" s="16" t="e">
        <f t="shared" si="10"/>
        <v>#VALUE!</v>
      </c>
      <c r="BO8" s="16"/>
      <c r="BP8" s="380"/>
    </row>
    <row r="9" spans="2:68" x14ac:dyDescent="0.25">
      <c r="B9" s="192" t="s">
        <v>141</v>
      </c>
      <c r="C9" s="35">
        <v>38</v>
      </c>
      <c r="D9" s="35">
        <v>22.392829716982899</v>
      </c>
      <c r="E9" s="35">
        <f t="shared" si="0"/>
        <v>1.8158775833777542E-7</v>
      </c>
      <c r="F9" s="202"/>
      <c r="G9" s="203"/>
      <c r="H9" s="2" t="s">
        <v>157</v>
      </c>
      <c r="I9" s="16" t="s">
        <v>160</v>
      </c>
      <c r="J9" s="16">
        <v>36.250469207763672</v>
      </c>
      <c r="K9" s="16">
        <f t="shared" si="1"/>
        <v>1.2232674270462752E-11</v>
      </c>
      <c r="L9" s="16">
        <f t="shared" si="11"/>
        <v>6.7365082219410862E-5</v>
      </c>
      <c r="M9" s="341">
        <f>AVERAGE(L9)</f>
        <v>6.7365082219410862E-5</v>
      </c>
      <c r="N9" s="192" t="s">
        <v>141</v>
      </c>
      <c r="O9" s="35">
        <v>42</v>
      </c>
      <c r="P9" s="35">
        <v>22.999574539684399</v>
      </c>
      <c r="Q9" s="35">
        <f t="shared" si="2"/>
        <v>1.1924445034354102E-7</v>
      </c>
      <c r="R9" s="202"/>
      <c r="S9" s="203"/>
      <c r="T9" s="192" t="s">
        <v>141</v>
      </c>
      <c r="U9" s="35">
        <v>27</v>
      </c>
      <c r="V9" s="35">
        <v>25.374951152933999</v>
      </c>
      <c r="W9" s="35">
        <f t="shared" si="3"/>
        <v>2.298151020383647E-8</v>
      </c>
      <c r="X9" s="202"/>
      <c r="Y9" s="203"/>
      <c r="Z9" s="192" t="s">
        <v>141</v>
      </c>
      <c r="AA9" s="35">
        <v>20</v>
      </c>
      <c r="AB9" s="35">
        <v>23.529820248154401</v>
      </c>
      <c r="AC9" s="35">
        <f t="shared" si="4"/>
        <v>8.2569244853452505E-8</v>
      </c>
      <c r="AD9" s="202"/>
      <c r="AE9" s="203"/>
      <c r="AF9" s="192" t="s">
        <v>141</v>
      </c>
      <c r="AG9" s="35">
        <v>18</v>
      </c>
      <c r="AH9" s="35">
        <v>24.817440827726401</v>
      </c>
      <c r="AI9" s="35">
        <f t="shared" si="5"/>
        <v>3.3822514780408759E-8</v>
      </c>
      <c r="AJ9" s="202"/>
      <c r="AK9" s="203"/>
      <c r="AM9" s="2" t="s">
        <v>141</v>
      </c>
      <c r="AN9" s="16">
        <v>5</v>
      </c>
      <c r="AO9" s="16">
        <v>19.4718048136411</v>
      </c>
      <c r="AP9" s="76">
        <f t="shared" si="8"/>
        <v>1.3753165887442654E-6</v>
      </c>
      <c r="AQ9" s="252"/>
      <c r="AR9" s="253"/>
      <c r="AS9" s="2" t="s">
        <v>141</v>
      </c>
      <c r="AT9" s="16">
        <v>18</v>
      </c>
      <c r="AU9" s="16">
        <v>20.485629953524299</v>
      </c>
      <c r="AV9" s="76">
        <f t="shared" si="7"/>
        <v>6.8110003706505928E-7</v>
      </c>
      <c r="AW9" s="252"/>
      <c r="AX9" s="253"/>
      <c r="AY9" s="2" t="s">
        <v>197</v>
      </c>
      <c r="AZ9" s="16">
        <v>5</v>
      </c>
      <c r="BA9" s="76" t="s">
        <v>143</v>
      </c>
      <c r="BB9" s="76" t="e">
        <f t="shared" si="12"/>
        <v>#VALUE!</v>
      </c>
      <c r="BD9" s="362" t="e">
        <f>AVERAGE(BC9:BC10)</f>
        <v>#DIV/0!</v>
      </c>
      <c r="BE9" s="2" t="s">
        <v>200</v>
      </c>
      <c r="BF9" s="16">
        <v>38</v>
      </c>
      <c r="BG9" s="16">
        <v>38.196005748460202</v>
      </c>
      <c r="BH9" s="16">
        <f t="shared" si="9"/>
        <v>3.175824941630804E-12</v>
      </c>
      <c r="BI9" s="16">
        <f t="shared" ref="BI9:BI23" si="14">BH9/E9</f>
        <v>1.7489201754026732E-5</v>
      </c>
      <c r="BJ9" s="341">
        <f>AVERAGE(BI9:BI10)</f>
        <v>2.2289978390053215E-5</v>
      </c>
      <c r="BK9" s="2" t="s">
        <v>200</v>
      </c>
      <c r="BL9" s="16">
        <v>10</v>
      </c>
      <c r="BM9" s="16" t="s">
        <v>143</v>
      </c>
      <c r="BN9" s="16" t="e">
        <f t="shared" si="10"/>
        <v>#VALUE!</v>
      </c>
      <c r="BO9" s="16"/>
      <c r="BP9" s="380"/>
    </row>
    <row r="10" spans="2:68" x14ac:dyDescent="0.25">
      <c r="B10" s="192" t="s">
        <v>141</v>
      </c>
      <c r="C10" s="35">
        <v>38</v>
      </c>
      <c r="D10" s="35">
        <v>22.206138616092201</v>
      </c>
      <c r="E10" s="35">
        <f t="shared" si="0"/>
        <v>2.0667416357557482E-7</v>
      </c>
      <c r="F10" s="202"/>
      <c r="G10" s="203"/>
      <c r="H10" s="2" t="s">
        <v>157</v>
      </c>
      <c r="I10" s="16" t="s">
        <v>160</v>
      </c>
      <c r="J10" s="206" t="s">
        <v>161</v>
      </c>
      <c r="K10" s="206" t="e">
        <f t="shared" si="1"/>
        <v>#VALUE!</v>
      </c>
      <c r="L10" s="16" t="e">
        <f t="shared" si="11"/>
        <v>#VALUE!</v>
      </c>
      <c r="M10" s="341"/>
      <c r="N10" s="192" t="s">
        <v>141</v>
      </c>
      <c r="O10" s="35">
        <v>42</v>
      </c>
      <c r="P10" s="35">
        <v>21.028426919515201</v>
      </c>
      <c r="Q10" s="35">
        <f t="shared" si="2"/>
        <v>4.6753350100900047E-7</v>
      </c>
      <c r="R10" s="202"/>
      <c r="S10" s="203"/>
      <c r="T10" s="192" t="s">
        <v>141</v>
      </c>
      <c r="U10" s="35">
        <v>27</v>
      </c>
      <c r="V10" s="35">
        <v>24.013054036187199</v>
      </c>
      <c r="W10" s="35">
        <f t="shared" si="3"/>
        <v>5.906775265433774E-8</v>
      </c>
      <c r="X10" s="202"/>
      <c r="Y10" s="203"/>
      <c r="Z10" s="192" t="s">
        <v>141</v>
      </c>
      <c r="AA10" s="35">
        <v>20</v>
      </c>
      <c r="AB10" s="35">
        <v>22.5127460755816</v>
      </c>
      <c r="AC10" s="35">
        <f t="shared" si="4"/>
        <v>1.6710450046359193E-7</v>
      </c>
      <c r="AD10" s="202"/>
      <c r="AE10" s="203"/>
      <c r="AF10" s="192" t="s">
        <v>141</v>
      </c>
      <c r="AG10" s="35">
        <v>18</v>
      </c>
      <c r="AH10" s="35">
        <v>23.283073862221698</v>
      </c>
      <c r="AI10" s="35">
        <f t="shared" si="5"/>
        <v>9.7970737248766784E-8</v>
      </c>
      <c r="AJ10" s="202"/>
      <c r="AK10" s="203"/>
      <c r="AM10" s="2" t="s">
        <v>141</v>
      </c>
      <c r="AN10" s="16">
        <v>5</v>
      </c>
      <c r="AO10" s="16">
        <v>19.7732230228155</v>
      </c>
      <c r="AP10" s="76">
        <f t="shared" si="8"/>
        <v>1.1160065901753307E-6</v>
      </c>
      <c r="AQ10" s="252"/>
      <c r="AR10" s="253"/>
      <c r="AS10" s="2" t="s">
        <v>141</v>
      </c>
      <c r="AT10" s="16">
        <v>18</v>
      </c>
      <c r="AU10" s="16">
        <v>20.363096544634001</v>
      </c>
      <c r="AV10" s="76">
        <f t="shared" si="7"/>
        <v>7.4147606327254111E-7</v>
      </c>
      <c r="AW10" s="252"/>
      <c r="AX10" s="253"/>
      <c r="AY10" s="2" t="s">
        <v>197</v>
      </c>
      <c r="AZ10" s="16">
        <v>5</v>
      </c>
      <c r="BA10" s="76" t="s">
        <v>143</v>
      </c>
      <c r="BB10" s="76" t="e">
        <f t="shared" si="12"/>
        <v>#VALUE!</v>
      </c>
      <c r="BD10" s="362"/>
      <c r="BE10" s="2" t="s">
        <v>200</v>
      </c>
      <c r="BF10" s="16">
        <v>38</v>
      </c>
      <c r="BG10" s="16">
        <v>37.377978488159201</v>
      </c>
      <c r="BH10" s="16">
        <f t="shared" si="9"/>
        <v>5.5989591356458215E-12</v>
      </c>
      <c r="BI10" s="16">
        <f t="shared" si="14"/>
        <v>2.7090755026079699E-5</v>
      </c>
      <c r="BJ10" s="341"/>
      <c r="BK10" s="2" t="s">
        <v>200</v>
      </c>
      <c r="BL10" s="16">
        <v>10</v>
      </c>
      <c r="BM10" s="16">
        <v>36.528542255222199</v>
      </c>
      <c r="BN10" s="16">
        <f t="shared" si="10"/>
        <v>1.0088186055646363E-11</v>
      </c>
      <c r="BO10" s="16">
        <f>BN10/Q6</f>
        <v>7.4769103904879236E-5</v>
      </c>
      <c r="BP10" s="380"/>
    </row>
    <row r="11" spans="2:68" x14ac:dyDescent="0.25">
      <c r="B11" s="192" t="s">
        <v>141</v>
      </c>
      <c r="C11" s="35">
        <v>32</v>
      </c>
      <c r="D11" s="35">
        <v>23.287516009887799</v>
      </c>
      <c r="E11" s="35">
        <f t="shared" si="0"/>
        <v>9.7669543197375456E-8</v>
      </c>
      <c r="F11" s="202"/>
      <c r="G11" s="203"/>
      <c r="H11" s="2" t="s">
        <v>158</v>
      </c>
      <c r="I11" s="16" t="s">
        <v>160</v>
      </c>
      <c r="J11" s="206" t="s">
        <v>161</v>
      </c>
      <c r="K11" s="206" t="e">
        <f t="shared" si="1"/>
        <v>#VALUE!</v>
      </c>
      <c r="L11" s="16" t="e">
        <f t="shared" si="11"/>
        <v>#VALUE!</v>
      </c>
      <c r="M11" s="341">
        <f>AVERAGE(L12)</f>
        <v>5.4009964615636544E-5</v>
      </c>
      <c r="N11" s="192" t="s">
        <v>141</v>
      </c>
      <c r="O11" s="35">
        <v>6</v>
      </c>
      <c r="P11" s="35">
        <v>33.206447183464903</v>
      </c>
      <c r="Q11" s="35">
        <f t="shared" si="2"/>
        <v>1.0089353725298063E-10</v>
      </c>
      <c r="R11" s="202"/>
      <c r="S11" s="203"/>
      <c r="T11" s="192" t="s">
        <v>141</v>
      </c>
      <c r="U11" s="35">
        <v>34</v>
      </c>
      <c r="V11" s="35">
        <v>23.2708785917252</v>
      </c>
      <c r="W11" s="35">
        <f t="shared" si="3"/>
        <v>9.880240553120901E-8</v>
      </c>
      <c r="X11" s="202"/>
      <c r="Y11" s="203"/>
      <c r="Z11" s="192" t="s">
        <v>141</v>
      </c>
      <c r="AA11" s="35">
        <v>36</v>
      </c>
      <c r="AB11" s="35">
        <v>23.312770887575301</v>
      </c>
      <c r="AC11" s="35">
        <f t="shared" si="4"/>
        <v>9.5974681775908972E-8</v>
      </c>
      <c r="AD11" s="202"/>
      <c r="AE11" s="203"/>
      <c r="AF11" s="192" t="s">
        <v>141</v>
      </c>
      <c r="AG11" s="35">
        <v>13</v>
      </c>
      <c r="AH11" s="35">
        <v>23.8347318937974</v>
      </c>
      <c r="AI11" s="35">
        <f t="shared" si="5"/>
        <v>6.6839125847555379E-8</v>
      </c>
      <c r="AJ11" s="202"/>
      <c r="AK11" s="203"/>
      <c r="AM11" s="2" t="s">
        <v>141</v>
      </c>
      <c r="AN11" s="16">
        <v>21</v>
      </c>
      <c r="AO11" s="16">
        <v>21.8372248558419</v>
      </c>
      <c r="AP11" s="76">
        <f t="shared" si="8"/>
        <v>2.6689491305606697E-7</v>
      </c>
      <c r="AQ11" s="252"/>
      <c r="AR11" s="253"/>
      <c r="AS11" s="2" t="s">
        <v>141</v>
      </c>
      <c r="AT11" s="16">
        <v>15</v>
      </c>
      <c r="AU11" s="16">
        <v>23.0826659763732</v>
      </c>
      <c r="AV11" s="76">
        <f t="shared" si="7"/>
        <v>1.1257064674460965E-7</v>
      </c>
      <c r="AW11" s="252"/>
      <c r="AX11" s="253"/>
      <c r="AY11" s="2" t="s">
        <v>197</v>
      </c>
      <c r="AZ11" s="16">
        <v>21</v>
      </c>
      <c r="BA11" s="76" t="s">
        <v>143</v>
      </c>
      <c r="BB11" s="76" t="e">
        <f t="shared" si="12"/>
        <v>#VALUE!</v>
      </c>
      <c r="BD11" s="362">
        <f>AVERAGE(BC11:BC12)</f>
        <v>6.7278626547573889E-5</v>
      </c>
      <c r="BE11" s="2" t="s">
        <v>200</v>
      </c>
      <c r="BF11" s="16">
        <v>32</v>
      </c>
      <c r="BG11" s="16">
        <v>37.630916117127001</v>
      </c>
      <c r="BH11" s="16">
        <f t="shared" si="9"/>
        <v>4.6985676523710891E-12</v>
      </c>
      <c r="BI11" s="16">
        <f>BH11/E11</f>
        <v>4.8106784352169955E-5</v>
      </c>
      <c r="BJ11" s="341">
        <f>AVERAGE(BI11:BI12)</f>
        <v>4.8106784352169955E-5</v>
      </c>
      <c r="BK11" s="2" t="s">
        <v>200</v>
      </c>
      <c r="BL11" s="16">
        <v>15</v>
      </c>
      <c r="BM11" s="16" t="s">
        <v>143</v>
      </c>
      <c r="BN11" s="16" t="e">
        <f t="shared" si="10"/>
        <v>#VALUE!</v>
      </c>
      <c r="BO11" s="16"/>
      <c r="BP11" s="380"/>
    </row>
    <row r="12" spans="2:68" x14ac:dyDescent="0.25">
      <c r="B12" s="192" t="s">
        <v>141</v>
      </c>
      <c r="C12" s="35">
        <v>32</v>
      </c>
      <c r="D12" s="35">
        <v>22.7996173857589</v>
      </c>
      <c r="E12" s="35">
        <f t="shared" si="0"/>
        <v>1.3697183601508132E-7</v>
      </c>
      <c r="F12" s="202"/>
      <c r="G12" s="203"/>
      <c r="H12" s="2" t="s">
        <v>158</v>
      </c>
      <c r="I12" s="16" t="s">
        <v>160</v>
      </c>
      <c r="J12" s="16">
        <v>36.976032257080078</v>
      </c>
      <c r="K12" s="16">
        <f t="shared" si="1"/>
        <v>7.3978440165133129E-12</v>
      </c>
      <c r="L12" s="16">
        <f t="shared" si="11"/>
        <v>5.4009964615636544E-5</v>
      </c>
      <c r="M12" s="341"/>
      <c r="N12" s="192" t="s">
        <v>141</v>
      </c>
      <c r="O12" s="35">
        <v>6</v>
      </c>
      <c r="P12" s="35">
        <v>31.5265915005381</v>
      </c>
      <c r="Q12" s="35">
        <f t="shared" si="2"/>
        <v>3.2325875599568776E-10</v>
      </c>
      <c r="R12" s="202"/>
      <c r="S12" s="203"/>
      <c r="T12" s="192" t="s">
        <v>141</v>
      </c>
      <c r="U12" s="35">
        <v>34</v>
      </c>
      <c r="V12" s="35">
        <v>20.800529360876101</v>
      </c>
      <c r="W12" s="35">
        <f t="shared" si="3"/>
        <v>5.4754111584281272E-7</v>
      </c>
      <c r="X12" s="202"/>
      <c r="Y12" s="203"/>
      <c r="Z12" s="192" t="s">
        <v>141</v>
      </c>
      <c r="AA12" s="35">
        <v>36</v>
      </c>
      <c r="AB12" s="35">
        <v>22.504618226190399</v>
      </c>
      <c r="AC12" s="35">
        <f t="shared" si="4"/>
        <v>1.6804859001826276E-7</v>
      </c>
      <c r="AD12" s="202"/>
      <c r="AE12" s="203"/>
      <c r="AF12" s="192" t="s">
        <v>141</v>
      </c>
      <c r="AG12" s="35">
        <v>13</v>
      </c>
      <c r="AH12" s="35">
        <v>22.611815134377199</v>
      </c>
      <c r="AI12" s="35">
        <f t="shared" si="5"/>
        <v>1.56014652513942E-7</v>
      </c>
      <c r="AJ12" s="202"/>
      <c r="AK12" s="203"/>
      <c r="AM12" s="2" t="s">
        <v>141</v>
      </c>
      <c r="AN12" s="16">
        <v>21</v>
      </c>
      <c r="AO12" s="16">
        <v>22.104777065828401</v>
      </c>
      <c r="AP12" s="76">
        <f t="shared" si="8"/>
        <v>2.2171703170117838E-7</v>
      </c>
      <c r="AQ12" s="252"/>
      <c r="AR12" s="253"/>
      <c r="AS12" s="2" t="s">
        <v>141</v>
      </c>
      <c r="AT12" s="16">
        <v>15</v>
      </c>
      <c r="AU12" s="16">
        <v>21.525109123218598</v>
      </c>
      <c r="AV12" s="76">
        <f t="shared" si="7"/>
        <v>3.3135726274410001E-7</v>
      </c>
      <c r="AW12" s="252"/>
      <c r="AX12" s="253"/>
      <c r="AY12" s="2" t="s">
        <v>197</v>
      </c>
      <c r="AZ12" s="16">
        <v>21</v>
      </c>
      <c r="BA12" s="76">
        <v>35.9642692861173</v>
      </c>
      <c r="BB12" s="76">
        <f t="shared" si="12"/>
        <v>1.4916817375060181E-11</v>
      </c>
      <c r="BC12">
        <f t="shared" si="13"/>
        <v>6.7278626547573889E-5</v>
      </c>
      <c r="BD12" s="362"/>
      <c r="BE12" s="2" t="s">
        <v>200</v>
      </c>
      <c r="BF12" s="16">
        <v>32</v>
      </c>
      <c r="BG12" s="16" t="s">
        <v>143</v>
      </c>
      <c r="BH12" s="16" t="e">
        <f t="shared" si="9"/>
        <v>#VALUE!</v>
      </c>
      <c r="BI12" s="252"/>
      <c r="BJ12" s="341"/>
      <c r="BK12" s="2" t="s">
        <v>200</v>
      </c>
      <c r="BL12" s="16">
        <v>15</v>
      </c>
      <c r="BM12" s="16">
        <v>36.307719241408201</v>
      </c>
      <c r="BN12" s="16">
        <f t="shared" si="10"/>
        <v>1.1756754084915575E-11</v>
      </c>
      <c r="BO12" s="16">
        <f>BN12/Q8</f>
        <v>3.8194566852077847E-4</v>
      </c>
      <c r="BP12" s="380"/>
    </row>
    <row r="13" spans="2:68" x14ac:dyDescent="0.25">
      <c r="B13" s="192" t="s">
        <v>141</v>
      </c>
      <c r="C13" s="35">
        <v>26</v>
      </c>
      <c r="D13" s="35">
        <v>25.689616433817601</v>
      </c>
      <c r="E13" s="35">
        <f t="shared" si="0"/>
        <v>1.8477996321598796E-8</v>
      </c>
      <c r="F13" s="202"/>
      <c r="G13" s="203"/>
      <c r="H13" s="2" t="s">
        <v>159</v>
      </c>
      <c r="I13" s="16" t="s">
        <v>160</v>
      </c>
      <c r="J13" s="206" t="s">
        <v>161</v>
      </c>
      <c r="K13" s="206" t="e">
        <f t="shared" si="1"/>
        <v>#VALUE!</v>
      </c>
      <c r="L13" s="16" t="e">
        <f t="shared" si="11"/>
        <v>#VALUE!</v>
      </c>
      <c r="M13" s="341" t="e">
        <f>AVERAGE(L13:L14)</f>
        <v>#VALUE!</v>
      </c>
      <c r="N13" s="192" t="s">
        <v>141</v>
      </c>
      <c r="O13" s="35">
        <v>4</v>
      </c>
      <c r="P13" s="35">
        <v>35.986690444118601</v>
      </c>
      <c r="Q13" s="35">
        <f t="shared" si="2"/>
        <v>1.4686784809598344E-11</v>
      </c>
      <c r="R13" s="202"/>
      <c r="S13" s="203"/>
      <c r="T13" s="192" t="s">
        <v>141</v>
      </c>
      <c r="U13" s="35">
        <v>33</v>
      </c>
      <c r="V13" s="35">
        <v>23.8454354568821</v>
      </c>
      <c r="W13" s="35">
        <f t="shared" si="3"/>
        <v>6.6345071705451637E-8</v>
      </c>
      <c r="X13" s="202"/>
      <c r="Y13" s="203"/>
      <c r="Z13" s="192" t="s">
        <v>141</v>
      </c>
      <c r="AA13" s="35">
        <v>17</v>
      </c>
      <c r="AB13" s="35">
        <v>24.5811804845452</v>
      </c>
      <c r="AC13" s="35">
        <f t="shared" si="4"/>
        <v>3.9840735315034798E-8</v>
      </c>
      <c r="AD13" s="202"/>
      <c r="AE13" s="203"/>
      <c r="AF13" s="192" t="s">
        <v>141</v>
      </c>
      <c r="AG13" s="35">
        <v>14</v>
      </c>
      <c r="AH13" s="35">
        <v>24.2094213819598</v>
      </c>
      <c r="AI13" s="35">
        <f t="shared" si="5"/>
        <v>5.1551105892894739E-8</v>
      </c>
      <c r="AJ13" s="202"/>
      <c r="AK13" s="203"/>
      <c r="AM13" s="2" t="s">
        <v>141</v>
      </c>
      <c r="AN13" s="16">
        <v>1</v>
      </c>
      <c r="AO13" s="16">
        <v>21.170031707394799</v>
      </c>
      <c r="AP13" s="76">
        <f t="shared" si="8"/>
        <v>4.2382390331907341E-7</v>
      </c>
      <c r="AQ13" s="252"/>
      <c r="AR13" s="253"/>
      <c r="AS13" s="2" t="s">
        <v>141</v>
      </c>
      <c r="AT13" s="16">
        <v>8</v>
      </c>
      <c r="AU13" s="16">
        <v>19.974980720266998</v>
      </c>
      <c r="AV13" s="76">
        <f t="shared" si="7"/>
        <v>9.7035721729216239E-7</v>
      </c>
      <c r="AW13" s="252"/>
      <c r="AX13" s="253"/>
      <c r="AY13" s="2" t="s">
        <v>197</v>
      </c>
      <c r="AZ13" s="16">
        <v>1</v>
      </c>
      <c r="BA13" s="76" t="s">
        <v>143</v>
      </c>
      <c r="BB13" s="76" t="e">
        <f t="shared" si="12"/>
        <v>#VALUE!</v>
      </c>
      <c r="BD13" s="362" t="e">
        <f>AVERAGE(BC13:BC14)</f>
        <v>#DIV/0!</v>
      </c>
      <c r="BE13" s="2" t="s">
        <v>200</v>
      </c>
      <c r="BF13" s="16"/>
      <c r="BG13" s="16" t="s">
        <v>143</v>
      </c>
      <c r="BH13" s="16" t="e">
        <f t="shared" si="9"/>
        <v>#VALUE!</v>
      </c>
      <c r="BI13" s="252"/>
      <c r="BJ13" s="364"/>
      <c r="BK13" s="2" t="s">
        <v>200</v>
      </c>
      <c r="BL13" s="16">
        <v>6</v>
      </c>
      <c r="BM13" s="16" t="s">
        <v>143</v>
      </c>
      <c r="BN13" s="16" t="e">
        <f t="shared" si="10"/>
        <v>#VALUE!</v>
      </c>
      <c r="BO13" s="16"/>
      <c r="BP13" s="380"/>
    </row>
    <row r="14" spans="2:68" ht="15.75" thickBot="1" x14ac:dyDescent="0.3">
      <c r="B14" s="192" t="s">
        <v>141</v>
      </c>
      <c r="C14" s="35">
        <v>26</v>
      </c>
      <c r="D14" s="35">
        <v>25.365058153497799</v>
      </c>
      <c r="E14" s="35">
        <f t="shared" si="0"/>
        <v>2.3139642983673522E-8</v>
      </c>
      <c r="F14" s="202"/>
      <c r="G14" s="203"/>
      <c r="H14" s="8" t="s">
        <v>159</v>
      </c>
      <c r="I14" s="17" t="s">
        <v>160</v>
      </c>
      <c r="J14" s="208" t="s">
        <v>161</v>
      </c>
      <c r="K14" s="208" t="e">
        <f t="shared" si="1"/>
        <v>#VALUE!</v>
      </c>
      <c r="L14" s="17" t="e">
        <f t="shared" si="11"/>
        <v>#VALUE!</v>
      </c>
      <c r="M14" s="341"/>
      <c r="N14" s="192" t="s">
        <v>141</v>
      </c>
      <c r="O14" s="35">
        <v>4</v>
      </c>
      <c r="P14" s="35">
        <v>32.709577209982399</v>
      </c>
      <c r="Q14" s="35">
        <f t="shared" si="2"/>
        <v>1.4237577932786749E-10</v>
      </c>
      <c r="R14" s="202"/>
      <c r="S14" s="203"/>
      <c r="T14" s="192" t="s">
        <v>141</v>
      </c>
      <c r="U14" s="35">
        <v>33</v>
      </c>
      <c r="V14" s="35">
        <v>21.712292438902399</v>
      </c>
      <c r="W14" s="35">
        <f t="shared" si="3"/>
        <v>2.910373325312002E-7</v>
      </c>
      <c r="X14" s="202"/>
      <c r="Y14" s="203"/>
      <c r="Z14" s="192" t="s">
        <v>141</v>
      </c>
      <c r="AA14" s="35">
        <v>17</v>
      </c>
      <c r="AB14" s="35">
        <v>23.646979135416998</v>
      </c>
      <c r="AC14" s="35">
        <f t="shared" si="4"/>
        <v>7.6128973405606691E-8</v>
      </c>
      <c r="AD14" s="202"/>
      <c r="AE14" s="203"/>
      <c r="AF14" s="193" t="s">
        <v>141</v>
      </c>
      <c r="AG14" s="39">
        <v>14</v>
      </c>
      <c r="AH14" s="39">
        <v>22.665984517984999</v>
      </c>
      <c r="AI14" s="39">
        <f t="shared" si="5"/>
        <v>1.5026532632286304E-7</v>
      </c>
      <c r="AJ14" s="204"/>
      <c r="AK14" s="205"/>
      <c r="AM14" s="2" t="s">
        <v>141</v>
      </c>
      <c r="AN14" s="16">
        <v>1</v>
      </c>
      <c r="AO14" s="16">
        <v>21.492945001619301</v>
      </c>
      <c r="AP14" s="76">
        <f t="shared" si="8"/>
        <v>3.3882766224046081E-7</v>
      </c>
      <c r="AQ14" s="252"/>
      <c r="AR14" s="253"/>
      <c r="AS14" s="2" t="s">
        <v>141</v>
      </c>
      <c r="AT14" s="16">
        <v>8</v>
      </c>
      <c r="AU14" s="16">
        <v>19.343052772779799</v>
      </c>
      <c r="AV14" s="76">
        <f t="shared" si="7"/>
        <v>1.5036989888276317E-6</v>
      </c>
      <c r="AW14" s="252"/>
      <c r="AX14" s="253"/>
      <c r="AY14" s="2" t="s">
        <v>197</v>
      </c>
      <c r="AZ14" s="16">
        <v>1</v>
      </c>
      <c r="BA14" s="76" t="s">
        <v>143</v>
      </c>
      <c r="BB14" s="76" t="e">
        <f t="shared" si="12"/>
        <v>#VALUE!</v>
      </c>
      <c r="BD14" s="362"/>
      <c r="BE14" s="2" t="s">
        <v>200</v>
      </c>
      <c r="BF14" s="16"/>
      <c r="BG14" s="16" t="s">
        <v>143</v>
      </c>
      <c r="BH14" s="16" t="e">
        <f t="shared" si="9"/>
        <v>#VALUE!</v>
      </c>
      <c r="BI14" s="252"/>
      <c r="BJ14" s="364"/>
      <c r="BK14" s="2" t="s">
        <v>200</v>
      </c>
      <c r="BL14" s="16">
        <v>6</v>
      </c>
      <c r="BM14" s="16" t="s">
        <v>143</v>
      </c>
      <c r="BN14" s="16" t="e">
        <f t="shared" si="10"/>
        <v>#VALUE!</v>
      </c>
      <c r="BO14" s="16"/>
      <c r="BP14" s="380"/>
    </row>
    <row r="15" spans="2:68" x14ac:dyDescent="0.25">
      <c r="B15" s="192" t="s">
        <v>141</v>
      </c>
      <c r="C15" s="35">
        <v>5</v>
      </c>
      <c r="D15">
        <v>37.053180694580078</v>
      </c>
      <c r="E15" s="35">
        <f t="shared" si="0"/>
        <v>7.0126340512029021E-12</v>
      </c>
      <c r="F15" s="202"/>
      <c r="G15" s="203"/>
      <c r="H15" s="1" t="s">
        <v>142</v>
      </c>
      <c r="I15" s="15" t="s">
        <v>162</v>
      </c>
      <c r="J15" s="211" t="s">
        <v>161</v>
      </c>
      <c r="K15" s="211" t="e">
        <f t="shared" si="1"/>
        <v>#VALUE!</v>
      </c>
      <c r="L15" s="215"/>
      <c r="M15" s="216"/>
      <c r="N15" s="192" t="s">
        <v>141</v>
      </c>
      <c r="O15" s="35">
        <v>29</v>
      </c>
      <c r="P15" s="35">
        <v>23.104170469746499</v>
      </c>
      <c r="Q15" s="35">
        <f t="shared" si="2"/>
        <v>1.1090513726304731E-7</v>
      </c>
      <c r="R15" s="202"/>
      <c r="S15" s="203"/>
      <c r="T15" s="192" t="s">
        <v>141</v>
      </c>
      <c r="U15" s="35">
        <v>1</v>
      </c>
      <c r="V15" s="223">
        <v>33.448169708251953</v>
      </c>
      <c r="W15" s="35">
        <f t="shared" si="3"/>
        <v>8.5329188960520125E-11</v>
      </c>
      <c r="X15" s="202"/>
      <c r="Y15" s="203"/>
      <c r="Z15" s="192" t="s">
        <v>141</v>
      </c>
      <c r="AA15" s="35">
        <v>35</v>
      </c>
      <c r="AB15" s="223">
        <v>23.416547103054999</v>
      </c>
      <c r="AC15" s="76">
        <f t="shared" si="4"/>
        <v>8.9313462644303389E-8</v>
      </c>
      <c r="AD15" s="202"/>
      <c r="AE15" s="203"/>
      <c r="AF15" s="191" t="s">
        <v>121</v>
      </c>
      <c r="AG15" s="188" t="s">
        <v>142</v>
      </c>
      <c r="AH15" s="188" t="s">
        <v>143</v>
      </c>
      <c r="AI15" s="188" t="e">
        <f t="shared" si="5"/>
        <v>#VALUE!</v>
      </c>
      <c r="AJ15" s="198"/>
      <c r="AK15" s="199"/>
      <c r="AM15" s="2" t="s">
        <v>141</v>
      </c>
      <c r="AN15" s="16">
        <v>2</v>
      </c>
      <c r="AO15" s="16">
        <v>21.5512242004367</v>
      </c>
      <c r="AP15" s="76">
        <f t="shared" si="8"/>
        <v>3.2541313015929706E-7</v>
      </c>
      <c r="AQ15" s="252"/>
      <c r="AR15" s="253"/>
      <c r="AS15" s="2" t="s">
        <v>141</v>
      </c>
      <c r="AT15" s="16">
        <v>9</v>
      </c>
      <c r="AU15" s="16">
        <v>20.072097382158098</v>
      </c>
      <c r="AV15" s="76">
        <f t="shared" si="7"/>
        <v>9.0718656955261494E-7</v>
      </c>
      <c r="AW15" s="252"/>
      <c r="AX15" s="253"/>
      <c r="AY15" s="2" t="s">
        <v>197</v>
      </c>
      <c r="AZ15" s="16">
        <v>2</v>
      </c>
      <c r="BA15" s="76">
        <v>35.182726131815699</v>
      </c>
      <c r="BB15" s="76">
        <f t="shared" si="12"/>
        <v>2.5641540015295075E-11</v>
      </c>
      <c r="BC15">
        <f t="shared" si="13"/>
        <v>7.8796881990419266E-5</v>
      </c>
      <c r="BD15" s="362">
        <f>AVERAGE(BC15:BC16)</f>
        <v>7.8796881990419266E-5</v>
      </c>
      <c r="BE15" s="2" t="s">
        <v>200</v>
      </c>
      <c r="BF15" s="16">
        <v>5</v>
      </c>
      <c r="BG15" s="16" t="s">
        <v>143</v>
      </c>
      <c r="BH15" s="16" t="e">
        <f t="shared" si="9"/>
        <v>#VALUE!</v>
      </c>
      <c r="BI15" s="252"/>
      <c r="BJ15" s="364"/>
      <c r="BK15" s="2" t="s">
        <v>200</v>
      </c>
      <c r="BL15" s="16">
        <v>4</v>
      </c>
      <c r="BM15" s="16" t="s">
        <v>143</v>
      </c>
      <c r="BN15" s="16" t="e">
        <f t="shared" si="10"/>
        <v>#VALUE!</v>
      </c>
      <c r="BO15" s="16"/>
      <c r="BP15" s="380"/>
    </row>
    <row r="16" spans="2:68" x14ac:dyDescent="0.25">
      <c r="B16" s="192" t="s">
        <v>141</v>
      </c>
      <c r="C16" s="35">
        <v>5</v>
      </c>
      <c r="D16" s="35" t="s">
        <v>143</v>
      </c>
      <c r="E16" s="35" t="e">
        <f t="shared" si="0"/>
        <v>#VALUE!</v>
      </c>
      <c r="F16" s="202"/>
      <c r="G16" s="203"/>
      <c r="H16" s="5" t="s">
        <v>142</v>
      </c>
      <c r="I16" s="72" t="s">
        <v>162</v>
      </c>
      <c r="J16" s="212">
        <v>39.912960052490234</v>
      </c>
      <c r="K16" s="212">
        <f t="shared" si="1"/>
        <v>9.6605490176748677E-13</v>
      </c>
      <c r="L16" s="213"/>
      <c r="M16" s="214"/>
      <c r="N16" s="192" t="s">
        <v>141</v>
      </c>
      <c r="O16" s="35">
        <v>29</v>
      </c>
      <c r="P16" s="35">
        <v>21.2857246741148</v>
      </c>
      <c r="Q16" s="35">
        <f t="shared" si="2"/>
        <v>3.9116356327432567E-7</v>
      </c>
      <c r="R16" s="202"/>
      <c r="S16" s="203"/>
      <c r="T16" s="192" t="s">
        <v>141</v>
      </c>
      <c r="U16" s="35">
        <v>1</v>
      </c>
      <c r="V16" s="35" t="s">
        <v>143</v>
      </c>
      <c r="W16" s="35" t="e">
        <f t="shared" si="3"/>
        <v>#VALUE!</v>
      </c>
      <c r="X16" s="202"/>
      <c r="Y16" s="203"/>
      <c r="Z16" s="192" t="s">
        <v>141</v>
      </c>
      <c r="AA16" s="35">
        <v>35</v>
      </c>
      <c r="AB16" s="35">
        <v>22.709224878927301</v>
      </c>
      <c r="AC16" s="35">
        <f t="shared" si="4"/>
        <v>1.4582840749999206E-7</v>
      </c>
      <c r="AD16" s="202"/>
      <c r="AE16" s="203"/>
      <c r="AF16" s="197" t="s">
        <v>121</v>
      </c>
      <c r="AG16" s="37" t="s">
        <v>142</v>
      </c>
      <c r="AH16" s="37" t="s">
        <v>143</v>
      </c>
      <c r="AI16" s="37" t="e">
        <f t="shared" si="5"/>
        <v>#VALUE!</v>
      </c>
      <c r="AJ16" s="200"/>
      <c r="AK16" s="201"/>
      <c r="AM16" s="2" t="s">
        <v>141</v>
      </c>
      <c r="AN16" s="16">
        <v>2</v>
      </c>
      <c r="AO16" s="16">
        <v>20.696419506121899</v>
      </c>
      <c r="AP16" s="76">
        <f t="shared" si="8"/>
        <v>5.8851417236398966E-7</v>
      </c>
      <c r="AQ16" s="252"/>
      <c r="AR16" s="253"/>
      <c r="AS16" s="2" t="s">
        <v>141</v>
      </c>
      <c r="AT16" s="16">
        <v>9</v>
      </c>
      <c r="AU16" s="16">
        <v>19.408248135143101</v>
      </c>
      <c r="AV16" s="76">
        <f t="shared" si="7"/>
        <v>1.4372593679696254E-6</v>
      </c>
      <c r="AW16" s="252"/>
      <c r="AX16" s="253"/>
      <c r="AY16" s="2" t="s">
        <v>197</v>
      </c>
      <c r="AZ16" s="16">
        <v>2</v>
      </c>
      <c r="BA16" s="76" t="s">
        <v>143</v>
      </c>
      <c r="BB16" s="76" t="e">
        <f t="shared" si="12"/>
        <v>#VALUE!</v>
      </c>
      <c r="BD16" s="362"/>
      <c r="BE16" s="2" t="s">
        <v>200</v>
      </c>
      <c r="BF16" s="16">
        <v>5</v>
      </c>
      <c r="BG16" s="16" t="s">
        <v>143</v>
      </c>
      <c r="BH16" s="16" t="e">
        <f t="shared" si="9"/>
        <v>#VALUE!</v>
      </c>
      <c r="BI16" s="252"/>
      <c r="BJ16" s="364"/>
      <c r="BK16" s="2" t="s">
        <v>200</v>
      </c>
      <c r="BL16" s="16">
        <v>4</v>
      </c>
      <c r="BM16" s="16" t="s">
        <v>143</v>
      </c>
      <c r="BN16" s="16" t="e">
        <f t="shared" si="10"/>
        <v>#VALUE!</v>
      </c>
      <c r="BO16" s="16"/>
      <c r="BP16" s="380"/>
    </row>
    <row r="17" spans="2:68" x14ac:dyDescent="0.25">
      <c r="B17" s="192" t="s">
        <v>141</v>
      </c>
      <c r="C17" s="35">
        <v>41</v>
      </c>
      <c r="D17" s="35">
        <v>23.713942608814602</v>
      </c>
      <c r="E17" s="35">
        <f t="shared" si="0"/>
        <v>7.2676157812182553E-8</v>
      </c>
      <c r="F17" s="202"/>
      <c r="G17" s="203"/>
      <c r="H17" s="2" t="s">
        <v>155</v>
      </c>
      <c r="I17" s="16" t="s">
        <v>162</v>
      </c>
      <c r="J17" s="206" t="s">
        <v>161</v>
      </c>
      <c r="K17" s="206" t="e">
        <f t="shared" si="1"/>
        <v>#VALUE!</v>
      </c>
      <c r="L17" s="16" t="e">
        <f t="shared" ref="L17:L26" si="15">K17/E5</f>
        <v>#VALUE!</v>
      </c>
      <c r="M17" s="359">
        <f>AVERAGE(L18)</f>
        <v>7.9150423557561439E-3</v>
      </c>
      <c r="N17" s="192" t="s">
        <v>141</v>
      </c>
      <c r="O17" s="35">
        <v>16</v>
      </c>
      <c r="P17" s="35">
        <v>24.623438949498201</v>
      </c>
      <c r="Q17" s="35">
        <f t="shared" si="2"/>
        <v>3.8690672619865309E-8</v>
      </c>
      <c r="R17" s="202"/>
      <c r="S17" s="203"/>
      <c r="T17" s="192" t="s">
        <v>141</v>
      </c>
      <c r="U17" s="35">
        <v>28</v>
      </c>
      <c r="V17" s="35">
        <v>24.6751042158789</v>
      </c>
      <c r="W17" s="35">
        <f t="shared" si="3"/>
        <v>3.7329612768983162E-8</v>
      </c>
      <c r="X17" s="202"/>
      <c r="Y17" s="203"/>
      <c r="Z17" s="192" t="s">
        <v>141</v>
      </c>
      <c r="AA17" s="35">
        <v>12</v>
      </c>
      <c r="AB17" s="35">
        <v>26.114503569777501</v>
      </c>
      <c r="AC17" s="35">
        <f t="shared" si="4"/>
        <v>1.3764204092691253E-8</v>
      </c>
      <c r="AD17" s="202"/>
      <c r="AE17" s="203"/>
      <c r="AF17" s="192" t="s">
        <v>121</v>
      </c>
      <c r="AG17" s="35">
        <v>37</v>
      </c>
      <c r="AH17" s="35">
        <v>26.288218405410099</v>
      </c>
      <c r="AI17" s="35">
        <f t="shared" si="5"/>
        <v>1.2202750379725711E-8</v>
      </c>
      <c r="AJ17" s="195">
        <f t="shared" ref="AJ17:AJ26" si="16">AI17/AI5</f>
        <v>0.40912169268836623</v>
      </c>
      <c r="AK17" s="359">
        <f>AVERAGE(AJ17:AJ18)</f>
        <v>0.42376076377487693</v>
      </c>
      <c r="AM17" s="2" t="s">
        <v>141</v>
      </c>
      <c r="AN17" s="16">
        <v>4</v>
      </c>
      <c r="AO17" s="16">
        <v>22.7003600958897</v>
      </c>
      <c r="AP17" s="76">
        <f t="shared" si="8"/>
        <v>1.4672722324401511E-7</v>
      </c>
      <c r="AQ17" s="252"/>
      <c r="AR17" s="253"/>
      <c r="AS17" s="2" t="s">
        <v>141</v>
      </c>
      <c r="AT17" s="16">
        <v>3</v>
      </c>
      <c r="AU17" s="16">
        <v>21.435885478412299</v>
      </c>
      <c r="AV17" s="76">
        <f t="shared" si="7"/>
        <v>3.5249705047801214E-7</v>
      </c>
      <c r="AW17" s="252"/>
      <c r="AX17" s="253"/>
      <c r="AY17" s="2" t="s">
        <v>197</v>
      </c>
      <c r="AZ17" s="16">
        <v>4</v>
      </c>
      <c r="BA17" s="76" t="s">
        <v>143</v>
      </c>
      <c r="BB17" s="76" t="e">
        <f t="shared" si="12"/>
        <v>#VALUE!</v>
      </c>
      <c r="BD17" s="362">
        <f>AVERAGE(BC17:BC18)</f>
        <v>3.7878566290812873E-5</v>
      </c>
      <c r="BE17" s="2" t="s">
        <v>200</v>
      </c>
      <c r="BF17" s="16">
        <v>41</v>
      </c>
      <c r="BG17" s="16" t="s">
        <v>143</v>
      </c>
      <c r="BH17" s="16" t="e">
        <f t="shared" si="9"/>
        <v>#VALUE!</v>
      </c>
      <c r="BI17" s="252"/>
      <c r="BJ17" s="341">
        <f>AVERAGE(BI17:BI18)</f>
        <v>5.3368524658769183E-5</v>
      </c>
      <c r="BK17" s="2" t="s">
        <v>200</v>
      </c>
      <c r="BL17" s="16">
        <v>3</v>
      </c>
      <c r="BM17" s="16" t="s">
        <v>143</v>
      </c>
      <c r="BN17" s="16" t="e">
        <f t="shared" si="10"/>
        <v>#VALUE!</v>
      </c>
      <c r="BO17" s="16"/>
      <c r="BP17" s="380"/>
    </row>
    <row r="18" spans="2:68" ht="15.75" thickBot="1" x14ac:dyDescent="0.3">
      <c r="B18" s="192" t="s">
        <v>141</v>
      </c>
      <c r="C18" s="35">
        <v>41</v>
      </c>
      <c r="D18" s="35">
        <v>23.670078430839201</v>
      </c>
      <c r="E18" s="35">
        <f t="shared" si="0"/>
        <v>7.4919762608980699E-8</v>
      </c>
      <c r="F18" s="202"/>
      <c r="G18" s="203"/>
      <c r="H18" s="2" t="s">
        <v>155</v>
      </c>
      <c r="I18" s="16" t="s">
        <v>162</v>
      </c>
      <c r="J18" s="16">
        <v>36.683368682861328</v>
      </c>
      <c r="K18" s="16">
        <f t="shared" si="1"/>
        <v>9.0616166285755568E-12</v>
      </c>
      <c r="L18" s="16">
        <f t="shared" si="15"/>
        <v>7.9150423557561439E-3</v>
      </c>
      <c r="M18" s="341"/>
      <c r="N18" s="192" t="s">
        <v>141</v>
      </c>
      <c r="O18" s="35">
        <v>16</v>
      </c>
      <c r="P18" s="35">
        <v>22.4756461308178</v>
      </c>
      <c r="Q18" s="35">
        <f t="shared" si="2"/>
        <v>1.7145744301146485E-7</v>
      </c>
      <c r="R18" s="202"/>
      <c r="S18" s="203"/>
      <c r="T18" s="192" t="s">
        <v>141</v>
      </c>
      <c r="U18" s="35">
        <v>28</v>
      </c>
      <c r="V18" s="35">
        <v>24.6020682361541</v>
      </c>
      <c r="W18" s="35">
        <f t="shared" si="3"/>
        <v>3.9268065392369102E-8</v>
      </c>
      <c r="X18" s="202"/>
      <c r="Y18" s="203"/>
      <c r="Z18" s="193" t="s">
        <v>141</v>
      </c>
      <c r="AA18" s="39">
        <v>12</v>
      </c>
      <c r="AB18" s="39">
        <v>25.468942892528901</v>
      </c>
      <c r="AC18" s="39">
        <f t="shared" si="4"/>
        <v>2.1531993076365706E-8</v>
      </c>
      <c r="AD18" s="204"/>
      <c r="AE18" s="205"/>
      <c r="AF18" s="192" t="s">
        <v>121</v>
      </c>
      <c r="AG18" s="35">
        <v>37</v>
      </c>
      <c r="AH18" s="35">
        <v>25.025394071922101</v>
      </c>
      <c r="AI18" s="35">
        <f t="shared" si="5"/>
        <v>2.9282336768969671E-8</v>
      </c>
      <c r="AJ18" s="195">
        <f t="shared" si="16"/>
        <v>0.43839983486138756</v>
      </c>
      <c r="AK18" s="341"/>
      <c r="AM18" s="2" t="s">
        <v>141</v>
      </c>
      <c r="AN18" s="16">
        <v>4</v>
      </c>
      <c r="AO18" s="16">
        <v>22.414955328109802</v>
      </c>
      <c r="AP18" s="76">
        <f t="shared" si="8"/>
        <v>1.7882411927036232E-7</v>
      </c>
      <c r="AQ18" s="252"/>
      <c r="AR18" s="253"/>
      <c r="AS18" s="2" t="s">
        <v>141</v>
      </c>
      <c r="AT18" s="16">
        <v>3</v>
      </c>
      <c r="AU18" s="16">
        <v>21.201836185416902</v>
      </c>
      <c r="AV18" s="76">
        <f t="shared" si="7"/>
        <v>4.1458286175590824E-7</v>
      </c>
      <c r="AW18" s="252"/>
      <c r="AX18" s="253"/>
      <c r="AY18" s="2" t="s">
        <v>197</v>
      </c>
      <c r="AZ18" s="16">
        <v>4</v>
      </c>
      <c r="BA18" s="76">
        <v>37.103214076921901</v>
      </c>
      <c r="BB18" s="76">
        <f t="shared" si="12"/>
        <v>6.7736012561786466E-12</v>
      </c>
      <c r="BC18">
        <f t="shared" si="13"/>
        <v>3.7878566290812873E-5</v>
      </c>
      <c r="BD18" s="362"/>
      <c r="BE18" s="2" t="s">
        <v>200</v>
      </c>
      <c r="BF18" s="16">
        <v>41</v>
      </c>
      <c r="BG18" s="16">
        <v>37.863729775847801</v>
      </c>
      <c r="BH18" s="16">
        <f t="shared" si="9"/>
        <v>3.9983571982265199E-12</v>
      </c>
      <c r="BI18" s="16">
        <f t="shared" si="14"/>
        <v>5.3368524658769183E-5</v>
      </c>
      <c r="BJ18" s="341"/>
      <c r="BK18" s="2" t="s">
        <v>200</v>
      </c>
      <c r="BL18" s="16">
        <v>3</v>
      </c>
      <c r="BM18" s="16" t="s">
        <v>143</v>
      </c>
      <c r="BN18" s="16" t="e">
        <f t="shared" si="10"/>
        <v>#VALUE!</v>
      </c>
      <c r="BO18" s="16"/>
      <c r="BP18" s="380"/>
    </row>
    <row r="19" spans="2:68" x14ac:dyDescent="0.25">
      <c r="B19" s="192" t="s">
        <v>141</v>
      </c>
      <c r="C19" s="35">
        <v>8</v>
      </c>
      <c r="D19" s="35">
        <v>26.355058820786599</v>
      </c>
      <c r="E19" s="35">
        <f t="shared" si="0"/>
        <v>1.1650290575767951E-8</v>
      </c>
      <c r="F19" s="202"/>
      <c r="G19" s="203"/>
      <c r="H19" s="2" t="s">
        <v>156</v>
      </c>
      <c r="I19" s="16" t="s">
        <v>162</v>
      </c>
      <c r="J19" s="16">
        <v>32.272686004638672</v>
      </c>
      <c r="K19" s="16">
        <f t="shared" si="1"/>
        <v>1.9273184193054607E-10</v>
      </c>
      <c r="L19" s="16">
        <f t="shared" si="15"/>
        <v>1.4576666181972911E-3</v>
      </c>
      <c r="M19" s="341">
        <f>AVERAGE(L19:L20)</f>
        <v>1.7872238778197723E-3</v>
      </c>
      <c r="N19" s="192" t="s">
        <v>141</v>
      </c>
      <c r="O19" s="35">
        <v>3</v>
      </c>
      <c r="P19" s="35">
        <v>30.558172999175</v>
      </c>
      <c r="Q19" s="35">
        <f t="shared" si="2"/>
        <v>6.3251861973675159E-10</v>
      </c>
      <c r="R19" s="202"/>
      <c r="S19" s="203"/>
      <c r="T19" s="192" t="s">
        <v>141</v>
      </c>
      <c r="U19" s="35">
        <v>9</v>
      </c>
      <c r="V19" s="35">
        <v>25.110042540189301</v>
      </c>
      <c r="W19" s="35">
        <f t="shared" si="3"/>
        <v>2.7613661895700254E-8</v>
      </c>
      <c r="X19" s="202"/>
      <c r="Y19" s="203"/>
      <c r="Z19" s="191" t="s">
        <v>121</v>
      </c>
      <c r="AA19" s="188" t="s">
        <v>142</v>
      </c>
      <c r="AB19" s="188">
        <v>34.8899455315605</v>
      </c>
      <c r="AC19" s="188">
        <f t="shared" si="4"/>
        <v>3.1410861502891786E-11</v>
      </c>
      <c r="AD19" s="198"/>
      <c r="AE19" s="199"/>
      <c r="AF19" s="192" t="s">
        <v>121</v>
      </c>
      <c r="AG19" s="35">
        <v>23</v>
      </c>
      <c r="AH19" s="35">
        <v>25.0193404249735</v>
      </c>
      <c r="AI19" s="35">
        <f t="shared" si="5"/>
        <v>2.9405465602298725E-8</v>
      </c>
      <c r="AJ19" s="195">
        <f t="shared" si="16"/>
        <v>0.21582007213737675</v>
      </c>
      <c r="AK19" s="341">
        <f>AVERAGE(AJ19:AJ20)</f>
        <v>0.215391984457143</v>
      </c>
      <c r="AM19" s="2" t="s">
        <v>141</v>
      </c>
      <c r="AN19" s="16">
        <v>16</v>
      </c>
      <c r="AO19" s="16">
        <v>20.9664963121641</v>
      </c>
      <c r="AP19" s="76">
        <f t="shared" si="8"/>
        <v>4.8804032320081073E-7</v>
      </c>
      <c r="AQ19" s="252"/>
      <c r="AR19" s="253"/>
      <c r="AS19" s="2" t="s">
        <v>141</v>
      </c>
      <c r="AT19" s="16">
        <v>6</v>
      </c>
      <c r="AU19" s="16">
        <v>20.644010254288901</v>
      </c>
      <c r="AV19" s="76">
        <f t="shared" si="7"/>
        <v>6.10286386912938E-7</v>
      </c>
      <c r="AW19" s="252"/>
      <c r="AX19" s="253"/>
      <c r="AY19" s="2" t="s">
        <v>197</v>
      </c>
      <c r="AZ19" s="16">
        <v>16</v>
      </c>
      <c r="BA19" s="76" t="s">
        <v>143</v>
      </c>
      <c r="BB19" s="76" t="e">
        <f t="shared" si="12"/>
        <v>#VALUE!</v>
      </c>
      <c r="BD19" s="362" t="e">
        <f>AVERAGE(BC19:BC20)</f>
        <v>#DIV/0!</v>
      </c>
      <c r="BE19" s="2" t="s">
        <v>200</v>
      </c>
      <c r="BF19" s="16">
        <v>8</v>
      </c>
      <c r="BG19" s="16" t="s">
        <v>143</v>
      </c>
      <c r="BH19" s="16" t="e">
        <f t="shared" si="9"/>
        <v>#VALUE!</v>
      </c>
      <c r="BI19" s="252"/>
      <c r="BJ19" s="364"/>
      <c r="BK19" s="2" t="s">
        <v>200</v>
      </c>
      <c r="BL19" s="16">
        <v>11</v>
      </c>
      <c r="BM19" s="16">
        <v>38.691970538387402</v>
      </c>
      <c r="BN19" s="16">
        <f t="shared" si="10"/>
        <v>2.2519372075924196E-12</v>
      </c>
      <c r="BO19" s="16">
        <f>BN19/Q21</f>
        <v>9.6909032653082756E-5</v>
      </c>
      <c r="BP19" s="380"/>
    </row>
    <row r="20" spans="2:68" x14ac:dyDescent="0.25">
      <c r="B20" s="192" t="s">
        <v>141</v>
      </c>
      <c r="C20" s="35">
        <v>8</v>
      </c>
      <c r="D20" s="35">
        <v>26.181428126689902</v>
      </c>
      <c r="E20" s="35">
        <f t="shared" si="0"/>
        <v>1.3140285598927475E-8</v>
      </c>
      <c r="F20" s="202"/>
      <c r="G20" s="203"/>
      <c r="H20" s="2" t="s">
        <v>156</v>
      </c>
      <c r="I20" s="16" t="s">
        <v>162</v>
      </c>
      <c r="J20" s="16">
        <v>31.793088912963867</v>
      </c>
      <c r="K20" s="16">
        <f t="shared" si="1"/>
        <v>2.6873645404443679E-10</v>
      </c>
      <c r="L20" s="16">
        <f t="shared" si="15"/>
        <v>2.1167811374422536E-3</v>
      </c>
      <c r="M20" s="341"/>
      <c r="N20" s="192" t="s">
        <v>141</v>
      </c>
      <c r="O20" s="35">
        <v>3</v>
      </c>
      <c r="P20" s="35">
        <v>28.164007152369301</v>
      </c>
      <c r="Q20" s="35">
        <f t="shared" si="2"/>
        <v>3.3249800896393493E-9</v>
      </c>
      <c r="R20" s="202"/>
      <c r="S20" s="203"/>
      <c r="T20" s="192" t="s">
        <v>141</v>
      </c>
      <c r="U20" s="35">
        <v>9</v>
      </c>
      <c r="V20" s="35">
        <v>24.7914236738401</v>
      </c>
      <c r="W20" s="35">
        <f t="shared" si="3"/>
        <v>3.4437993439322964E-8</v>
      </c>
      <c r="X20" s="202"/>
      <c r="Y20" s="203"/>
      <c r="Z20" s="197" t="s">
        <v>121</v>
      </c>
      <c r="AA20" s="37" t="s">
        <v>142</v>
      </c>
      <c r="AB20" s="37" t="s">
        <v>143</v>
      </c>
      <c r="AC20" s="37" t="e">
        <f t="shared" si="4"/>
        <v>#VALUE!</v>
      </c>
      <c r="AD20" s="200"/>
      <c r="AE20" s="201"/>
      <c r="AF20" s="192" t="s">
        <v>121</v>
      </c>
      <c r="AG20" s="35">
        <v>23</v>
      </c>
      <c r="AH20" s="35">
        <v>23.878160930444899</v>
      </c>
      <c r="AI20" s="35">
        <f t="shared" si="5"/>
        <v>6.4857069054027317E-8</v>
      </c>
      <c r="AJ20" s="195">
        <f t="shared" si="16"/>
        <v>0.21496389677690925</v>
      </c>
      <c r="AK20" s="341"/>
      <c r="AM20" s="2" t="s">
        <v>141</v>
      </c>
      <c r="AN20" s="16">
        <v>16</v>
      </c>
      <c r="AO20" s="16">
        <v>20.373638002799801</v>
      </c>
      <c r="AP20" s="76">
        <f t="shared" si="8"/>
        <v>7.3607800455067515E-7</v>
      </c>
      <c r="AQ20" s="252"/>
      <c r="AR20" s="253"/>
      <c r="AS20" s="2" t="s">
        <v>141</v>
      </c>
      <c r="AT20" s="16">
        <v>6</v>
      </c>
      <c r="AU20" s="16">
        <v>19.860085100674699</v>
      </c>
      <c r="AV20" s="76">
        <f t="shared" si="7"/>
        <v>1.0507966226520364E-6</v>
      </c>
      <c r="AW20" s="252"/>
      <c r="AX20" s="253"/>
      <c r="AY20" s="2" t="s">
        <v>197</v>
      </c>
      <c r="AZ20" s="16">
        <v>16</v>
      </c>
      <c r="BA20" s="76" t="s">
        <v>143</v>
      </c>
      <c r="BB20" s="76" t="e">
        <f t="shared" si="12"/>
        <v>#VALUE!</v>
      </c>
      <c r="BD20" s="362"/>
      <c r="BE20" s="2" t="s">
        <v>200</v>
      </c>
      <c r="BF20" s="16">
        <v>8</v>
      </c>
      <c r="BG20" s="16" t="s">
        <v>143</v>
      </c>
      <c r="BH20" s="16" t="e">
        <f t="shared" si="9"/>
        <v>#VALUE!</v>
      </c>
      <c r="BI20" s="252"/>
      <c r="BJ20" s="364"/>
      <c r="BK20" s="2" t="s">
        <v>200</v>
      </c>
      <c r="BL20" s="16">
        <v>11</v>
      </c>
      <c r="BM20" s="16" t="s">
        <v>143</v>
      </c>
      <c r="BN20" s="16" t="e">
        <f t="shared" si="10"/>
        <v>#VALUE!</v>
      </c>
      <c r="BO20" s="16"/>
      <c r="BP20" s="380"/>
    </row>
    <row r="21" spans="2:68" x14ac:dyDescent="0.25">
      <c r="B21" s="192" t="s">
        <v>141</v>
      </c>
      <c r="C21" s="35">
        <v>21</v>
      </c>
      <c r="D21" s="35">
        <v>23.547540838562501</v>
      </c>
      <c r="E21" s="35">
        <f t="shared" si="0"/>
        <v>8.1561251945037421E-8</v>
      </c>
      <c r="F21" s="202"/>
      <c r="G21" s="203"/>
      <c r="H21" s="2" t="s">
        <v>157</v>
      </c>
      <c r="I21" s="16" t="s">
        <v>162</v>
      </c>
      <c r="J21" s="16">
        <v>34.7725830078125</v>
      </c>
      <c r="K21" s="16">
        <f t="shared" si="1"/>
        <v>3.4072930541369093E-11</v>
      </c>
      <c r="L21" s="16">
        <f t="shared" si="15"/>
        <v>1.8763891824684172E-4</v>
      </c>
      <c r="M21" s="341">
        <f>AVERAGE(L21:L22)</f>
        <v>2.6493370232694245E-4</v>
      </c>
      <c r="N21" s="192" t="s">
        <v>141</v>
      </c>
      <c r="O21" s="35">
        <v>11</v>
      </c>
      <c r="P21" s="35">
        <v>25.358961205922</v>
      </c>
      <c r="Q21" s="35">
        <f t="shared" si="2"/>
        <v>2.3237639938621177E-8</v>
      </c>
      <c r="R21" s="202"/>
      <c r="S21" s="203"/>
      <c r="T21" s="192" t="s">
        <v>141</v>
      </c>
      <c r="U21" s="35">
        <v>2</v>
      </c>
      <c r="V21" s="223">
        <v>34.895481109619141</v>
      </c>
      <c r="W21" s="35">
        <f t="shared" si="3"/>
        <v>3.1290569884716021E-11</v>
      </c>
      <c r="X21" s="202"/>
      <c r="Y21" s="203"/>
      <c r="Z21" s="192" t="s">
        <v>121</v>
      </c>
      <c r="AA21" s="35">
        <v>40</v>
      </c>
      <c r="AB21" s="223">
        <v>25.434435148777801</v>
      </c>
      <c r="AC21" s="141">
        <f t="shared" si="4"/>
        <v>2.2053224442820438E-8</v>
      </c>
      <c r="AD21" s="195">
        <f t="shared" ref="AD21:AD34" si="17">AC21/AC5</f>
        <v>0.32437081634542886</v>
      </c>
      <c r="AE21" s="359">
        <f>AVERAGE(AD21:AD22)</f>
        <v>0.3009303515001524</v>
      </c>
      <c r="AF21" s="192" t="s">
        <v>121</v>
      </c>
      <c r="AG21" s="35">
        <v>18</v>
      </c>
      <c r="AH21" s="35">
        <v>28.318824178239499</v>
      </c>
      <c r="AI21" s="35">
        <f t="shared" si="5"/>
        <v>2.9866510246626775E-9</v>
      </c>
      <c r="AJ21" s="195">
        <f t="shared" si="16"/>
        <v>8.8303635730618571E-2</v>
      </c>
      <c r="AK21" s="341">
        <f>AVERAGE(AJ21:AJ22)</f>
        <v>7.814498823481969E-2</v>
      </c>
      <c r="AM21" s="2" t="s">
        <v>141</v>
      </c>
      <c r="AN21" s="16">
        <v>14</v>
      </c>
      <c r="AO21" s="16">
        <v>21.608990982149699</v>
      </c>
      <c r="AP21" s="76">
        <f t="shared" si="8"/>
        <v>3.1264071721875693E-7</v>
      </c>
      <c r="AQ21" s="252"/>
      <c r="AR21" s="253"/>
      <c r="AS21" s="2" t="s">
        <v>141</v>
      </c>
      <c r="AT21" s="16">
        <v>17</v>
      </c>
      <c r="AU21" s="16">
        <v>21.848846256559501</v>
      </c>
      <c r="AV21" s="76">
        <f t="shared" si="7"/>
        <v>2.6475361948631564E-7</v>
      </c>
      <c r="AW21" s="252"/>
      <c r="AX21" s="253"/>
      <c r="AY21" s="2" t="s">
        <v>197</v>
      </c>
      <c r="AZ21" s="16">
        <v>14</v>
      </c>
      <c r="BA21" s="76" t="s">
        <v>143</v>
      </c>
      <c r="BB21" s="76" t="e">
        <f t="shared" si="12"/>
        <v>#VALUE!</v>
      </c>
      <c r="BD21" s="362" t="e">
        <f>AVERAGE(BC21:BC22)</f>
        <v>#DIV/0!</v>
      </c>
      <c r="BE21" s="2" t="s">
        <v>200</v>
      </c>
      <c r="BF21" s="16">
        <v>21</v>
      </c>
      <c r="BG21" s="16" t="s">
        <v>143</v>
      </c>
      <c r="BH21" s="16" t="e">
        <f t="shared" si="9"/>
        <v>#VALUE!</v>
      </c>
      <c r="BI21" s="252"/>
      <c r="BJ21" s="364"/>
      <c r="BK21" s="2" t="s">
        <v>200</v>
      </c>
      <c r="BL21" s="16">
        <v>25</v>
      </c>
      <c r="BM21" s="16" t="s">
        <v>143</v>
      </c>
      <c r="BN21" s="16" t="e">
        <f t="shared" si="10"/>
        <v>#VALUE!</v>
      </c>
      <c r="BO21" s="16"/>
      <c r="BP21" s="380"/>
    </row>
    <row r="22" spans="2:68" x14ac:dyDescent="0.25">
      <c r="B22" s="192" t="s">
        <v>141</v>
      </c>
      <c r="C22" s="35">
        <v>21</v>
      </c>
      <c r="D22" s="35">
        <v>23.010679056604001</v>
      </c>
      <c r="E22" s="35">
        <f t="shared" si="0"/>
        <v>1.1833014136835551E-7</v>
      </c>
      <c r="F22" s="202"/>
      <c r="G22" s="203"/>
      <c r="H22" s="2" t="s">
        <v>157</v>
      </c>
      <c r="I22" s="16" t="s">
        <v>162</v>
      </c>
      <c r="J22" s="16">
        <v>33.718891143798828</v>
      </c>
      <c r="K22" s="16">
        <f t="shared" si="1"/>
        <v>7.0729786179910623E-11</v>
      </c>
      <c r="L22" s="16">
        <f t="shared" si="15"/>
        <v>3.4222848640704315E-4</v>
      </c>
      <c r="M22" s="341"/>
      <c r="N22" s="192" t="s">
        <v>141</v>
      </c>
      <c r="O22" s="35">
        <v>11</v>
      </c>
      <c r="P22" s="35">
        <v>23.195088242223701</v>
      </c>
      <c r="Q22" s="35">
        <f t="shared" si="2"/>
        <v>1.0413163490257861E-7</v>
      </c>
      <c r="R22" s="202"/>
      <c r="S22" s="203"/>
      <c r="T22" s="192" t="s">
        <v>141</v>
      </c>
      <c r="U22" s="35">
        <v>2</v>
      </c>
      <c r="V22" s="223">
        <v>37.055717468261719</v>
      </c>
      <c r="W22" s="35">
        <f t="shared" si="3"/>
        <v>7.000314167901857E-12</v>
      </c>
      <c r="X22" s="202"/>
      <c r="Y22" s="203"/>
      <c r="Z22" s="192" t="s">
        <v>121</v>
      </c>
      <c r="AA22" s="35">
        <v>40</v>
      </c>
      <c r="AB22" s="223">
        <v>24.294337332670999</v>
      </c>
      <c r="AC22" s="76">
        <f t="shared" si="4"/>
        <v>4.8604416984589771E-8</v>
      </c>
      <c r="AD22" s="195">
        <f t="shared" si="17"/>
        <v>0.27748988665487595</v>
      </c>
      <c r="AE22" s="341"/>
      <c r="AF22" s="192" t="s">
        <v>121</v>
      </c>
      <c r="AG22" s="35">
        <v>18</v>
      </c>
      <c r="AH22" s="35">
        <v>27.161685131038499</v>
      </c>
      <c r="AI22" s="35">
        <f t="shared" si="5"/>
        <v>6.6606719250477351E-9</v>
      </c>
      <c r="AJ22" s="195">
        <f t="shared" si="16"/>
        <v>6.7986340739020795E-2</v>
      </c>
      <c r="AK22" s="341"/>
      <c r="AM22" s="2" t="s">
        <v>141</v>
      </c>
      <c r="AN22" s="16">
        <v>14</v>
      </c>
      <c r="AO22" s="16">
        <v>20.7281818065916</v>
      </c>
      <c r="AP22" s="76">
        <f t="shared" si="8"/>
        <v>5.756990603960342E-7</v>
      </c>
      <c r="AQ22" s="252"/>
      <c r="AR22" s="253"/>
      <c r="AS22" s="2" t="s">
        <v>141</v>
      </c>
      <c r="AT22" s="16">
        <v>17</v>
      </c>
      <c r="AU22" s="16">
        <v>20.157997451109701</v>
      </c>
      <c r="AV22" s="76">
        <f t="shared" si="7"/>
        <v>8.5474804215954241E-7</v>
      </c>
      <c r="AW22" s="252"/>
      <c r="AX22" s="253"/>
      <c r="AY22" s="2" t="s">
        <v>197</v>
      </c>
      <c r="AZ22" s="16">
        <v>14</v>
      </c>
      <c r="BA22" s="76" t="s">
        <v>143</v>
      </c>
      <c r="BB22" s="76" t="e">
        <f t="shared" si="12"/>
        <v>#VALUE!</v>
      </c>
      <c r="BD22" s="362"/>
      <c r="BE22" s="2" t="s">
        <v>200</v>
      </c>
      <c r="BF22" s="16">
        <v>21</v>
      </c>
      <c r="BG22" s="16" t="s">
        <v>143</v>
      </c>
      <c r="BH22" s="16" t="e">
        <f t="shared" si="9"/>
        <v>#VALUE!</v>
      </c>
      <c r="BI22" s="252"/>
      <c r="BJ22" s="364"/>
      <c r="BK22" s="2" t="s">
        <v>200</v>
      </c>
      <c r="BL22" s="16">
        <v>25</v>
      </c>
      <c r="BM22" s="16" t="s">
        <v>143</v>
      </c>
      <c r="BN22" s="16" t="e">
        <f t="shared" si="10"/>
        <v>#VALUE!</v>
      </c>
      <c r="BO22" s="16"/>
      <c r="BP22" s="380"/>
    </row>
    <row r="23" spans="2:68" x14ac:dyDescent="0.25">
      <c r="B23" s="192" t="s">
        <v>141</v>
      </c>
      <c r="C23" s="35">
        <v>39</v>
      </c>
      <c r="D23" s="35">
        <v>22.3315913586008</v>
      </c>
      <c r="E23" s="35">
        <f t="shared" si="0"/>
        <v>1.8946157799391035E-7</v>
      </c>
      <c r="F23" s="202"/>
      <c r="G23" s="203"/>
      <c r="H23" s="2" t="s">
        <v>158</v>
      </c>
      <c r="I23" s="16" t="s">
        <v>162</v>
      </c>
      <c r="J23" s="16">
        <v>29.844352722167969</v>
      </c>
      <c r="K23" s="16">
        <f t="shared" si="1"/>
        <v>1.0374200313541324E-9</v>
      </c>
      <c r="L23" s="16">
        <f t="shared" si="15"/>
        <v>1.0621735265595155E-2</v>
      </c>
      <c r="M23" s="341">
        <f>AVERAGE(L23:L24)</f>
        <v>1.1043536035288523E-2</v>
      </c>
      <c r="N23" s="192" t="s">
        <v>141</v>
      </c>
      <c r="O23" s="35">
        <v>25</v>
      </c>
      <c r="P23" s="35">
        <v>23.7020233588567</v>
      </c>
      <c r="Q23" s="35">
        <f t="shared" si="2"/>
        <v>7.3279080475362371E-8</v>
      </c>
      <c r="R23" s="202"/>
      <c r="S23" s="203"/>
      <c r="T23" s="192" t="s">
        <v>141</v>
      </c>
      <c r="U23" s="35">
        <v>22</v>
      </c>
      <c r="V23" s="35">
        <v>23.022271005328498</v>
      </c>
      <c r="W23" s="35">
        <f t="shared" si="3"/>
        <v>1.1738317686059454E-7</v>
      </c>
      <c r="X23" s="202"/>
      <c r="Y23" s="203"/>
      <c r="Z23" s="192" t="s">
        <v>121</v>
      </c>
      <c r="AA23" s="35">
        <v>30</v>
      </c>
      <c r="AB23" s="35">
        <v>26.031943592478999</v>
      </c>
      <c r="AC23" s="35">
        <f t="shared" si="4"/>
        <v>1.457485132245871E-8</v>
      </c>
      <c r="AD23" s="195">
        <f t="shared" si="17"/>
        <v>0.23484082512551632</v>
      </c>
      <c r="AE23" s="341">
        <f>AVERAGE(AD23:AD24)</f>
        <v>0.21446765822513075</v>
      </c>
      <c r="AF23" s="192" t="s">
        <v>121</v>
      </c>
      <c r="AG23" s="35">
        <v>13</v>
      </c>
      <c r="AH23" s="35">
        <v>25.4897257441527</v>
      </c>
      <c r="AI23" s="35">
        <f t="shared" si="5"/>
        <v>2.1224035811397341E-8</v>
      </c>
      <c r="AJ23" s="195">
        <f t="shared" si="16"/>
        <v>0.31753909917679757</v>
      </c>
      <c r="AK23" s="341">
        <f>AVERAGE(AJ23:AJ24)</f>
        <v>0.30197247877811217</v>
      </c>
      <c r="AM23" s="2" t="s">
        <v>141</v>
      </c>
      <c r="AN23" s="16">
        <v>20</v>
      </c>
      <c r="AO23" s="16">
        <v>21.498517229391101</v>
      </c>
      <c r="AP23" s="76">
        <f t="shared" si="8"/>
        <v>3.3752150715115899E-7</v>
      </c>
      <c r="AQ23" s="252"/>
      <c r="AR23" s="253"/>
      <c r="AS23" s="2" t="s">
        <v>141</v>
      </c>
      <c r="AT23" s="16">
        <v>7</v>
      </c>
      <c r="AU23" s="16">
        <v>22.155509337877401</v>
      </c>
      <c r="AV23" s="76">
        <f t="shared" si="7"/>
        <v>2.1405585925718486E-7</v>
      </c>
      <c r="AW23" s="252"/>
      <c r="AX23" s="253"/>
      <c r="AY23" s="2" t="s">
        <v>197</v>
      </c>
      <c r="AZ23" s="16">
        <v>20</v>
      </c>
      <c r="BA23" s="76">
        <v>37.0387219263541</v>
      </c>
      <c r="BB23" s="76">
        <f t="shared" si="12"/>
        <v>7.0832684108438066E-12</v>
      </c>
      <c r="BC23">
        <f t="shared" si="13"/>
        <v>2.098612461952407E-5</v>
      </c>
      <c r="BD23" s="362">
        <f>AVERAGE(BC23:BC24)</f>
        <v>2.4652213912747427E-5</v>
      </c>
      <c r="BE23" s="2" t="s">
        <v>200</v>
      </c>
      <c r="BF23" s="16">
        <v>39</v>
      </c>
      <c r="BG23" s="16">
        <v>38.158402527935003</v>
      </c>
      <c r="BH23" s="16">
        <f t="shared" si="9"/>
        <v>3.259689642041623E-12</v>
      </c>
      <c r="BI23" s="16">
        <f t="shared" si="14"/>
        <v>1.7205016851207667E-5</v>
      </c>
      <c r="BJ23" s="341">
        <f>AVERAGE(BI23:BI24)</f>
        <v>1.7205016851207667E-5</v>
      </c>
      <c r="BK23" s="2" t="s">
        <v>200</v>
      </c>
      <c r="BL23" s="16">
        <v>19</v>
      </c>
      <c r="BM23" s="16" t="s">
        <v>143</v>
      </c>
      <c r="BN23" s="16" t="e">
        <f t="shared" si="10"/>
        <v>#VALUE!</v>
      </c>
      <c r="BO23" s="16"/>
      <c r="BP23" s="380"/>
    </row>
    <row r="24" spans="2:68" ht="15.75" thickBot="1" x14ac:dyDescent="0.3">
      <c r="B24" s="193" t="s">
        <v>141</v>
      </c>
      <c r="C24" s="39">
        <v>39</v>
      </c>
      <c r="D24" s="39">
        <v>22.208490436899702</v>
      </c>
      <c r="E24" s="39">
        <f t="shared" si="0"/>
        <v>2.0633752650265374E-7</v>
      </c>
      <c r="F24" s="204"/>
      <c r="G24" s="205"/>
      <c r="H24" s="2" t="s">
        <v>158</v>
      </c>
      <c r="I24" s="16" t="s">
        <v>162</v>
      </c>
      <c r="J24" s="16">
        <v>29.246194839477539</v>
      </c>
      <c r="K24" s="16">
        <f t="shared" si="1"/>
        <v>1.570428232709656E-9</v>
      </c>
      <c r="L24" s="16">
        <f t="shared" si="15"/>
        <v>1.1465336804981891E-2</v>
      </c>
      <c r="M24" s="341"/>
      <c r="N24" s="193" t="s">
        <v>141</v>
      </c>
      <c r="O24" s="39">
        <v>25</v>
      </c>
      <c r="P24" s="39">
        <v>21.700753700843801</v>
      </c>
      <c r="Q24" s="39">
        <f t="shared" si="2"/>
        <v>2.9337439535754832E-7</v>
      </c>
      <c r="R24" s="204"/>
      <c r="S24" s="205"/>
      <c r="T24" s="193" t="s">
        <v>141</v>
      </c>
      <c r="U24" s="39">
        <v>22</v>
      </c>
      <c r="V24" s="39">
        <v>22.661069527804202</v>
      </c>
      <c r="W24" s="39">
        <f t="shared" si="3"/>
        <v>1.5077812498583494E-7</v>
      </c>
      <c r="X24" s="204"/>
      <c r="Y24" s="205"/>
      <c r="Z24" s="192" t="s">
        <v>121</v>
      </c>
      <c r="AA24" s="35">
        <v>30</v>
      </c>
      <c r="AB24" s="35">
        <v>25.425626516202499</v>
      </c>
      <c r="AC24" s="35">
        <f t="shared" si="4"/>
        <v>2.2188286250953527E-8</v>
      </c>
      <c r="AD24" s="195">
        <f t="shared" si="17"/>
        <v>0.19409449132474516</v>
      </c>
      <c r="AE24" s="341"/>
      <c r="AF24" s="192" t="s">
        <v>121</v>
      </c>
      <c r="AG24" s="35">
        <v>13</v>
      </c>
      <c r="AH24" s="35">
        <v>24.415682226297498</v>
      </c>
      <c r="AI24" s="35">
        <f t="shared" si="5"/>
        <v>4.4683510473023558E-8</v>
      </c>
      <c r="AJ24" s="195">
        <f t="shared" si="16"/>
        <v>0.28640585837942684</v>
      </c>
      <c r="AK24" s="341"/>
      <c r="AM24" s="2" t="s">
        <v>141</v>
      </c>
      <c r="AN24" s="16">
        <v>20</v>
      </c>
      <c r="AO24" s="16">
        <v>20.747276477233299</v>
      </c>
      <c r="AP24" s="76">
        <f t="shared" si="8"/>
        <v>5.681296458740987E-7</v>
      </c>
      <c r="AQ24" s="252"/>
      <c r="AR24" s="253"/>
      <c r="AS24" s="2" t="s">
        <v>141</v>
      </c>
      <c r="AT24" s="16">
        <v>7</v>
      </c>
      <c r="AU24" s="16">
        <v>20.627661462990801</v>
      </c>
      <c r="AV24" s="76">
        <f t="shared" si="7"/>
        <v>6.1724155861092376E-7</v>
      </c>
      <c r="AW24" s="252"/>
      <c r="AX24" s="253"/>
      <c r="AY24" s="2" t="s">
        <v>197</v>
      </c>
      <c r="AZ24" s="16">
        <v>20</v>
      </c>
      <c r="BA24" s="76">
        <v>35.8551821279748</v>
      </c>
      <c r="BB24" s="76">
        <f t="shared" si="12"/>
        <v>1.6088467572163537E-11</v>
      </c>
      <c r="BC24">
        <f t="shared" si="13"/>
        <v>2.8318303205970787E-5</v>
      </c>
      <c r="BD24" s="362"/>
      <c r="BE24" s="2" t="s">
        <v>200</v>
      </c>
      <c r="BF24" s="16">
        <v>39</v>
      </c>
      <c r="BG24" s="16" t="s">
        <v>143</v>
      </c>
      <c r="BH24" s="16" t="e">
        <f t="shared" si="9"/>
        <v>#VALUE!</v>
      </c>
      <c r="BI24" s="252"/>
      <c r="BJ24" s="341"/>
      <c r="BK24" s="2" t="s">
        <v>200</v>
      </c>
      <c r="BL24" s="16">
        <v>19</v>
      </c>
      <c r="BM24" s="16">
        <v>36.096954169779103</v>
      </c>
      <c r="BN24" s="16">
        <f t="shared" si="10"/>
        <v>1.3606112038003379E-11</v>
      </c>
      <c r="BO24" s="16">
        <f>BN24/W8</f>
        <v>1.278317891515944E-4</v>
      </c>
      <c r="BP24" s="380"/>
    </row>
    <row r="25" spans="2:68" x14ac:dyDescent="0.25">
      <c r="B25" s="191" t="s">
        <v>121</v>
      </c>
      <c r="C25" s="188" t="s">
        <v>142</v>
      </c>
      <c r="D25" s="188" t="s">
        <v>143</v>
      </c>
      <c r="E25" s="188" t="e">
        <f t="shared" si="0"/>
        <v>#VALUE!</v>
      </c>
      <c r="F25" s="198"/>
      <c r="G25" s="199"/>
      <c r="H25" s="2" t="s">
        <v>159</v>
      </c>
      <c r="I25" s="16" t="s">
        <v>162</v>
      </c>
      <c r="J25" s="16">
        <v>32.840602874755859</v>
      </c>
      <c r="K25" s="16">
        <f t="shared" si="1"/>
        <v>1.3001499960839702E-10</v>
      </c>
      <c r="L25" s="16">
        <f t="shared" si="15"/>
        <v>7.0362065965141165E-3</v>
      </c>
      <c r="M25" s="341">
        <f>AVERAGE(L25)</f>
        <v>7.0362065965141165E-3</v>
      </c>
      <c r="N25" s="191" t="s">
        <v>121</v>
      </c>
      <c r="O25" s="188" t="s">
        <v>142</v>
      </c>
      <c r="P25" s="188" t="s">
        <v>143</v>
      </c>
      <c r="Q25" s="188" t="e">
        <f t="shared" si="2"/>
        <v>#VALUE!</v>
      </c>
      <c r="R25" s="198"/>
      <c r="S25" s="199"/>
      <c r="T25" s="191" t="s">
        <v>121</v>
      </c>
      <c r="U25" s="188" t="s">
        <v>142</v>
      </c>
      <c r="V25" s="188" t="s">
        <v>143</v>
      </c>
      <c r="W25" s="188" t="e">
        <f t="shared" si="3"/>
        <v>#VALUE!</v>
      </c>
      <c r="X25" s="198"/>
      <c r="Y25" s="199"/>
      <c r="Z25" s="192" t="s">
        <v>121</v>
      </c>
      <c r="AA25" s="35">
        <v>20</v>
      </c>
      <c r="AB25" s="35">
        <v>25.157817186208199</v>
      </c>
      <c r="AC25" s="35">
        <f t="shared" si="4"/>
        <v>2.6714214052893375E-8</v>
      </c>
      <c r="AD25" s="195">
        <f t="shared" si="17"/>
        <v>0.32353710028845395</v>
      </c>
      <c r="AE25" s="341">
        <f>AVERAGE(AD25:AD26)</f>
        <v>0.27884990554714023</v>
      </c>
      <c r="AF25" s="192" t="s">
        <v>121</v>
      </c>
      <c r="AG25" s="35">
        <v>14</v>
      </c>
      <c r="AH25" s="35">
        <v>25.360933152768201</v>
      </c>
      <c r="AI25" s="35">
        <f t="shared" si="5"/>
        <v>2.3205899281781859E-8</v>
      </c>
      <c r="AJ25" s="195">
        <f t="shared" si="16"/>
        <v>0.45015327760369767</v>
      </c>
      <c r="AK25" s="341">
        <f>AVERAGE(AJ25:AJ26)</f>
        <v>0.42747402312225868</v>
      </c>
      <c r="AM25" s="2" t="s">
        <v>141</v>
      </c>
      <c r="AN25" s="16">
        <v>22</v>
      </c>
      <c r="AO25" s="16">
        <v>21.104836396936701</v>
      </c>
      <c r="AP25" s="76">
        <f t="shared" si="8"/>
        <v>4.4341582746703378E-7</v>
      </c>
      <c r="AQ25" s="252"/>
      <c r="AR25" s="253"/>
      <c r="AS25" s="2" t="s">
        <v>141</v>
      </c>
      <c r="AT25" s="16">
        <v>11</v>
      </c>
      <c r="AU25" s="16">
        <v>19.982210319332602</v>
      </c>
      <c r="AV25" s="76">
        <f t="shared" si="7"/>
        <v>9.6550674971495482E-7</v>
      </c>
      <c r="AW25" s="252"/>
      <c r="AX25" s="253"/>
      <c r="AY25" s="2" t="s">
        <v>197</v>
      </c>
      <c r="AZ25" s="16">
        <v>22</v>
      </c>
      <c r="BA25" s="76" t="s">
        <v>143</v>
      </c>
      <c r="BB25" s="76" t="e">
        <f t="shared" si="12"/>
        <v>#VALUE!</v>
      </c>
      <c r="BD25" s="362" t="e">
        <f>AVERAGE(BC25:BC26)</f>
        <v>#DIV/0!</v>
      </c>
      <c r="BE25" s="2" t="s">
        <v>200</v>
      </c>
      <c r="BF25" s="16">
        <v>22</v>
      </c>
      <c r="BG25" s="16" t="s">
        <v>143</v>
      </c>
      <c r="BH25" s="16" t="e">
        <f t="shared" si="9"/>
        <v>#VALUE!</v>
      </c>
      <c r="BI25" s="252"/>
      <c r="BJ25" s="364"/>
      <c r="BK25" s="2" t="s">
        <v>200</v>
      </c>
      <c r="BL25" s="16">
        <v>27</v>
      </c>
      <c r="BM25" s="16" t="s">
        <v>143</v>
      </c>
      <c r="BN25" s="16" t="e">
        <f t="shared" si="10"/>
        <v>#VALUE!</v>
      </c>
      <c r="BO25" s="16"/>
      <c r="BP25" s="380"/>
    </row>
    <row r="26" spans="2:68" ht="15.75" thickBot="1" x14ac:dyDescent="0.3">
      <c r="B26" s="197" t="s">
        <v>121</v>
      </c>
      <c r="C26" s="37" t="s">
        <v>142</v>
      </c>
      <c r="D26" s="37" t="s">
        <v>143</v>
      </c>
      <c r="E26" s="37" t="e">
        <f t="shared" si="0"/>
        <v>#VALUE!</v>
      </c>
      <c r="F26" s="200"/>
      <c r="G26" s="201"/>
      <c r="H26" s="8" t="s">
        <v>159</v>
      </c>
      <c r="I26" s="17" t="s">
        <v>162</v>
      </c>
      <c r="J26" s="208" t="s">
        <v>161</v>
      </c>
      <c r="K26" s="208" t="e">
        <f t="shared" si="1"/>
        <v>#VALUE!</v>
      </c>
      <c r="L26" s="17" t="e">
        <f t="shared" si="15"/>
        <v>#VALUE!</v>
      </c>
      <c r="M26" s="341"/>
      <c r="N26" s="197" t="s">
        <v>121</v>
      </c>
      <c r="O26" s="37" t="s">
        <v>142</v>
      </c>
      <c r="P26" s="37" t="s">
        <v>143</v>
      </c>
      <c r="Q26" s="37" t="e">
        <f t="shared" si="2"/>
        <v>#VALUE!</v>
      </c>
      <c r="R26" s="200"/>
      <c r="S26" s="201"/>
      <c r="T26" s="197" t="s">
        <v>121</v>
      </c>
      <c r="U26" s="37" t="s">
        <v>142</v>
      </c>
      <c r="V26" s="37">
        <v>35.780749250932402</v>
      </c>
      <c r="W26" s="37">
        <f t="shared" si="3"/>
        <v>1.6940304331501768E-11</v>
      </c>
      <c r="X26" s="200"/>
      <c r="Y26" s="201"/>
      <c r="Z26" s="192" t="s">
        <v>121</v>
      </c>
      <c r="AA26" s="35">
        <v>20</v>
      </c>
      <c r="AB26" s="35">
        <v>24.607162818023198</v>
      </c>
      <c r="AC26" s="35">
        <f t="shared" si="4"/>
        <v>3.9129642816408185E-8</v>
      </c>
      <c r="AD26" s="195">
        <f t="shared" si="17"/>
        <v>0.23416271080582654</v>
      </c>
      <c r="AE26" s="341"/>
      <c r="AF26" s="193" t="s">
        <v>121</v>
      </c>
      <c r="AG26" s="39">
        <v>14</v>
      </c>
      <c r="AH26" s="39">
        <v>23.970721967367599</v>
      </c>
      <c r="AI26" s="39">
        <f t="shared" si="5"/>
        <v>6.0826618003600628E-8</v>
      </c>
      <c r="AJ26" s="196">
        <f t="shared" si="16"/>
        <v>0.40479476864081976</v>
      </c>
      <c r="AK26" s="341"/>
      <c r="AM26" s="8" t="s">
        <v>141</v>
      </c>
      <c r="AN26" s="17">
        <v>22</v>
      </c>
      <c r="AO26" s="17">
        <v>20.419760767827299</v>
      </c>
      <c r="AP26" s="77">
        <f t="shared" si="8"/>
        <v>7.1291787611658851E-7</v>
      </c>
      <c r="AQ26" s="254"/>
      <c r="AR26" s="255"/>
      <c r="AS26" s="8" t="s">
        <v>141</v>
      </c>
      <c r="AT26" s="17">
        <v>11</v>
      </c>
      <c r="AU26" s="17">
        <v>19.375050215132202</v>
      </c>
      <c r="AV26" s="77">
        <f t="shared" si="7"/>
        <v>1.4707156633529865E-6</v>
      </c>
      <c r="AW26" s="254"/>
      <c r="AX26" s="255"/>
      <c r="AY26" s="2" t="s">
        <v>197</v>
      </c>
      <c r="AZ26" s="16">
        <v>22</v>
      </c>
      <c r="BA26" s="76" t="s">
        <v>143</v>
      </c>
      <c r="BB26" s="76" t="e">
        <f t="shared" si="12"/>
        <v>#VALUE!</v>
      </c>
      <c r="BD26" s="362"/>
      <c r="BE26" s="2" t="s">
        <v>200</v>
      </c>
      <c r="BF26" s="16">
        <v>22</v>
      </c>
      <c r="BG26" s="16" t="s">
        <v>143</v>
      </c>
      <c r="BH26" s="16" t="e">
        <f t="shared" si="9"/>
        <v>#VALUE!</v>
      </c>
      <c r="BI26" s="252"/>
      <c r="BJ26" s="364"/>
      <c r="BK26" s="2" t="s">
        <v>200</v>
      </c>
      <c r="BL26" s="16">
        <v>27</v>
      </c>
      <c r="BM26" s="16" t="s">
        <v>143</v>
      </c>
      <c r="BN26" s="16" t="e">
        <f t="shared" si="10"/>
        <v>#VALUE!</v>
      </c>
      <c r="BO26" s="16"/>
      <c r="BP26" s="380"/>
    </row>
    <row r="27" spans="2:68" x14ac:dyDescent="0.25">
      <c r="B27" s="192" t="s">
        <v>121</v>
      </c>
      <c r="C27" s="35">
        <v>7</v>
      </c>
      <c r="D27" s="35">
        <v>31.6637350574869</v>
      </c>
      <c r="E27" s="35">
        <f t="shared" si="0"/>
        <v>2.9394492940216086E-10</v>
      </c>
      <c r="F27" s="195">
        <f t="shared" ref="F27:F46" si="18">E27/E5</f>
        <v>0.33214305824427259</v>
      </c>
      <c r="G27" s="359">
        <f>AVERAGE(F27:F28)</f>
        <v>0.31772204102396295</v>
      </c>
      <c r="H27" s="1" t="s">
        <v>142</v>
      </c>
      <c r="I27" s="15" t="s">
        <v>163</v>
      </c>
      <c r="J27" s="211" t="s">
        <v>161</v>
      </c>
      <c r="K27" s="211" t="e">
        <f t="shared" si="1"/>
        <v>#VALUE!</v>
      </c>
      <c r="L27" s="215"/>
      <c r="M27" s="216"/>
      <c r="N27" s="192" t="s">
        <v>121</v>
      </c>
      <c r="O27" s="35">
        <v>10</v>
      </c>
      <c r="P27" s="35">
        <v>27.339467836867801</v>
      </c>
      <c r="Q27" s="35">
        <f t="shared" si="2"/>
        <v>5.8884381210977885E-9</v>
      </c>
      <c r="R27" s="195">
        <f t="shared" ref="R27:R46" si="19">Q27/Q5</f>
        <v>0.18790499616379192</v>
      </c>
      <c r="S27" s="359">
        <f>AVERAGE(R27:R28)</f>
        <v>0.16223613867269943</v>
      </c>
      <c r="T27" s="192" t="s">
        <v>121</v>
      </c>
      <c r="U27" s="35">
        <v>24</v>
      </c>
      <c r="V27" s="35">
        <v>25.872267145320599</v>
      </c>
      <c r="W27" s="35">
        <f t="shared" si="3"/>
        <v>1.6280642257029634E-8</v>
      </c>
      <c r="X27" s="195">
        <f t="shared" ref="X27:X46" si="20">W27/W5</f>
        <v>0.37851111317090114</v>
      </c>
      <c r="Y27" s="359">
        <f>AVERAGE(X27:X28)</f>
        <v>0.3074520762907218</v>
      </c>
      <c r="Z27" s="192" t="s">
        <v>121</v>
      </c>
      <c r="AA27" s="35">
        <v>36</v>
      </c>
      <c r="AB27" s="35">
        <v>23.7612652226743</v>
      </c>
      <c r="AC27" s="35">
        <f t="shared" si="4"/>
        <v>7.0330941794823167E-8</v>
      </c>
      <c r="AD27" s="195">
        <f t="shared" si="17"/>
        <v>0.73280724138308362</v>
      </c>
      <c r="AE27" s="341">
        <f>AVERAGE(AD27:AD28)</f>
        <v>0.62598123972939956</v>
      </c>
      <c r="AF27" s="191" t="s">
        <v>122</v>
      </c>
      <c r="AG27" s="188" t="s">
        <v>142</v>
      </c>
      <c r="AH27" s="188">
        <v>38.385503816968097</v>
      </c>
      <c r="AI27" s="188">
        <f t="shared" si="5"/>
        <v>2.7849150516794757E-12</v>
      </c>
      <c r="AJ27" s="198"/>
      <c r="AK27" s="199"/>
      <c r="AM27" s="1" t="s">
        <v>121</v>
      </c>
      <c r="AN27" s="15" t="s">
        <v>142</v>
      </c>
      <c r="AO27" s="15" t="s">
        <v>143</v>
      </c>
      <c r="AP27" s="210" t="e">
        <f t="shared" si="8"/>
        <v>#VALUE!</v>
      </c>
      <c r="AQ27" s="215"/>
      <c r="AR27" s="216"/>
      <c r="AS27" s="1" t="s">
        <v>121</v>
      </c>
      <c r="AT27" s="15" t="s">
        <v>142</v>
      </c>
      <c r="AU27" s="15" t="s">
        <v>143</v>
      </c>
      <c r="AV27" s="210" t="e">
        <f t="shared" si="7"/>
        <v>#VALUE!</v>
      </c>
      <c r="AW27" s="215"/>
      <c r="AX27" s="216"/>
      <c r="AY27" s="2" t="s">
        <v>197</v>
      </c>
      <c r="AZ27" s="16">
        <v>12</v>
      </c>
      <c r="BA27" s="76" t="s">
        <v>143</v>
      </c>
      <c r="BB27" s="76" t="e">
        <f t="shared" si="12"/>
        <v>#VALUE!</v>
      </c>
      <c r="BD27" s="362" t="e">
        <f>AVERAGE(BC27:BC28)</f>
        <v>#DIV/0!</v>
      </c>
      <c r="BE27" s="2" t="s">
        <v>200</v>
      </c>
      <c r="BF27" s="16">
        <v>10</v>
      </c>
      <c r="BG27" s="16" t="s">
        <v>143</v>
      </c>
      <c r="BH27" s="16" t="e">
        <f t="shared" si="9"/>
        <v>#VALUE!</v>
      </c>
      <c r="BI27" s="252"/>
      <c r="BJ27" s="364"/>
      <c r="BK27" s="2" t="s">
        <v>200</v>
      </c>
      <c r="BL27" s="16">
        <v>40</v>
      </c>
      <c r="BM27" s="16" t="s">
        <v>143</v>
      </c>
      <c r="BN27" s="16" t="e">
        <f t="shared" si="10"/>
        <v>#VALUE!</v>
      </c>
      <c r="BO27" s="16"/>
      <c r="BP27" s="380"/>
    </row>
    <row r="28" spans="2:68" x14ac:dyDescent="0.25">
      <c r="B28" s="192" t="s">
        <v>121</v>
      </c>
      <c r="C28" s="35">
        <v>7</v>
      </c>
      <c r="D28" s="35">
        <v>31.423359195921901</v>
      </c>
      <c r="E28" s="35">
        <f t="shared" si="0"/>
        <v>3.4723725751946575E-10</v>
      </c>
      <c r="F28" s="195">
        <f t="shared" si="18"/>
        <v>0.30330102380365326</v>
      </c>
      <c r="G28" s="341"/>
      <c r="H28" s="5" t="s">
        <v>142</v>
      </c>
      <c r="I28" s="72" t="s">
        <v>163</v>
      </c>
      <c r="J28" s="72" t="s">
        <v>161</v>
      </c>
      <c r="K28" s="72" t="e">
        <f t="shared" si="1"/>
        <v>#VALUE!</v>
      </c>
      <c r="L28" s="213"/>
      <c r="M28" s="214"/>
      <c r="N28" s="192" t="s">
        <v>121</v>
      </c>
      <c r="O28" s="35">
        <v>10</v>
      </c>
      <c r="P28" s="35">
        <v>25.693660234522</v>
      </c>
      <c r="Q28" s="35">
        <f t="shared" si="2"/>
        <v>1.8426275957868162E-8</v>
      </c>
      <c r="R28" s="195">
        <f t="shared" si="19"/>
        <v>0.13656728118160691</v>
      </c>
      <c r="S28" s="341"/>
      <c r="T28" s="192" t="s">
        <v>121</v>
      </c>
      <c r="U28" s="35">
        <v>24</v>
      </c>
      <c r="V28" s="35">
        <v>24.610992549213702</v>
      </c>
      <c r="W28" s="35">
        <f t="shared" si="3"/>
        <v>3.9025908289175889E-8</v>
      </c>
      <c r="X28" s="195">
        <f t="shared" si="20"/>
        <v>0.2363930394105424</v>
      </c>
      <c r="Y28" s="341"/>
      <c r="Z28" s="192" t="s">
        <v>121</v>
      </c>
      <c r="AA28" s="35">
        <v>36</v>
      </c>
      <c r="AB28" s="35">
        <v>23.450380322544401</v>
      </c>
      <c r="AC28" s="35">
        <f t="shared" si="4"/>
        <v>8.7243305759219497E-8</v>
      </c>
      <c r="AD28" s="195">
        <f t="shared" si="17"/>
        <v>0.5191552380757154</v>
      </c>
      <c r="AE28" s="341"/>
      <c r="AF28" s="197" t="s">
        <v>122</v>
      </c>
      <c r="AG28" s="37" t="s">
        <v>142</v>
      </c>
      <c r="AH28" s="37" t="s">
        <v>143</v>
      </c>
      <c r="AI28" s="37" t="e">
        <f t="shared" si="5"/>
        <v>#VALUE!</v>
      </c>
      <c r="AJ28" s="200"/>
      <c r="AK28" s="201"/>
      <c r="AM28" s="5" t="s">
        <v>121</v>
      </c>
      <c r="AN28" s="72" t="s">
        <v>142</v>
      </c>
      <c r="AO28" s="72" t="s">
        <v>143</v>
      </c>
      <c r="AP28" s="74" t="e">
        <f t="shared" si="8"/>
        <v>#VALUE!</v>
      </c>
      <c r="AQ28" s="213"/>
      <c r="AR28" s="214"/>
      <c r="AS28" s="5" t="s">
        <v>121</v>
      </c>
      <c r="AT28" s="72" t="s">
        <v>142</v>
      </c>
      <c r="AU28" s="72" t="s">
        <v>143</v>
      </c>
      <c r="AV28" s="74" t="e">
        <f t="shared" si="7"/>
        <v>#VALUE!</v>
      </c>
      <c r="AW28" s="213"/>
      <c r="AX28" s="214"/>
      <c r="AY28" s="2" t="s">
        <v>197</v>
      </c>
      <c r="AZ28" s="16">
        <v>12</v>
      </c>
      <c r="BA28" s="76" t="s">
        <v>143</v>
      </c>
      <c r="BB28" s="76" t="e">
        <f t="shared" si="12"/>
        <v>#VALUE!</v>
      </c>
      <c r="BD28" s="362"/>
      <c r="BE28" s="2" t="s">
        <v>200</v>
      </c>
      <c r="BF28" s="16">
        <v>10</v>
      </c>
      <c r="BG28" s="16" t="s">
        <v>143</v>
      </c>
      <c r="BH28" s="16" t="e">
        <f t="shared" si="9"/>
        <v>#VALUE!</v>
      </c>
      <c r="BI28" s="252"/>
      <c r="BJ28" s="364"/>
      <c r="BK28" s="2" t="s">
        <v>200</v>
      </c>
      <c r="BL28" s="16">
        <v>40</v>
      </c>
      <c r="BM28" s="16" t="s">
        <v>143</v>
      </c>
      <c r="BN28" s="16" t="e">
        <f t="shared" si="10"/>
        <v>#VALUE!</v>
      </c>
      <c r="BO28" s="16"/>
      <c r="BP28" s="380"/>
    </row>
    <row r="29" spans="2:68" x14ac:dyDescent="0.25">
      <c r="B29" s="192" t="s">
        <v>121</v>
      </c>
      <c r="C29" s="35">
        <v>43</v>
      </c>
      <c r="D29" s="35">
        <v>27.0722868791628</v>
      </c>
      <c r="E29" s="35">
        <f t="shared" si="0"/>
        <v>7.0864642112803841E-9</v>
      </c>
      <c r="F29" s="195">
        <f t="shared" si="18"/>
        <v>5.3596241380579349E-2</v>
      </c>
      <c r="G29" s="341">
        <f>AVERAGE(F29:F30)</f>
        <v>8.3737052275366763E-2</v>
      </c>
      <c r="H29" s="2" t="s">
        <v>155</v>
      </c>
      <c r="I29" s="16" t="s">
        <v>163</v>
      </c>
      <c r="J29" s="206" t="s">
        <v>161</v>
      </c>
      <c r="K29" s="206" t="e">
        <f t="shared" si="1"/>
        <v>#VALUE!</v>
      </c>
      <c r="L29" s="16" t="e">
        <f t="shared" ref="L29:L38" si="21">K29/E5</f>
        <v>#VALUE!</v>
      </c>
      <c r="M29" s="359" t="e">
        <f>AVERAGE(L29:L30)</f>
        <v>#VALUE!</v>
      </c>
      <c r="N29" s="192" t="s">
        <v>121</v>
      </c>
      <c r="O29" s="35">
        <v>15</v>
      </c>
      <c r="P29" s="35">
        <v>28.2380709069514</v>
      </c>
      <c r="Q29" s="35">
        <f t="shared" si="2"/>
        <v>3.1585927727758569E-9</v>
      </c>
      <c r="R29" s="195">
        <f t="shared" si="19"/>
        <v>0.38723064283020142</v>
      </c>
      <c r="S29" s="341">
        <f>AVERAGE(R29:R30)</f>
        <v>0.37175967589357739</v>
      </c>
      <c r="T29" s="192" t="s">
        <v>121</v>
      </c>
      <c r="U29" s="35">
        <v>19</v>
      </c>
      <c r="V29" s="35">
        <v>27.253186925727199</v>
      </c>
      <c r="W29" s="35">
        <f t="shared" si="3"/>
        <v>6.2513419837850728E-9</v>
      </c>
      <c r="X29" s="195">
        <f t="shared" si="20"/>
        <v>0.18405723385204537</v>
      </c>
      <c r="Y29" s="341">
        <f>AVERAGE(X29:X30)</f>
        <v>0.16405678647664418</v>
      </c>
      <c r="Z29" s="192" t="s">
        <v>121</v>
      </c>
      <c r="AA29" s="35">
        <v>17</v>
      </c>
      <c r="AB29" s="35">
        <v>26.0765462928732</v>
      </c>
      <c r="AC29" s="35">
        <f t="shared" si="4"/>
        <v>1.4131145969742515E-8</v>
      </c>
      <c r="AD29" s="195">
        <f t="shared" si="17"/>
        <v>0.3546908925752133</v>
      </c>
      <c r="AE29" s="341">
        <f>AVERAGE(AD29:AD30)</f>
        <v>0.29679505386340016</v>
      </c>
      <c r="AF29" s="192" t="s">
        <v>122</v>
      </c>
      <c r="AG29" s="35">
        <v>37</v>
      </c>
      <c r="AH29" s="35">
        <v>23.549590587605199</v>
      </c>
      <c r="AI29" s="35">
        <f t="shared" si="5"/>
        <v>8.1445453812582451E-8</v>
      </c>
      <c r="AJ29" s="195">
        <f t="shared" ref="AJ29:AJ38" si="22">AI29/AI5</f>
        <v>2.7306222686434127</v>
      </c>
      <c r="AK29" s="359">
        <f>AVERAGE(AJ29:AJ30)</f>
        <v>2.2652574414464679</v>
      </c>
      <c r="AM29" s="2" t="s">
        <v>121</v>
      </c>
      <c r="AN29" s="16">
        <v>13</v>
      </c>
      <c r="AO29" s="16">
        <v>28.550419433429301</v>
      </c>
      <c r="AP29" s="76">
        <f t="shared" si="8"/>
        <v>2.5437086202707376E-9</v>
      </c>
      <c r="AQ29" s="16">
        <f>AP29/AP5</f>
        <v>1.856907357050391E-2</v>
      </c>
      <c r="AR29" s="359">
        <f>AVERAGE(AQ29:AQ30)</f>
        <v>1.6518475290233252E-2</v>
      </c>
      <c r="AS29" s="2" t="s">
        <v>121</v>
      </c>
      <c r="AT29" s="16">
        <v>12</v>
      </c>
      <c r="AU29" s="16">
        <v>28.1975031515958</v>
      </c>
      <c r="AV29" s="76">
        <f t="shared" si="7"/>
        <v>3.2486711265510961E-9</v>
      </c>
      <c r="AW29" s="16">
        <f>AV29/AV5</f>
        <v>1.3630658489977744E-2</v>
      </c>
      <c r="AX29" s="359">
        <f>AVERAGE(AW29:AW30)</f>
        <v>1.3130507745068016E-2</v>
      </c>
      <c r="AY29" s="2" t="s">
        <v>197</v>
      </c>
      <c r="AZ29" s="16">
        <v>19</v>
      </c>
      <c r="BA29" s="76" t="s">
        <v>143</v>
      </c>
      <c r="BB29" s="76" t="e">
        <f t="shared" si="12"/>
        <v>#VALUE!</v>
      </c>
      <c r="BD29" s="362" t="e">
        <f>AVERAGE(BC29:BC30)</f>
        <v>#DIV/0!</v>
      </c>
      <c r="BE29" s="2" t="s">
        <v>200</v>
      </c>
      <c r="BF29" s="16">
        <v>15</v>
      </c>
      <c r="BG29" s="16" t="s">
        <v>143</v>
      </c>
      <c r="BH29" s="16" t="e">
        <f t="shared" si="9"/>
        <v>#VALUE!</v>
      </c>
      <c r="BI29" s="252"/>
      <c r="BJ29" s="364"/>
      <c r="BK29" s="2" t="s">
        <v>200</v>
      </c>
      <c r="BL29" s="16">
        <v>20</v>
      </c>
      <c r="BM29" s="16" t="s">
        <v>143</v>
      </c>
      <c r="BN29" s="16" t="e">
        <f t="shared" si="10"/>
        <v>#VALUE!</v>
      </c>
      <c r="BO29" s="16"/>
      <c r="BP29" s="380"/>
    </row>
    <row r="30" spans="2:68" x14ac:dyDescent="0.25">
      <c r="B30" s="192" t="s">
        <v>121</v>
      </c>
      <c r="C30" s="35">
        <v>43</v>
      </c>
      <c r="D30" s="35">
        <v>26.043617506781501</v>
      </c>
      <c r="E30" s="35">
        <f t="shared" si="0"/>
        <v>1.4457391272620251E-8</v>
      </c>
      <c r="F30" s="195">
        <f t="shared" si="18"/>
        <v>0.11387786317015419</v>
      </c>
      <c r="G30" s="341"/>
      <c r="H30" s="2" t="s">
        <v>155</v>
      </c>
      <c r="I30" s="16" t="s">
        <v>163</v>
      </c>
      <c r="J30" s="206" t="s">
        <v>161</v>
      </c>
      <c r="K30" s="206" t="e">
        <f t="shared" si="1"/>
        <v>#VALUE!</v>
      </c>
      <c r="L30" s="16" t="e">
        <f t="shared" si="21"/>
        <v>#VALUE!</v>
      </c>
      <c r="M30" s="341"/>
      <c r="N30" s="192" t="s">
        <v>121</v>
      </c>
      <c r="O30" s="35">
        <v>15</v>
      </c>
      <c r="P30" s="35">
        <v>26.442255623174098</v>
      </c>
      <c r="Q30" s="35">
        <f t="shared" si="2"/>
        <v>1.0967001538887931E-8</v>
      </c>
      <c r="R30" s="195">
        <f t="shared" si="19"/>
        <v>0.3562887089569533</v>
      </c>
      <c r="S30" s="341"/>
      <c r="T30" s="192" t="s">
        <v>121</v>
      </c>
      <c r="U30" s="35">
        <v>19</v>
      </c>
      <c r="V30" s="35">
        <v>25.958783388060901</v>
      </c>
      <c r="W30" s="35">
        <f t="shared" si="3"/>
        <v>1.5333014601491023E-8</v>
      </c>
      <c r="X30" s="195">
        <f t="shared" si="20"/>
        <v>0.14405633910124296</v>
      </c>
      <c r="Y30" s="341"/>
      <c r="Z30" s="192" t="s">
        <v>121</v>
      </c>
      <c r="AA30" s="35">
        <v>17</v>
      </c>
      <c r="AB30" s="35">
        <v>25.712505116145</v>
      </c>
      <c r="AC30" s="35">
        <f t="shared" si="4"/>
        <v>1.8187151996895477E-8</v>
      </c>
      <c r="AD30" s="195">
        <f t="shared" si="17"/>
        <v>0.23889921515158699</v>
      </c>
      <c r="AE30" s="341"/>
      <c r="AF30" s="192" t="s">
        <v>122</v>
      </c>
      <c r="AG30" s="35">
        <v>37</v>
      </c>
      <c r="AH30" s="35">
        <v>22.987802397287499</v>
      </c>
      <c r="AI30" s="35">
        <f t="shared" si="5"/>
        <v>1.2022144509954008E-7</v>
      </c>
      <c r="AJ30" s="195">
        <f t="shared" si="22"/>
        <v>1.7998926142495226</v>
      </c>
      <c r="AK30" s="341"/>
      <c r="AM30" s="2" t="s">
        <v>121</v>
      </c>
      <c r="AN30" s="16">
        <v>13</v>
      </c>
      <c r="AO30" s="16">
        <v>28.355230038095002</v>
      </c>
      <c r="AP30" s="76">
        <f t="shared" si="8"/>
        <v>2.9122270038419527E-9</v>
      </c>
      <c r="AQ30" s="16">
        <f t="shared" ref="AQ30:AQ50" si="23">AP30/AP6</f>
        <v>1.4467877009962597E-2</v>
      </c>
      <c r="AR30" s="341"/>
      <c r="AS30" s="2" t="s">
        <v>121</v>
      </c>
      <c r="AT30" s="16">
        <v>12</v>
      </c>
      <c r="AU30" s="16">
        <v>27.786310088055501</v>
      </c>
      <c r="AV30" s="76">
        <f t="shared" si="7"/>
        <v>4.3200342965744798E-9</v>
      </c>
      <c r="AW30" s="16">
        <f t="shared" ref="AW30:AW50" si="24">AV30/AV6</f>
        <v>1.2630357000158287E-2</v>
      </c>
      <c r="AX30" s="341"/>
      <c r="AY30" s="2" t="s">
        <v>197</v>
      </c>
      <c r="AZ30" s="16">
        <v>19</v>
      </c>
      <c r="BA30" s="76" t="s">
        <v>143</v>
      </c>
      <c r="BB30" s="76" t="e">
        <f t="shared" si="12"/>
        <v>#VALUE!</v>
      </c>
      <c r="BD30" s="362"/>
      <c r="BE30" s="2" t="s">
        <v>200</v>
      </c>
      <c r="BF30" s="16">
        <v>15</v>
      </c>
      <c r="BG30" s="16" t="s">
        <v>143</v>
      </c>
      <c r="BH30" s="16" t="e">
        <f t="shared" si="9"/>
        <v>#VALUE!</v>
      </c>
      <c r="BI30" s="252"/>
      <c r="BJ30" s="364"/>
      <c r="BK30" s="2" t="s">
        <v>200</v>
      </c>
      <c r="BL30" s="16">
        <v>20</v>
      </c>
      <c r="BM30" s="16">
        <v>36.495983371378998</v>
      </c>
      <c r="BN30" s="16">
        <f t="shared" si="10"/>
        <v>1.0318445721143973E-11</v>
      </c>
      <c r="BO30" s="16">
        <f>BN30/AP24</f>
        <v>1.8162132175427101E-5</v>
      </c>
      <c r="BP30" s="380"/>
    </row>
    <row r="31" spans="2:68" x14ac:dyDescent="0.25">
      <c r="B31" s="192" t="s">
        <v>121</v>
      </c>
      <c r="C31" s="35">
        <v>38</v>
      </c>
      <c r="D31" s="35">
        <v>25.8367542335831</v>
      </c>
      <c r="E31" s="35">
        <f t="shared" si="0"/>
        <v>1.6686374448689977E-8</v>
      </c>
      <c r="F31" s="195">
        <f t="shared" si="18"/>
        <v>9.189151626428077E-2</v>
      </c>
      <c r="G31" s="341">
        <f>AVERAGE(F31:F32)</f>
        <v>9.3624244494007969E-2</v>
      </c>
      <c r="H31" s="2" t="s">
        <v>156</v>
      </c>
      <c r="I31" s="16" t="s">
        <v>163</v>
      </c>
      <c r="J31" s="16">
        <v>37.021717071533203</v>
      </c>
      <c r="K31" s="16">
        <f t="shared" si="1"/>
        <v>7.1672519337629403E-12</v>
      </c>
      <c r="L31" s="16">
        <f t="shared" si="21"/>
        <v>5.4207253889168598E-5</v>
      </c>
      <c r="M31" s="341">
        <f>AVERAGE(L31:L32)</f>
        <v>2.0312926880155892E-4</v>
      </c>
      <c r="N31" s="192" t="s">
        <v>121</v>
      </c>
      <c r="O31" s="35">
        <v>42</v>
      </c>
      <c r="P31" s="35">
        <v>24.550119329893899</v>
      </c>
      <c r="Q31" s="35">
        <f t="shared" si="2"/>
        <v>4.0707804915134681E-8</v>
      </c>
      <c r="R31" s="195">
        <f t="shared" si="19"/>
        <v>0.34138112757328548</v>
      </c>
      <c r="S31" s="341">
        <f>AVERAGE(R31:R32)</f>
        <v>0.26168904609203192</v>
      </c>
      <c r="T31" s="192" t="s">
        <v>121</v>
      </c>
      <c r="U31" s="35">
        <v>27</v>
      </c>
      <c r="V31" s="35">
        <v>28.8147561118361</v>
      </c>
      <c r="W31" s="35">
        <f t="shared" si="3"/>
        <v>2.1178446129657786E-9</v>
      </c>
      <c r="X31" s="195">
        <f t="shared" si="20"/>
        <v>9.2154283777757626E-2</v>
      </c>
      <c r="Y31" s="341">
        <f>AVERAGE(X31:X32)</f>
        <v>7.1634504172376448E-2</v>
      </c>
      <c r="Z31" s="192" t="s">
        <v>121</v>
      </c>
      <c r="AA31" s="35">
        <v>35</v>
      </c>
      <c r="AB31" s="35">
        <v>23.993839710931798</v>
      </c>
      <c r="AC31" s="35">
        <f t="shared" si="4"/>
        <v>5.9859699987353988E-8</v>
      </c>
      <c r="AD31" s="195">
        <f t="shared" si="17"/>
        <v>0.6702203476954991</v>
      </c>
      <c r="AE31" s="341">
        <f>AVERAGE(AD31:AD32)</f>
        <v>0.55973181963906138</v>
      </c>
      <c r="AF31" s="192" t="s">
        <v>122</v>
      </c>
      <c r="AG31" s="35">
        <v>23</v>
      </c>
      <c r="AH31" s="35">
        <v>21.310454622445601</v>
      </c>
      <c r="AI31" s="35">
        <f t="shared" si="5"/>
        <v>3.8451557641122544E-7</v>
      </c>
      <c r="AJ31" s="195">
        <f t="shared" si="22"/>
        <v>2.8221345161264293</v>
      </c>
      <c r="AK31" s="341">
        <f>AVERAGE(AJ31:AJ32)</f>
        <v>2.5663045051720736</v>
      </c>
      <c r="AM31" s="2" t="s">
        <v>121</v>
      </c>
      <c r="AN31" s="16">
        <v>10</v>
      </c>
      <c r="AO31" s="16">
        <v>26.966100987221601</v>
      </c>
      <c r="AP31" s="76">
        <f t="shared" si="8"/>
        <v>7.6277198990392617E-9</v>
      </c>
      <c r="AQ31" s="16">
        <f t="shared" si="23"/>
        <v>1.0133060915302947E-2</v>
      </c>
      <c r="AR31" s="341">
        <f>AVERAGE(AQ31:AQ32)</f>
        <v>1.1109394278408017E-2</v>
      </c>
      <c r="AS31" s="2" t="s">
        <v>121</v>
      </c>
      <c r="AT31" s="16">
        <v>19</v>
      </c>
      <c r="AU31" s="16">
        <v>27.479997242019799</v>
      </c>
      <c r="AV31" s="76">
        <f t="shared" si="7"/>
        <v>5.3419097859073795E-9</v>
      </c>
      <c r="AW31" s="16">
        <f t="shared" si="24"/>
        <v>1.9581540873096867E-2</v>
      </c>
      <c r="AX31" s="341">
        <f>AVERAGE(AW31:AW32)</f>
        <v>1.8649906830026236E-2</v>
      </c>
      <c r="AY31" s="2" t="s">
        <v>197</v>
      </c>
      <c r="AZ31" s="16">
        <v>18</v>
      </c>
      <c r="BA31" s="76">
        <v>36.754330909050701</v>
      </c>
      <c r="BB31" s="76">
        <f t="shared" si="12"/>
        <v>8.6266847135705321E-12</v>
      </c>
      <c r="BC31">
        <f t="shared" ref="BC31:BC48" si="25">BB31/AV9</f>
        <v>1.2665811546192154E-5</v>
      </c>
      <c r="BD31" s="362">
        <f>AVERAGE(BC31:BC32)</f>
        <v>1.2665811546192154E-5</v>
      </c>
      <c r="BE31" s="2" t="s">
        <v>200</v>
      </c>
      <c r="BF31" s="16">
        <v>42</v>
      </c>
      <c r="BG31" s="16">
        <v>38.063050879526799</v>
      </c>
      <c r="BH31" s="16">
        <f t="shared" si="9"/>
        <v>3.4824104612109664E-12</v>
      </c>
      <c r="BI31" s="16">
        <f>BH31/Q10</f>
        <v>7.4484725772494468E-6</v>
      </c>
      <c r="BJ31" s="341">
        <f>AVERAGE(BI31:BI32)</f>
        <v>7.4484725772494468E-6</v>
      </c>
      <c r="BK31" s="2" t="s">
        <v>200</v>
      </c>
      <c r="BL31" s="16">
        <v>36</v>
      </c>
      <c r="BM31" s="16">
        <v>36.058627998830403</v>
      </c>
      <c r="BN31" s="16">
        <f t="shared" si="10"/>
        <v>1.397241157555998E-11</v>
      </c>
      <c r="BO31" s="16">
        <f>BN31/AC11</f>
        <v>1.4558434909098345E-4</v>
      </c>
      <c r="BP31" s="383">
        <f>AVERAGE(BO31:BO32)</f>
        <v>8.772558863427864E-5</v>
      </c>
    </row>
    <row r="32" spans="2:68" x14ac:dyDescent="0.25">
      <c r="B32" s="192" t="s">
        <v>121</v>
      </c>
      <c r="C32" s="35">
        <v>38</v>
      </c>
      <c r="D32" s="35">
        <v>25.596656370253299</v>
      </c>
      <c r="E32" s="35">
        <f t="shared" si="0"/>
        <v>1.9707822578776868E-8</v>
      </c>
      <c r="F32" s="195">
        <f t="shared" si="18"/>
        <v>9.5356972723735167E-2</v>
      </c>
      <c r="G32" s="341"/>
      <c r="H32" s="2" t="s">
        <v>156</v>
      </c>
      <c r="I32" s="16" t="s">
        <v>163</v>
      </c>
      <c r="J32" s="16">
        <v>34.381103515625</v>
      </c>
      <c r="K32" s="16">
        <f t="shared" si="1"/>
        <v>4.4694754669534018E-11</v>
      </c>
      <c r="L32" s="16">
        <f t="shared" si="21"/>
        <v>3.5205128371394923E-4</v>
      </c>
      <c r="M32" s="341"/>
      <c r="N32" s="192" t="s">
        <v>121</v>
      </c>
      <c r="O32" s="35">
        <v>42</v>
      </c>
      <c r="P32" s="35">
        <v>23.486440625393399</v>
      </c>
      <c r="Q32" s="35">
        <f t="shared" si="2"/>
        <v>8.5089678037488394E-8</v>
      </c>
      <c r="R32" s="195">
        <f t="shared" si="19"/>
        <v>0.18199696461077841</v>
      </c>
      <c r="S32" s="341"/>
      <c r="T32" s="192" t="s">
        <v>121</v>
      </c>
      <c r="U32" s="35">
        <v>27</v>
      </c>
      <c r="V32" s="35">
        <v>28.3031712792265</v>
      </c>
      <c r="W32" s="35">
        <f t="shared" si="3"/>
        <v>3.0192319077178771E-9</v>
      </c>
      <c r="X32" s="195">
        <f t="shared" si="20"/>
        <v>5.1114724566995264E-2</v>
      </c>
      <c r="Y32" s="341"/>
      <c r="Z32" s="192" t="s">
        <v>121</v>
      </c>
      <c r="AA32" s="35">
        <v>35</v>
      </c>
      <c r="AB32" s="35">
        <v>23.863656013257501</v>
      </c>
      <c r="AC32" s="35">
        <f t="shared" si="4"/>
        <v>6.551243379154859E-8</v>
      </c>
      <c r="AD32" s="195">
        <f t="shared" si="17"/>
        <v>0.44924329158262366</v>
      </c>
      <c r="AE32" s="341"/>
      <c r="AF32" s="192" t="s">
        <v>122</v>
      </c>
      <c r="AG32" s="35">
        <v>23</v>
      </c>
      <c r="AH32" s="35">
        <v>20.452138051441199</v>
      </c>
      <c r="AI32" s="35">
        <f t="shared" si="5"/>
        <v>6.9709661048135522E-7</v>
      </c>
      <c r="AJ32" s="195">
        <f t="shared" si="22"/>
        <v>2.3104744942177176</v>
      </c>
      <c r="AK32" s="341"/>
      <c r="AM32" s="2" t="s">
        <v>121</v>
      </c>
      <c r="AN32" s="16">
        <v>10</v>
      </c>
      <c r="AO32" s="16">
        <v>26.8850196539032</v>
      </c>
      <c r="AP32" s="76">
        <f t="shared" si="8"/>
        <v>8.0686829403477337E-9</v>
      </c>
      <c r="AQ32" s="16">
        <f t="shared" si="23"/>
        <v>1.2085727641513085E-2</v>
      </c>
      <c r="AR32" s="341"/>
      <c r="AS32" s="2" t="s">
        <v>121</v>
      </c>
      <c r="AT32" s="16">
        <v>19</v>
      </c>
      <c r="AU32" s="16">
        <v>27.107936453640999</v>
      </c>
      <c r="AV32" s="76">
        <f t="shared" si="7"/>
        <v>6.9135006323118928E-9</v>
      </c>
      <c r="AW32" s="16">
        <f t="shared" si="24"/>
        <v>1.7718272786955609E-2</v>
      </c>
      <c r="AX32" s="341"/>
      <c r="AY32" s="2" t="s">
        <v>197</v>
      </c>
      <c r="AZ32" s="16">
        <v>18</v>
      </c>
      <c r="BA32" s="76" t="s">
        <v>143</v>
      </c>
      <c r="BB32" s="76" t="e">
        <f t="shared" si="12"/>
        <v>#VALUE!</v>
      </c>
      <c r="BD32" s="362"/>
      <c r="BE32" s="2" t="s">
        <v>200</v>
      </c>
      <c r="BF32" s="16">
        <v>42</v>
      </c>
      <c r="BG32" s="16" t="s">
        <v>143</v>
      </c>
      <c r="BH32" s="16" t="e">
        <f t="shared" si="9"/>
        <v>#VALUE!</v>
      </c>
      <c r="BI32" s="252"/>
      <c r="BJ32" s="341"/>
      <c r="BK32" s="2" t="s">
        <v>200</v>
      </c>
      <c r="BL32" s="16">
        <v>36</v>
      </c>
      <c r="BM32" s="16">
        <v>37.535714667379501</v>
      </c>
      <c r="BN32" s="16">
        <f t="shared" si="10"/>
        <v>5.0190783635590027E-12</v>
      </c>
      <c r="BO32" s="16">
        <f>BN32/AC12</f>
        <v>2.986682817757383E-5</v>
      </c>
      <c r="BP32" s="383"/>
    </row>
    <row r="33" spans="2:68" x14ac:dyDescent="0.25">
      <c r="B33" s="192" t="s">
        <v>121</v>
      </c>
      <c r="C33" s="35">
        <v>32</v>
      </c>
      <c r="D33" s="35">
        <v>25.928627060539601</v>
      </c>
      <c r="E33" s="35">
        <f t="shared" si="0"/>
        <v>1.5656890288868477E-8</v>
      </c>
      <c r="F33" s="195">
        <f t="shared" si="18"/>
        <v>0.16030473550212329</v>
      </c>
      <c r="G33" s="341">
        <f>AVERAGE(F33:F34)</f>
        <v>0.15513377112521756</v>
      </c>
      <c r="H33" s="2" t="s">
        <v>157</v>
      </c>
      <c r="I33" s="16" t="s">
        <v>163</v>
      </c>
      <c r="J33" s="16">
        <v>32.1868896484375</v>
      </c>
      <c r="K33" s="16">
        <f t="shared" si="1"/>
        <v>2.0454117605563837E-10</v>
      </c>
      <c r="L33" s="16">
        <f t="shared" si="21"/>
        <v>1.1264039929121587E-3</v>
      </c>
      <c r="M33" s="341">
        <f>AVERAGE(L33:L34)</f>
        <v>9.3657852496122117E-4</v>
      </c>
      <c r="N33" s="192" t="s">
        <v>121</v>
      </c>
      <c r="O33" s="35">
        <v>6</v>
      </c>
      <c r="P33" s="35">
        <v>34.559039402760497</v>
      </c>
      <c r="Q33" s="35">
        <f t="shared" si="2"/>
        <v>3.9508679859480795E-11</v>
      </c>
      <c r="R33" s="195">
        <f t="shared" si="19"/>
        <v>0.39158781558442796</v>
      </c>
      <c r="S33" s="341">
        <f>AVERAGE(R33:R34)</f>
        <v>0.23514519846886628</v>
      </c>
      <c r="T33" s="192" t="s">
        <v>121</v>
      </c>
      <c r="U33" s="35">
        <v>34</v>
      </c>
      <c r="V33" s="35">
        <v>23.300269411828701</v>
      </c>
      <c r="W33" s="35">
        <f t="shared" si="3"/>
        <v>9.6809950928788324E-8</v>
      </c>
      <c r="X33" s="195">
        <f t="shared" si="20"/>
        <v>0.9798339464337098</v>
      </c>
      <c r="Y33" s="341">
        <f>AVERAGE(X33:X34)</f>
        <v>0.69540787870615317</v>
      </c>
      <c r="Z33" s="192" t="s">
        <v>121</v>
      </c>
      <c r="AA33" s="35">
        <v>12</v>
      </c>
      <c r="AB33" s="35">
        <v>26.794378321377</v>
      </c>
      <c r="AC33" s="35">
        <f t="shared" si="4"/>
        <v>8.5918841020986792E-9</v>
      </c>
      <c r="AD33" s="195">
        <f t="shared" si="17"/>
        <v>0.62421946407064255</v>
      </c>
      <c r="AE33" s="341">
        <f>AVERAGE(AD33:AD34)</f>
        <v>0.56540371657085031</v>
      </c>
      <c r="AF33" s="192" t="s">
        <v>122</v>
      </c>
      <c r="AG33" s="35">
        <v>18</v>
      </c>
      <c r="AH33" s="35">
        <v>22.891572112760901</v>
      </c>
      <c r="AI33" s="35">
        <f t="shared" si="5"/>
        <v>1.2851391268562135E-7</v>
      </c>
      <c r="AJ33" s="195">
        <f t="shared" si="22"/>
        <v>3.7996557476578094</v>
      </c>
      <c r="AK33" s="341">
        <f>AVERAGE(AJ33:AJ34)</f>
        <v>3.3258287818013175</v>
      </c>
      <c r="AM33" s="2" t="s">
        <v>121</v>
      </c>
      <c r="AN33" s="16">
        <v>5</v>
      </c>
      <c r="AO33" s="16">
        <v>24.598539434058601</v>
      </c>
      <c r="AP33" s="76">
        <f t="shared" si="8"/>
        <v>3.9364231827061034E-8</v>
      </c>
      <c r="AQ33" s="16">
        <f t="shared" si="23"/>
        <v>2.8621942139884022E-2</v>
      </c>
      <c r="AR33" s="341">
        <f>AVERAGE(AQ33:AQ34)</f>
        <v>2.9478922725446069E-2</v>
      </c>
      <c r="AS33" s="2" t="s">
        <v>121</v>
      </c>
      <c r="AT33" s="16">
        <v>18</v>
      </c>
      <c r="AU33" s="16">
        <v>25.006554732000598</v>
      </c>
      <c r="AV33" s="76">
        <f t="shared" si="7"/>
        <v>2.9667225825656263E-8</v>
      </c>
      <c r="AW33" s="16">
        <f t="shared" si="24"/>
        <v>4.3557809735990993E-2</v>
      </c>
      <c r="AX33" s="341">
        <f>AVERAGE(AW33:AW34)</f>
        <v>4.8110191939804009E-2</v>
      </c>
      <c r="AY33" s="2" t="s">
        <v>197</v>
      </c>
      <c r="AZ33" s="16">
        <v>15</v>
      </c>
      <c r="BA33" s="76" t="s">
        <v>143</v>
      </c>
      <c r="BB33" s="76" t="e">
        <f t="shared" si="12"/>
        <v>#VALUE!</v>
      </c>
      <c r="BD33" s="362">
        <f>AVERAGE(BC33:BC34)</f>
        <v>4.3467251812456692E-5</v>
      </c>
      <c r="BE33" s="2" t="s">
        <v>200</v>
      </c>
      <c r="BF33" s="16">
        <v>6</v>
      </c>
      <c r="BG33" s="16" t="s">
        <v>143</v>
      </c>
      <c r="BH33" s="16" t="e">
        <f t="shared" si="9"/>
        <v>#VALUE!</v>
      </c>
      <c r="BI33" s="252"/>
      <c r="BJ33" s="364"/>
      <c r="BK33" s="2" t="s">
        <v>200</v>
      </c>
      <c r="BL33" s="16">
        <v>13</v>
      </c>
      <c r="BM33" s="16" t="s">
        <v>143</v>
      </c>
      <c r="BN33" s="16" t="e">
        <f t="shared" si="10"/>
        <v>#VALUE!</v>
      </c>
      <c r="BO33" s="16"/>
      <c r="BP33" s="380"/>
    </row>
    <row r="34" spans="2:68" ht="15.75" thickBot="1" x14ac:dyDescent="0.3">
      <c r="B34" s="192" t="s">
        <v>121</v>
      </c>
      <c r="C34" s="35">
        <v>32</v>
      </c>
      <c r="D34" s="35">
        <v>25.536940747747199</v>
      </c>
      <c r="E34" s="35">
        <f t="shared" si="0"/>
        <v>2.05406809742911E-8</v>
      </c>
      <c r="F34" s="195">
        <f t="shared" si="18"/>
        <v>0.14996280674831183</v>
      </c>
      <c r="G34" s="341"/>
      <c r="H34" s="2" t="s">
        <v>157</v>
      </c>
      <c r="I34" s="16" t="s">
        <v>163</v>
      </c>
      <c r="J34" s="16">
        <v>32.593219757080078</v>
      </c>
      <c r="K34" s="16">
        <f t="shared" si="1"/>
        <v>1.5433456345510389E-10</v>
      </c>
      <c r="L34" s="16">
        <f t="shared" si="21"/>
        <v>7.467530570102836E-4</v>
      </c>
      <c r="M34" s="341"/>
      <c r="N34" s="192" t="s">
        <v>121</v>
      </c>
      <c r="O34" s="35">
        <v>6</v>
      </c>
      <c r="P34" s="35">
        <v>35.194036735081497</v>
      </c>
      <c r="Q34" s="35">
        <f t="shared" si="2"/>
        <v>2.5441298541918655E-11</v>
      </c>
      <c r="R34" s="195">
        <f t="shared" si="19"/>
        <v>7.8702581353304588E-2</v>
      </c>
      <c r="S34" s="341"/>
      <c r="T34" s="192" t="s">
        <v>121</v>
      </c>
      <c r="U34" s="35">
        <v>34</v>
      </c>
      <c r="V34" s="35">
        <v>22.083382910497999</v>
      </c>
      <c r="W34" s="35">
        <f t="shared" si="3"/>
        <v>2.2502943937432069E-7</v>
      </c>
      <c r="X34" s="195">
        <f t="shared" si="20"/>
        <v>0.41098181097859654</v>
      </c>
      <c r="Y34" s="341"/>
      <c r="Z34" s="193" t="s">
        <v>121</v>
      </c>
      <c r="AA34" s="39">
        <v>12</v>
      </c>
      <c r="AB34" s="39">
        <v>26.4500581724417</v>
      </c>
      <c r="AC34" s="39">
        <f t="shared" si="4"/>
        <v>1.0907848642608186E-8</v>
      </c>
      <c r="AD34" s="196">
        <f t="shared" si="17"/>
        <v>0.50658796907105808</v>
      </c>
      <c r="AE34" s="341"/>
      <c r="AF34" s="192" t="s">
        <v>122</v>
      </c>
      <c r="AG34" s="35">
        <v>18</v>
      </c>
      <c r="AH34" s="35">
        <v>21.771098961837598</v>
      </c>
      <c r="AI34" s="35">
        <f t="shared" si="5"/>
        <v>2.7941272054293621E-7</v>
      </c>
      <c r="AJ34" s="195">
        <f t="shared" si="22"/>
        <v>2.8520018159448255</v>
      </c>
      <c r="AK34" s="341"/>
      <c r="AM34" s="2" t="s">
        <v>121</v>
      </c>
      <c r="AN34" s="16">
        <v>5</v>
      </c>
      <c r="AO34" s="16">
        <v>24.816052941505902</v>
      </c>
      <c r="AP34" s="76">
        <f t="shared" si="8"/>
        <v>3.3855068014006692E-8</v>
      </c>
      <c r="AQ34" s="16">
        <f t="shared" si="23"/>
        <v>3.0335903311008116E-2</v>
      </c>
      <c r="AR34" s="341"/>
      <c r="AS34" s="2" t="s">
        <v>121</v>
      </c>
      <c r="AT34" s="16">
        <v>18</v>
      </c>
      <c r="AU34" s="16">
        <v>24.610174692449998</v>
      </c>
      <c r="AV34" s="76">
        <f t="shared" si="7"/>
        <v>3.9048038157807471E-8</v>
      </c>
      <c r="AW34" s="16">
        <f t="shared" si="24"/>
        <v>5.2662574143617032E-2</v>
      </c>
      <c r="AX34" s="341"/>
      <c r="AY34" s="2" t="s">
        <v>197</v>
      </c>
      <c r="AZ34" s="16">
        <v>15</v>
      </c>
      <c r="BA34" s="76">
        <v>36.014820712572501</v>
      </c>
      <c r="BB34" s="76">
        <f t="shared" si="12"/>
        <v>1.4403189579584169E-11</v>
      </c>
      <c r="BC34">
        <f t="shared" si="25"/>
        <v>4.3467251812456692E-5</v>
      </c>
      <c r="BD34" s="362"/>
      <c r="BE34" s="2" t="s">
        <v>200</v>
      </c>
      <c r="BF34" s="16">
        <v>6</v>
      </c>
      <c r="BG34" s="16" t="s">
        <v>143</v>
      </c>
      <c r="BH34" s="16" t="e">
        <f t="shared" si="9"/>
        <v>#VALUE!</v>
      </c>
      <c r="BI34" s="252"/>
      <c r="BJ34" s="364"/>
      <c r="BK34" s="2" t="s">
        <v>200</v>
      </c>
      <c r="BL34" s="16">
        <v>13</v>
      </c>
      <c r="BM34" s="16" t="s">
        <v>143</v>
      </c>
      <c r="BN34" s="16" t="e">
        <f t="shared" si="10"/>
        <v>#VALUE!</v>
      </c>
      <c r="BO34" s="16"/>
      <c r="BP34" s="380"/>
    </row>
    <row r="35" spans="2:68" x14ac:dyDescent="0.25">
      <c r="B35" s="192" t="s">
        <v>121</v>
      </c>
      <c r="C35" s="35">
        <v>26</v>
      </c>
      <c r="D35" s="35">
        <v>28.619599456451802</v>
      </c>
      <c r="E35" s="35">
        <f t="shared" ref="E35:E66" si="26">2^(-D35)</f>
        <v>2.4246111595419063E-9</v>
      </c>
      <c r="F35" s="195">
        <f t="shared" si="18"/>
        <v>0.13121612957070436</v>
      </c>
      <c r="G35" s="341">
        <f>AVERAGE(F35:F36)</f>
        <v>0.13414045610051198</v>
      </c>
      <c r="H35" s="2" t="s">
        <v>158</v>
      </c>
      <c r="I35" s="16" t="s">
        <v>163</v>
      </c>
      <c r="J35" s="16">
        <v>32.732292175292969</v>
      </c>
      <c r="K35" s="16">
        <f t="shared" ref="K35:K66" si="27">2^(-J35)</f>
        <v>1.401516543051958E-10</v>
      </c>
      <c r="L35" s="16">
        <f t="shared" si="21"/>
        <v>1.4349576102958769E-3</v>
      </c>
      <c r="M35" s="341">
        <f>AVERAGE(L35:L36)</f>
        <v>1.2329985670512331E-3</v>
      </c>
      <c r="N35" s="192" t="s">
        <v>121</v>
      </c>
      <c r="O35" s="35">
        <v>4</v>
      </c>
      <c r="P35" s="35">
        <v>35.579446324253396</v>
      </c>
      <c r="Q35" s="35">
        <f t="shared" ref="Q35:Q66" si="28">2^(-P35)</f>
        <v>1.9476881738754197E-11</v>
      </c>
      <c r="R35" s="195">
        <f t="shared" si="19"/>
        <v>1.3261501405008229</v>
      </c>
      <c r="S35" s="341">
        <f>AVERAGE(R35:R36)</f>
        <v>0.77331438275977882</v>
      </c>
      <c r="T35" s="192" t="s">
        <v>121</v>
      </c>
      <c r="U35" s="35">
        <v>33</v>
      </c>
      <c r="V35" s="35">
        <v>25.438421569391501</v>
      </c>
      <c r="W35" s="35">
        <f t="shared" si="3"/>
        <v>2.1992371609978546E-8</v>
      </c>
      <c r="X35" s="195">
        <f t="shared" si="20"/>
        <v>0.33148463095520947</v>
      </c>
      <c r="Y35" s="341">
        <f>AVERAGE(X35:X36)</f>
        <v>0.26599109498141971</v>
      </c>
      <c r="Z35" s="191" t="s">
        <v>122</v>
      </c>
      <c r="AA35" s="188" t="s">
        <v>142</v>
      </c>
      <c r="AB35" s="188" t="s">
        <v>143</v>
      </c>
      <c r="AC35" s="188" t="e">
        <f t="shared" ref="AC35:AC66" si="29">2^(-AB35)</f>
        <v>#VALUE!</v>
      </c>
      <c r="AD35" s="198"/>
      <c r="AE35" s="360"/>
      <c r="AF35" s="192" t="s">
        <v>122</v>
      </c>
      <c r="AG35" s="35">
        <v>13</v>
      </c>
      <c r="AH35" s="35">
        <v>23.090892392284001</v>
      </c>
      <c r="AI35" s="35">
        <f t="shared" ref="AI35:AI66" si="30">2^(-AH35)</f>
        <v>1.1193058234201928E-7</v>
      </c>
      <c r="AJ35" s="195">
        <f t="shared" si="22"/>
        <v>1.6746266639888006</v>
      </c>
      <c r="AK35" s="341">
        <f>AVERAGE(AJ35:AJ36)</f>
        <v>1.5657828183334603</v>
      </c>
      <c r="AM35" s="2" t="s">
        <v>121</v>
      </c>
      <c r="AN35" s="16">
        <v>21</v>
      </c>
      <c r="AO35" s="16">
        <v>26.921891586435098</v>
      </c>
      <c r="AP35" s="76">
        <f t="shared" si="8"/>
        <v>7.8650790590483608E-9</v>
      </c>
      <c r="AQ35" s="16">
        <f t="shared" si="23"/>
        <v>2.9468823399403394E-2</v>
      </c>
      <c r="AR35" s="341">
        <f>AVERAGE(AQ35:AQ36)</f>
        <v>2.8820201629782646E-2</v>
      </c>
      <c r="AS35" s="2" t="s">
        <v>121</v>
      </c>
      <c r="AT35" s="16">
        <v>15</v>
      </c>
      <c r="AU35" s="16">
        <v>27.617868672251898</v>
      </c>
      <c r="AV35" s="76">
        <f t="shared" si="7"/>
        <v>4.8550433648443161E-9</v>
      </c>
      <c r="AW35" s="16">
        <f t="shared" si="24"/>
        <v>4.3128857346436053E-2</v>
      </c>
      <c r="AX35" s="341">
        <f>AVERAGE(AW35:AW36)</f>
        <v>3.3840027848979631E-2</v>
      </c>
      <c r="AY35" s="2" t="s">
        <v>197</v>
      </c>
      <c r="AZ35" s="16">
        <v>8</v>
      </c>
      <c r="BA35" s="76" t="s">
        <v>143</v>
      </c>
      <c r="BB35" s="76" t="e">
        <f t="shared" si="12"/>
        <v>#VALUE!</v>
      </c>
      <c r="BD35" s="362" t="e">
        <f>AVERAGE(BC35:BC36)</f>
        <v>#DIV/0!</v>
      </c>
      <c r="BE35" s="2" t="s">
        <v>200</v>
      </c>
      <c r="BF35" s="16">
        <v>4</v>
      </c>
      <c r="BG35" s="16" t="s">
        <v>143</v>
      </c>
      <c r="BH35" s="16" t="e">
        <f t="shared" si="9"/>
        <v>#VALUE!</v>
      </c>
      <c r="BI35" s="252"/>
      <c r="BJ35" s="364"/>
      <c r="BK35" s="2" t="s">
        <v>200</v>
      </c>
      <c r="BL35" s="16">
        <v>14</v>
      </c>
      <c r="BM35" s="16" t="s">
        <v>143</v>
      </c>
      <c r="BN35" s="16" t="e">
        <f t="shared" si="10"/>
        <v>#VALUE!</v>
      </c>
      <c r="BO35" s="16"/>
      <c r="BP35" s="380"/>
    </row>
    <row r="36" spans="2:68" x14ac:dyDescent="0.25">
      <c r="B36" s="192" t="s">
        <v>121</v>
      </c>
      <c r="C36" s="35">
        <v>26</v>
      </c>
      <c r="D36" s="35">
        <v>28.232128315133199</v>
      </c>
      <c r="E36" s="35">
        <f t="shared" si="26"/>
        <v>3.1716301357004115E-9</v>
      </c>
      <c r="F36" s="195">
        <f t="shared" si="18"/>
        <v>0.1370647826303196</v>
      </c>
      <c r="G36" s="341"/>
      <c r="H36" s="2" t="s">
        <v>158</v>
      </c>
      <c r="I36" s="16" t="s">
        <v>163</v>
      </c>
      <c r="J36" s="16">
        <v>32.721302032470703</v>
      </c>
      <c r="K36" s="16">
        <f t="shared" si="27"/>
        <v>1.4122337657990367E-10</v>
      </c>
      <c r="L36" s="16">
        <f t="shared" si="21"/>
        <v>1.0310395238065891E-3</v>
      </c>
      <c r="M36" s="341"/>
      <c r="N36" s="192" t="s">
        <v>121</v>
      </c>
      <c r="O36" s="35">
        <v>4</v>
      </c>
      <c r="P36" s="35">
        <v>34.890866508834101</v>
      </c>
      <c r="Q36" s="35">
        <f t="shared" si="28"/>
        <v>3.1390816062179025E-11</v>
      </c>
      <c r="R36" s="195">
        <f t="shared" si="19"/>
        <v>0.22047862501873478</v>
      </c>
      <c r="S36" s="341"/>
      <c r="T36" s="192" t="s">
        <v>121</v>
      </c>
      <c r="U36" s="35">
        <v>33</v>
      </c>
      <c r="V36" s="35">
        <v>24.030635861344098</v>
      </c>
      <c r="W36" s="35">
        <f t="shared" si="3"/>
        <v>5.8352274752597548E-8</v>
      </c>
      <c r="X36" s="195">
        <f t="shared" si="20"/>
        <v>0.20049755900763</v>
      </c>
      <c r="Y36" s="341"/>
      <c r="Z36" s="197" t="s">
        <v>122</v>
      </c>
      <c r="AA36" s="37" t="s">
        <v>142</v>
      </c>
      <c r="AB36" s="37" t="s">
        <v>143</v>
      </c>
      <c r="AC36" s="37" t="e">
        <f t="shared" si="29"/>
        <v>#VALUE!</v>
      </c>
      <c r="AD36" s="200"/>
      <c r="AE36" s="361"/>
      <c r="AF36" s="192" t="s">
        <v>122</v>
      </c>
      <c r="AG36" s="35">
        <v>13</v>
      </c>
      <c r="AH36" s="35">
        <v>22.068874686390402</v>
      </c>
      <c r="AI36" s="35">
        <f t="shared" si="30"/>
        <v>2.2730382755639653E-7</v>
      </c>
      <c r="AJ36" s="195">
        <f t="shared" si="22"/>
        <v>1.4569389726781201</v>
      </c>
      <c r="AK36" s="341"/>
      <c r="AM36" s="2" t="s">
        <v>121</v>
      </c>
      <c r="AN36" s="16">
        <v>21</v>
      </c>
      <c r="AO36" s="16">
        <v>27.254392783387999</v>
      </c>
      <c r="AP36" s="76">
        <f t="shared" si="8"/>
        <v>6.2461190649277936E-9</v>
      </c>
      <c r="AQ36" s="16">
        <f t="shared" si="23"/>
        <v>2.8171579860161895E-2</v>
      </c>
      <c r="AR36" s="341"/>
      <c r="AS36" s="2" t="s">
        <v>121</v>
      </c>
      <c r="AT36" s="16">
        <v>15</v>
      </c>
      <c r="AU36" s="16">
        <v>26.8731718683472</v>
      </c>
      <c r="AV36" s="76">
        <f t="shared" si="7"/>
        <v>8.135217882848193E-9</v>
      </c>
      <c r="AW36" s="16">
        <f t="shared" si="24"/>
        <v>2.4551198351523213E-2</v>
      </c>
      <c r="AX36" s="341"/>
      <c r="AY36" s="2" t="s">
        <v>197</v>
      </c>
      <c r="AZ36" s="16">
        <v>8</v>
      </c>
      <c r="BA36" s="76" t="s">
        <v>143</v>
      </c>
      <c r="BB36" s="76" t="e">
        <f t="shared" si="12"/>
        <v>#VALUE!</v>
      </c>
      <c r="BD36" s="362"/>
      <c r="BE36" s="2" t="s">
        <v>200</v>
      </c>
      <c r="BF36" s="16">
        <v>4</v>
      </c>
      <c r="BG36" s="16" t="s">
        <v>143</v>
      </c>
      <c r="BH36" s="16" t="e">
        <f t="shared" si="9"/>
        <v>#VALUE!</v>
      </c>
      <c r="BI36" s="252"/>
      <c r="BJ36" s="364"/>
      <c r="BK36" s="2" t="s">
        <v>200</v>
      </c>
      <c r="BL36" s="16">
        <v>14</v>
      </c>
      <c r="BM36" s="16">
        <v>36.124056991629999</v>
      </c>
      <c r="BN36" s="16">
        <f t="shared" si="10"/>
        <v>1.3352890280073039E-11</v>
      </c>
      <c r="BO36" s="16">
        <f>BN36/AI14</f>
        <v>8.8862085531180734E-5</v>
      </c>
      <c r="BP36" s="380"/>
    </row>
    <row r="37" spans="2:68" x14ac:dyDescent="0.25">
      <c r="B37" s="192" t="s">
        <v>121</v>
      </c>
      <c r="C37" s="35">
        <v>5</v>
      </c>
      <c r="D37" s="35" t="s">
        <v>143</v>
      </c>
      <c r="E37" s="35" t="e">
        <f t="shared" si="26"/>
        <v>#VALUE!</v>
      </c>
      <c r="F37" s="195" t="e">
        <f t="shared" si="18"/>
        <v>#VALUE!</v>
      </c>
      <c r="G37" s="341" t="e">
        <f>AVERAGE(F37:F38)</f>
        <v>#VALUE!</v>
      </c>
      <c r="H37" s="2" t="s">
        <v>159</v>
      </c>
      <c r="I37" s="16" t="s">
        <v>163</v>
      </c>
      <c r="J37" s="16">
        <v>35.135894775390625</v>
      </c>
      <c r="K37" s="16">
        <f t="shared" si="27"/>
        <v>2.648754747415047E-11</v>
      </c>
      <c r="L37" s="16">
        <f t="shared" si="21"/>
        <v>1.4334642681571143E-3</v>
      </c>
      <c r="M37" s="341">
        <f>AVERAGE(L37)</f>
        <v>1.4334642681571143E-3</v>
      </c>
      <c r="N37" s="192" t="s">
        <v>121</v>
      </c>
      <c r="O37" s="35">
        <v>29</v>
      </c>
      <c r="P37" s="35">
        <v>24.1728682464964</v>
      </c>
      <c r="Q37" s="35">
        <f t="shared" si="28"/>
        <v>5.2873928153924744E-8</v>
      </c>
      <c r="R37" s="195">
        <f t="shared" si="19"/>
        <v>0.47674913406866959</v>
      </c>
      <c r="S37" s="341">
        <f>AVERAGE(R37:R38)</f>
        <v>0.36935736902175265</v>
      </c>
      <c r="T37" s="192" t="s">
        <v>121</v>
      </c>
      <c r="U37" s="35">
        <v>1</v>
      </c>
      <c r="V37" s="35" t="s">
        <v>143</v>
      </c>
      <c r="W37" s="35" t="e">
        <f t="shared" si="3"/>
        <v>#VALUE!</v>
      </c>
      <c r="X37" s="195" t="e">
        <f t="shared" si="20"/>
        <v>#VALUE!</v>
      </c>
      <c r="Y37" s="341" t="e">
        <f>AVERAGE(X37:X38)</f>
        <v>#VALUE!</v>
      </c>
      <c r="Z37" s="192" t="s">
        <v>122</v>
      </c>
      <c r="AA37" s="35">
        <v>40</v>
      </c>
      <c r="AB37" s="35">
        <v>21.855461379812699</v>
      </c>
      <c r="AC37" s="35">
        <f t="shared" si="29"/>
        <v>2.6354243579956737E-7</v>
      </c>
      <c r="AD37" s="195">
        <f t="shared" ref="AD37:AD50" si="31">AC37/AC5</f>
        <v>3.8763254445450839</v>
      </c>
      <c r="AE37" s="359">
        <f>AVERAGE(AD37:AD38)</f>
        <v>3.2471989378974575</v>
      </c>
      <c r="AF37" s="192" t="s">
        <v>122</v>
      </c>
      <c r="AG37" s="35">
        <v>14</v>
      </c>
      <c r="AH37" s="35">
        <v>23.7592302146472</v>
      </c>
      <c r="AI37" s="35">
        <f t="shared" si="30"/>
        <v>7.0430217814388889E-8</v>
      </c>
      <c r="AJ37" s="195">
        <f t="shared" si="22"/>
        <v>1.3662212787581778</v>
      </c>
      <c r="AK37" s="341">
        <f>AVERAGE(AJ37:AJ38)</f>
        <v>1.2292793347518955</v>
      </c>
      <c r="AM37" s="2" t="s">
        <v>121</v>
      </c>
      <c r="AN37" s="16">
        <v>1</v>
      </c>
      <c r="AO37" s="16">
        <v>30.095860296192999</v>
      </c>
      <c r="AP37" s="76">
        <f t="shared" si="8"/>
        <v>8.7145166806903456E-10</v>
      </c>
      <c r="AQ37" s="16">
        <f t="shared" si="23"/>
        <v>2.0561645089964809E-3</v>
      </c>
      <c r="AR37" s="341">
        <f>AVERAGE(AQ37:AQ38)</f>
        <v>1.9090260856206159E-3</v>
      </c>
      <c r="AS37" s="2" t="s">
        <v>121</v>
      </c>
      <c r="AT37" s="16">
        <v>8</v>
      </c>
      <c r="AU37" s="16">
        <v>25.785990655990599</v>
      </c>
      <c r="AV37" s="76">
        <f t="shared" si="7"/>
        <v>1.7283963664433696E-8</v>
      </c>
      <c r="AW37" s="16">
        <f t="shared" si="24"/>
        <v>1.781195971589266E-2</v>
      </c>
      <c r="AX37" s="341">
        <f>AVERAGE(AW37:AW38)</f>
        <v>1.5073573219009373E-2</v>
      </c>
      <c r="AY37" s="2" t="s">
        <v>197</v>
      </c>
      <c r="AZ37" s="16">
        <v>9</v>
      </c>
      <c r="BA37" s="76">
        <v>35.826755576577298</v>
      </c>
      <c r="BB37" s="76">
        <f t="shared" si="12"/>
        <v>1.6408614961108352E-11</v>
      </c>
      <c r="BC37">
        <f t="shared" si="25"/>
        <v>1.808736539078215E-5</v>
      </c>
      <c r="BD37" s="362">
        <f>AVERAGE(BC37:BC38)</f>
        <v>1.808736539078215E-5</v>
      </c>
      <c r="BE37" s="2" t="s">
        <v>200</v>
      </c>
      <c r="BF37" s="16">
        <v>29</v>
      </c>
      <c r="BG37" s="16">
        <v>36.905346585815103</v>
      </c>
      <c r="BH37" s="16">
        <f t="shared" si="9"/>
        <v>7.7693319486089681E-12</v>
      </c>
      <c r="BI37" s="16">
        <f>BH37/2.44316796392969E-07</f>
        <v>3.1800236673505088E-5</v>
      </c>
      <c r="BJ37" s="341">
        <f>AVERAGE(BI37:BI38)</f>
        <v>2.2200960773667599E-5</v>
      </c>
      <c r="BK37" s="2" t="s">
        <v>200</v>
      </c>
      <c r="BL37" s="16">
        <v>12</v>
      </c>
      <c r="BM37" s="16" t="s">
        <v>143</v>
      </c>
      <c r="BN37" s="16" t="e">
        <f t="shared" si="10"/>
        <v>#VALUE!</v>
      </c>
      <c r="BO37" s="16"/>
      <c r="BP37" s="380"/>
    </row>
    <row r="38" spans="2:68" ht="15.75" thickBot="1" x14ac:dyDescent="0.3">
      <c r="B38" s="192" t="s">
        <v>121</v>
      </c>
      <c r="C38" s="35">
        <v>5</v>
      </c>
      <c r="D38" s="35" t="s">
        <v>143</v>
      </c>
      <c r="E38" s="35" t="e">
        <f t="shared" si="26"/>
        <v>#VALUE!</v>
      </c>
      <c r="F38" s="195" t="e">
        <f t="shared" si="18"/>
        <v>#VALUE!</v>
      </c>
      <c r="G38" s="341"/>
      <c r="H38" s="8" t="s">
        <v>159</v>
      </c>
      <c r="I38" s="17" t="s">
        <v>163</v>
      </c>
      <c r="J38" s="208" t="s">
        <v>161</v>
      </c>
      <c r="K38" s="208" t="e">
        <f t="shared" si="27"/>
        <v>#VALUE!</v>
      </c>
      <c r="L38" s="17" t="e">
        <f t="shared" si="21"/>
        <v>#VALUE!</v>
      </c>
      <c r="M38" s="341"/>
      <c r="N38" s="192" t="s">
        <v>121</v>
      </c>
      <c r="O38" s="35">
        <v>29</v>
      </c>
      <c r="P38" s="35">
        <v>23.218275370340699</v>
      </c>
      <c r="Q38" s="35">
        <f t="shared" si="28"/>
        <v>1.0247139910610759E-7</v>
      </c>
      <c r="R38" s="195">
        <f t="shared" si="19"/>
        <v>0.2619656039748357</v>
      </c>
      <c r="S38" s="341"/>
      <c r="T38" s="192" t="s">
        <v>121</v>
      </c>
      <c r="U38" s="35">
        <v>1</v>
      </c>
      <c r="V38" s="35" t="s">
        <v>143</v>
      </c>
      <c r="W38" s="35" t="e">
        <f t="shared" si="3"/>
        <v>#VALUE!</v>
      </c>
      <c r="X38" s="195" t="e">
        <f t="shared" si="20"/>
        <v>#VALUE!</v>
      </c>
      <c r="Y38" s="341"/>
      <c r="Z38" s="192" t="s">
        <v>122</v>
      </c>
      <c r="AA38" s="35">
        <v>40</v>
      </c>
      <c r="AB38" s="35">
        <v>21.056339418759901</v>
      </c>
      <c r="AC38" s="35">
        <f t="shared" si="29"/>
        <v>4.5857485358589214E-7</v>
      </c>
      <c r="AD38" s="195">
        <f t="shared" si="31"/>
        <v>2.6180724312498316</v>
      </c>
      <c r="AE38" s="341"/>
      <c r="AF38" s="193" t="s">
        <v>122</v>
      </c>
      <c r="AG38" s="39">
        <v>14</v>
      </c>
      <c r="AH38" s="39">
        <v>22.538565987023802</v>
      </c>
      <c r="AI38" s="39">
        <f t="shared" si="30"/>
        <v>1.6414043447505432E-7</v>
      </c>
      <c r="AJ38" s="196">
        <f t="shared" si="22"/>
        <v>1.0923373907456133</v>
      </c>
      <c r="AK38" s="341"/>
      <c r="AM38" s="2" t="s">
        <v>121</v>
      </c>
      <c r="AN38" s="16">
        <v>1</v>
      </c>
      <c r="AO38" s="16">
        <v>30.641607345160999</v>
      </c>
      <c r="AP38" s="76">
        <f t="shared" si="8"/>
        <v>5.9697627772869947E-10</v>
      </c>
      <c r="AQ38" s="16">
        <f t="shared" si="23"/>
        <v>1.7618876622447507E-3</v>
      </c>
      <c r="AR38" s="341"/>
      <c r="AS38" s="2" t="s">
        <v>121</v>
      </c>
      <c r="AT38" s="16">
        <v>8</v>
      </c>
      <c r="AU38" s="16">
        <v>25.684129408161201</v>
      </c>
      <c r="AV38" s="76">
        <f t="shared" si="7"/>
        <v>1.8548407801061024E-8</v>
      </c>
      <c r="AW38" s="16">
        <f t="shared" si="24"/>
        <v>1.2335186722126086E-2</v>
      </c>
      <c r="AX38" s="341"/>
      <c r="AY38" s="2" t="s">
        <v>197</v>
      </c>
      <c r="AZ38" s="16">
        <v>9</v>
      </c>
      <c r="BA38" s="76" t="s">
        <v>143</v>
      </c>
      <c r="BB38" s="76" t="e">
        <f t="shared" si="12"/>
        <v>#VALUE!</v>
      </c>
      <c r="BD38" s="362"/>
      <c r="BE38" s="2" t="s">
        <v>200</v>
      </c>
      <c r="BF38" s="16">
        <v>29</v>
      </c>
      <c r="BG38" s="16">
        <v>38.240767450415298</v>
      </c>
      <c r="BH38" s="16">
        <f t="shared" si="9"/>
        <v>3.0788032775279088E-12</v>
      </c>
      <c r="BI38" s="16">
        <f>BH38/2.44316796392969E-07</f>
        <v>1.2601684873830113E-5</v>
      </c>
      <c r="BJ38" s="341"/>
      <c r="BK38" s="2" t="s">
        <v>200</v>
      </c>
      <c r="BL38" s="16">
        <v>12</v>
      </c>
      <c r="BM38" s="16">
        <v>35.756935730203999</v>
      </c>
      <c r="BN38" s="16">
        <f t="shared" si="10"/>
        <v>1.7222246152369413E-11</v>
      </c>
      <c r="BO38" s="16">
        <f>BN38/AC18</f>
        <v>7.998444961081272E-4</v>
      </c>
      <c r="BP38" s="380"/>
    </row>
    <row r="39" spans="2:68" x14ac:dyDescent="0.25">
      <c r="B39" s="192" t="s">
        <v>121</v>
      </c>
      <c r="C39" s="35">
        <v>41</v>
      </c>
      <c r="D39" s="35">
        <v>26.6661754173454</v>
      </c>
      <c r="E39" s="35">
        <f t="shared" si="26"/>
        <v>9.3903402704341042E-9</v>
      </c>
      <c r="F39" s="195">
        <f t="shared" si="18"/>
        <v>0.12920798998072544</v>
      </c>
      <c r="G39" s="341">
        <f>AVERAGE(F39:F40)</f>
        <v>0.13240307279342495</v>
      </c>
      <c r="H39" s="1" t="s">
        <v>142</v>
      </c>
      <c r="I39" s="15" t="s">
        <v>164</v>
      </c>
      <c r="J39" s="211" t="s">
        <v>161</v>
      </c>
      <c r="K39" s="211" t="e">
        <f t="shared" si="27"/>
        <v>#VALUE!</v>
      </c>
      <c r="L39" s="215"/>
      <c r="M39" s="216"/>
      <c r="N39" s="192" t="s">
        <v>121</v>
      </c>
      <c r="O39" s="35">
        <v>16</v>
      </c>
      <c r="P39" s="35">
        <v>25.480861052300799</v>
      </c>
      <c r="Q39" s="35">
        <f t="shared" si="28"/>
        <v>2.1354849149046862E-8</v>
      </c>
      <c r="R39" s="195">
        <f t="shared" si="19"/>
        <v>0.55193791430967387</v>
      </c>
      <c r="S39" s="341">
        <f>AVERAGE(R39:R40)</f>
        <v>0.4170343002695075</v>
      </c>
      <c r="T39" s="192" t="s">
        <v>121</v>
      </c>
      <c r="U39" s="35">
        <v>28</v>
      </c>
      <c r="V39" s="35">
        <v>28.0024829725369</v>
      </c>
      <c r="W39" s="35">
        <f t="shared" si="3"/>
        <v>3.718884344288832E-9</v>
      </c>
      <c r="X39" s="195">
        <f t="shared" si="20"/>
        <v>9.9622901724253074E-2</v>
      </c>
      <c r="Y39" s="341">
        <f>AVERAGE(X39)</f>
        <v>9.9622901724253074E-2</v>
      </c>
      <c r="Z39" s="192" t="s">
        <v>122</v>
      </c>
      <c r="AA39" s="35">
        <v>30</v>
      </c>
      <c r="AB39" s="35">
        <v>22.015911403816801</v>
      </c>
      <c r="AC39" s="35">
        <f t="shared" si="29"/>
        <v>2.3580352095179561E-7</v>
      </c>
      <c r="AD39" s="195">
        <f t="shared" si="31"/>
        <v>3.7994413941287419</v>
      </c>
      <c r="AE39" s="341">
        <f>AVERAGE(AD39:AD40)</f>
        <v>3.5192299464056593</v>
      </c>
      <c r="AF39" s="191" t="s">
        <v>123</v>
      </c>
      <c r="AG39" s="188" t="s">
        <v>142</v>
      </c>
      <c r="AH39" s="188">
        <v>38.940691492063202</v>
      </c>
      <c r="AI39" s="188">
        <f t="shared" si="30"/>
        <v>1.8953255143216011E-12</v>
      </c>
      <c r="AJ39" s="198"/>
      <c r="AK39" s="199"/>
      <c r="AM39" s="2" t="s">
        <v>121</v>
      </c>
      <c r="AN39" s="16">
        <v>2</v>
      </c>
      <c r="AO39" s="16">
        <v>29.131754141823599</v>
      </c>
      <c r="AP39" s="76">
        <f t="shared" si="8"/>
        <v>1.700075375784282E-9</v>
      </c>
      <c r="AQ39" s="16">
        <f t="shared" si="23"/>
        <v>5.2243601078790416E-3</v>
      </c>
      <c r="AR39" s="341">
        <f>AVERAGE(AQ39:AQ40)</f>
        <v>3.7812129898884403E-3</v>
      </c>
      <c r="AS39" s="2" t="s">
        <v>121</v>
      </c>
      <c r="AT39" s="16">
        <v>9</v>
      </c>
      <c r="AU39" s="16">
        <v>25.352047430095599</v>
      </c>
      <c r="AV39" s="76">
        <f t="shared" si="7"/>
        <v>2.3349268111294957E-8</v>
      </c>
      <c r="AW39" s="16">
        <f t="shared" si="24"/>
        <v>2.5738110433898731E-2</v>
      </c>
      <c r="AX39" s="341">
        <f>AVERAGE(AW39:AW40)</f>
        <v>2.8932363073362007E-2</v>
      </c>
      <c r="AY39" s="2" t="s">
        <v>197</v>
      </c>
      <c r="AZ39" s="16">
        <v>3</v>
      </c>
      <c r="BA39" s="76" t="s">
        <v>143</v>
      </c>
      <c r="BB39" s="76" t="e">
        <f t="shared" si="12"/>
        <v>#VALUE!</v>
      </c>
      <c r="BD39" s="362">
        <f>AVERAGE(BC39:BC40)</f>
        <v>4.8869618779592075E-5</v>
      </c>
      <c r="BE39" s="2" t="s">
        <v>200</v>
      </c>
      <c r="BF39" s="16">
        <v>16</v>
      </c>
      <c r="BG39" s="16">
        <v>37.875849778712102</v>
      </c>
      <c r="BH39" s="16">
        <f t="shared" si="9"/>
        <v>3.9649079155914348E-12</v>
      </c>
      <c r="BI39" s="16">
        <f>BH39/1.19776193136588E-07</f>
        <v>3.3102637609044829E-5</v>
      </c>
      <c r="BJ39" s="341">
        <f>AVERAGE(BI39:BI40)</f>
        <v>3.3102637609044829E-5</v>
      </c>
      <c r="BK39" s="2" t="s">
        <v>200</v>
      </c>
      <c r="BL39" s="16">
        <v>13</v>
      </c>
      <c r="BM39" s="16" t="s">
        <v>143</v>
      </c>
      <c r="BN39" s="16" t="e">
        <f t="shared" si="10"/>
        <v>#VALUE!</v>
      </c>
      <c r="BO39" s="16"/>
      <c r="BP39" s="380"/>
    </row>
    <row r="40" spans="2:68" x14ac:dyDescent="0.25">
      <c r="B40" s="192" t="s">
        <v>121</v>
      </c>
      <c r="C40" s="35">
        <v>41</v>
      </c>
      <c r="D40" s="35">
        <v>26.5526689705266</v>
      </c>
      <c r="E40" s="35">
        <f t="shared" si="26"/>
        <v>1.0158981628226467E-8</v>
      </c>
      <c r="F40" s="195">
        <f t="shared" si="18"/>
        <v>0.13559815560612443</v>
      </c>
      <c r="G40" s="341"/>
      <c r="H40" s="5" t="s">
        <v>142</v>
      </c>
      <c r="I40" s="72" t="s">
        <v>164</v>
      </c>
      <c r="J40" s="212">
        <v>33.994815826416016</v>
      </c>
      <c r="K40" s="212">
        <f t="shared" si="27"/>
        <v>5.8417200302263302E-11</v>
      </c>
      <c r="L40" s="213"/>
      <c r="M40" s="214"/>
      <c r="N40" s="192" t="s">
        <v>121</v>
      </c>
      <c r="O40" s="35">
        <v>16</v>
      </c>
      <c r="P40" s="35">
        <v>24.301210635062699</v>
      </c>
      <c r="Q40" s="35">
        <f t="shared" si="28"/>
        <v>4.8373406055952723E-8</v>
      </c>
      <c r="R40" s="195">
        <f t="shared" si="19"/>
        <v>0.28213068622934112</v>
      </c>
      <c r="S40" s="341"/>
      <c r="T40" s="192" t="s">
        <v>121</v>
      </c>
      <c r="U40" s="35">
        <v>28</v>
      </c>
      <c r="V40" s="35" t="s">
        <v>143</v>
      </c>
      <c r="W40" s="35" t="e">
        <f t="shared" si="3"/>
        <v>#VALUE!</v>
      </c>
      <c r="X40" s="195" t="e">
        <f t="shared" si="20"/>
        <v>#VALUE!</v>
      </c>
      <c r="Y40" s="341"/>
      <c r="Z40" s="192" t="s">
        <v>122</v>
      </c>
      <c r="AA40" s="35">
        <v>30</v>
      </c>
      <c r="AB40" s="35">
        <v>21.364900886552299</v>
      </c>
      <c r="AC40" s="35">
        <f t="shared" si="29"/>
        <v>3.7027464885985794E-7</v>
      </c>
      <c r="AD40" s="195">
        <f t="shared" si="31"/>
        <v>3.2390184986825767</v>
      </c>
      <c r="AE40" s="341"/>
      <c r="AF40" s="197" t="s">
        <v>123</v>
      </c>
      <c r="AG40" s="37" t="s">
        <v>142</v>
      </c>
      <c r="AH40" s="37" t="s">
        <v>143</v>
      </c>
      <c r="AI40" s="37" t="e">
        <f t="shared" si="30"/>
        <v>#VALUE!</v>
      </c>
      <c r="AJ40" s="200"/>
      <c r="AK40" s="201"/>
      <c r="AM40" s="2" t="s">
        <v>121</v>
      </c>
      <c r="AN40" s="16">
        <v>2</v>
      </c>
      <c r="AO40" s="16">
        <v>29.436888214326899</v>
      </c>
      <c r="AP40" s="76">
        <f t="shared" si="8"/>
        <v>1.3759849015324463E-9</v>
      </c>
      <c r="AQ40" s="16">
        <f t="shared" si="23"/>
        <v>2.3380658718978385E-3</v>
      </c>
      <c r="AR40" s="341"/>
      <c r="AS40" s="2" t="s">
        <v>121</v>
      </c>
      <c r="AT40" s="16">
        <v>9</v>
      </c>
      <c r="AU40" s="16">
        <v>24.3683353127198</v>
      </c>
      <c r="AV40" s="76">
        <f t="shared" si="7"/>
        <v>4.6174279394418304E-8</v>
      </c>
      <c r="AW40" s="16">
        <f t="shared" si="24"/>
        <v>3.2126615712825282E-2</v>
      </c>
      <c r="AX40" s="341"/>
      <c r="AY40" s="2" t="s">
        <v>197</v>
      </c>
      <c r="AZ40" s="16">
        <v>3</v>
      </c>
      <c r="BA40" s="76">
        <v>35.522538809350102</v>
      </c>
      <c r="BB40" s="76">
        <f t="shared" si="12"/>
        <v>2.026050640656356E-11</v>
      </c>
      <c r="BC40">
        <f t="shared" si="25"/>
        <v>4.8869618779592075E-5</v>
      </c>
      <c r="BD40" s="362"/>
      <c r="BE40" s="2" t="s">
        <v>200</v>
      </c>
      <c r="BF40" s="16">
        <v>16</v>
      </c>
      <c r="BG40" s="16" t="s">
        <v>143</v>
      </c>
      <c r="BH40" s="16" t="e">
        <f t="shared" si="9"/>
        <v>#VALUE!</v>
      </c>
      <c r="BI40" s="252"/>
      <c r="BJ40" s="341"/>
      <c r="BK40" s="2" t="s">
        <v>200</v>
      </c>
      <c r="BL40" s="16">
        <v>13</v>
      </c>
      <c r="BM40" s="16" t="s">
        <v>143</v>
      </c>
      <c r="BN40" s="16" t="e">
        <f t="shared" si="10"/>
        <v>#VALUE!</v>
      </c>
      <c r="BO40" s="16"/>
      <c r="BP40" s="380"/>
    </row>
    <row r="41" spans="2:68" x14ac:dyDescent="0.25">
      <c r="B41" s="192" t="s">
        <v>121</v>
      </c>
      <c r="C41" s="35">
        <v>8</v>
      </c>
      <c r="D41" s="35">
        <v>28.164953155491698</v>
      </c>
      <c r="E41" s="35">
        <f t="shared" si="26"/>
        <v>3.3228005503608149E-9</v>
      </c>
      <c r="F41" s="195">
        <f t="shared" si="18"/>
        <v>0.28521181757235153</v>
      </c>
      <c r="G41" s="341">
        <f>AVERAGE(F41:F42)</f>
        <v>0.26259062485615509</v>
      </c>
      <c r="H41" s="2" t="s">
        <v>155</v>
      </c>
      <c r="I41" s="16" t="s">
        <v>164</v>
      </c>
      <c r="J41" s="206" t="s">
        <v>161</v>
      </c>
      <c r="K41" s="206" t="e">
        <f t="shared" si="27"/>
        <v>#VALUE!</v>
      </c>
      <c r="L41" s="16" t="e">
        <f t="shared" ref="L41:L50" si="32">K41/E5</f>
        <v>#VALUE!</v>
      </c>
      <c r="M41" s="359" t="e">
        <f>AVERAGE(L41:L42)</f>
        <v>#VALUE!</v>
      </c>
      <c r="N41" s="192" t="s">
        <v>121</v>
      </c>
      <c r="O41" s="35">
        <v>3</v>
      </c>
      <c r="P41" s="35">
        <v>32.092085235409101</v>
      </c>
      <c r="Q41" s="35">
        <f t="shared" si="28"/>
        <v>2.1843373947509523E-10</v>
      </c>
      <c r="R41" s="195">
        <f t="shared" si="19"/>
        <v>0.34533961951350195</v>
      </c>
      <c r="S41" s="341">
        <f>AVERAGE(R41:R42)</f>
        <v>0.28192967086808329</v>
      </c>
      <c r="T41" s="192" t="s">
        <v>121</v>
      </c>
      <c r="U41" s="35">
        <v>9</v>
      </c>
      <c r="V41" s="35">
        <v>27.5830647833623</v>
      </c>
      <c r="W41" s="35">
        <f t="shared" si="3"/>
        <v>4.973591680086933E-9</v>
      </c>
      <c r="X41" s="195">
        <f t="shared" si="20"/>
        <v>0.18011344163163578</v>
      </c>
      <c r="Y41" s="341">
        <f>AVERAGE(X41)</f>
        <v>0.18011344163163578</v>
      </c>
      <c r="Z41" s="192" t="s">
        <v>122</v>
      </c>
      <c r="AA41" s="35">
        <v>20</v>
      </c>
      <c r="AB41" s="35">
        <v>21.8425332410091</v>
      </c>
      <c r="AC41" s="35">
        <f t="shared" si="29"/>
        <v>2.6591467978832023E-7</v>
      </c>
      <c r="AD41" s="195">
        <f t="shared" si="31"/>
        <v>3.2205051682412402</v>
      </c>
      <c r="AE41" s="341">
        <f>AVERAGE(AD41:AD42)</f>
        <v>2.7297030445703827</v>
      </c>
      <c r="AF41" s="192" t="s">
        <v>123</v>
      </c>
      <c r="AG41" s="35">
        <v>37</v>
      </c>
      <c r="AH41" s="35">
        <v>25.880607590020201</v>
      </c>
      <c r="AI41" s="35">
        <f t="shared" si="30"/>
        <v>1.6186792869134927E-8</v>
      </c>
      <c r="AJ41" s="195">
        <f t="shared" ref="AJ41:AJ50" si="33">AI41/AI5</f>
        <v>0.54269471158069471</v>
      </c>
      <c r="AK41" s="359">
        <f>AVERAGE(AJ41:AJ42)</f>
        <v>0.54554067537588014</v>
      </c>
      <c r="AM41" s="2" t="s">
        <v>121</v>
      </c>
      <c r="AN41" s="16">
        <v>4</v>
      </c>
      <c r="AO41" s="16">
        <v>30.774756317440399</v>
      </c>
      <c r="AP41" s="76">
        <f t="shared" si="8"/>
        <v>5.4434625474780685E-10</v>
      </c>
      <c r="AQ41" s="16">
        <f t="shared" si="23"/>
        <v>3.7099199638129204E-3</v>
      </c>
      <c r="AR41" s="341">
        <f>AVERAGE(AQ41:AQ42)</f>
        <v>3.6223458474744013E-3</v>
      </c>
      <c r="AS41" s="2" t="s">
        <v>121</v>
      </c>
      <c r="AT41" s="16">
        <v>3</v>
      </c>
      <c r="AU41" s="16">
        <v>31.137998747918999</v>
      </c>
      <c r="AV41" s="76">
        <f t="shared" si="7"/>
        <v>4.2318315485304063E-10</v>
      </c>
      <c r="AW41" s="16">
        <f t="shared" si="24"/>
        <v>1.2005296335931687E-3</v>
      </c>
      <c r="AX41" s="341">
        <f>AVERAGE(AW41:AW42)</f>
        <v>1.1599686778190552E-3</v>
      </c>
      <c r="AY41" s="2" t="s">
        <v>197</v>
      </c>
      <c r="AZ41" s="16">
        <v>6</v>
      </c>
      <c r="BA41" s="76" t="s">
        <v>143</v>
      </c>
      <c r="BB41" s="76" t="e">
        <f t="shared" si="12"/>
        <v>#VALUE!</v>
      </c>
      <c r="BD41" s="362" t="e">
        <f>AVERAGE(BC41:BC42)</f>
        <v>#DIV/0!</v>
      </c>
      <c r="BE41" s="2" t="s">
        <v>200</v>
      </c>
      <c r="BF41" s="16">
        <v>3</v>
      </c>
      <c r="BG41" s="16" t="s">
        <v>143</v>
      </c>
      <c r="BH41" s="16" t="e">
        <f t="shared" si="9"/>
        <v>#VALUE!</v>
      </c>
      <c r="BI41" s="252"/>
      <c r="BJ41" s="364"/>
      <c r="BK41" s="2" t="s">
        <v>200</v>
      </c>
      <c r="BL41" s="16">
        <v>5</v>
      </c>
      <c r="BM41" s="16" t="s">
        <v>143</v>
      </c>
      <c r="BN41" s="16" t="e">
        <f t="shared" si="10"/>
        <v>#VALUE!</v>
      </c>
      <c r="BO41" s="16"/>
      <c r="BP41" s="380"/>
    </row>
    <row r="42" spans="2:68" x14ac:dyDescent="0.25">
      <c r="B42" s="192" t="s">
        <v>121</v>
      </c>
      <c r="C42" s="35">
        <v>8</v>
      </c>
      <c r="D42" s="35">
        <v>28.240505577863299</v>
      </c>
      <c r="E42" s="35">
        <f t="shared" si="26"/>
        <v>3.1532668733315019E-9</v>
      </c>
      <c r="F42" s="195">
        <f t="shared" si="18"/>
        <v>0.23996943213995861</v>
      </c>
      <c r="G42" s="341"/>
      <c r="H42" s="2" t="s">
        <v>155</v>
      </c>
      <c r="I42" s="16" t="s">
        <v>164</v>
      </c>
      <c r="J42" s="206" t="s">
        <v>161</v>
      </c>
      <c r="K42" s="206" t="e">
        <f t="shared" si="27"/>
        <v>#VALUE!</v>
      </c>
      <c r="L42" s="16" t="e">
        <f t="shared" si="32"/>
        <v>#VALUE!</v>
      </c>
      <c r="M42" s="341"/>
      <c r="N42" s="192" t="s">
        <v>121</v>
      </c>
      <c r="O42" s="35">
        <v>3</v>
      </c>
      <c r="P42" s="35">
        <v>30.358171753028302</v>
      </c>
      <c r="Q42" s="35">
        <f t="shared" si="28"/>
        <v>7.265737255838811E-10</v>
      </c>
      <c r="R42" s="195">
        <f t="shared" si="19"/>
        <v>0.21851972222266461</v>
      </c>
      <c r="S42" s="341"/>
      <c r="T42" s="192" t="s">
        <v>121</v>
      </c>
      <c r="U42" s="35">
        <v>9</v>
      </c>
      <c r="V42" s="35" t="s">
        <v>143</v>
      </c>
      <c r="W42" s="35" t="e">
        <f t="shared" si="3"/>
        <v>#VALUE!</v>
      </c>
      <c r="X42" s="195" t="e">
        <f t="shared" si="20"/>
        <v>#VALUE!</v>
      </c>
      <c r="Y42" s="341"/>
      <c r="Z42" s="192" t="s">
        <v>122</v>
      </c>
      <c r="AA42" s="35">
        <v>20</v>
      </c>
      <c r="AB42" s="35">
        <v>21.349955390218099</v>
      </c>
      <c r="AC42" s="35">
        <f t="shared" si="29"/>
        <v>3.7413041997439119E-7</v>
      </c>
      <c r="AD42" s="195">
        <f t="shared" si="31"/>
        <v>2.2389009208995256</v>
      </c>
      <c r="AE42" s="341"/>
      <c r="AF42" s="192" t="s">
        <v>123</v>
      </c>
      <c r="AG42" s="35">
        <v>37</v>
      </c>
      <c r="AH42" s="35">
        <v>24.702447904889699</v>
      </c>
      <c r="AI42" s="35">
        <f t="shared" si="30"/>
        <v>3.6628759800714343E-8</v>
      </c>
      <c r="AJ42" s="195">
        <f t="shared" si="33"/>
        <v>0.54838663917106556</v>
      </c>
      <c r="AK42" s="341"/>
      <c r="AM42" s="2" t="s">
        <v>121</v>
      </c>
      <c r="AN42" s="16">
        <v>4</v>
      </c>
      <c r="AO42" s="16">
        <v>30.559122561242599</v>
      </c>
      <c r="AP42" s="76">
        <f t="shared" si="8"/>
        <v>6.3210244164214804E-10</v>
      </c>
      <c r="AQ42" s="16">
        <f t="shared" si="23"/>
        <v>3.5347717311358818E-3</v>
      </c>
      <c r="AR42" s="341"/>
      <c r="AS42" s="2" t="s">
        <v>121</v>
      </c>
      <c r="AT42" s="16">
        <v>3</v>
      </c>
      <c r="AU42" s="16">
        <v>31.004884865010599</v>
      </c>
      <c r="AV42" s="76">
        <f t="shared" si="7"/>
        <v>4.6408725687705414E-10</v>
      </c>
      <c r="AW42" s="16">
        <f t="shared" si="24"/>
        <v>1.1194077220449414E-3</v>
      </c>
      <c r="AX42" s="341"/>
      <c r="AY42" s="2" t="s">
        <v>197</v>
      </c>
      <c r="AZ42" s="16">
        <v>6</v>
      </c>
      <c r="BA42" s="76" t="s">
        <v>143</v>
      </c>
      <c r="BB42" s="76" t="e">
        <f t="shared" si="12"/>
        <v>#VALUE!</v>
      </c>
      <c r="BD42" s="362"/>
      <c r="BE42" s="2" t="s">
        <v>200</v>
      </c>
      <c r="BF42" s="16">
        <v>3</v>
      </c>
      <c r="BG42" s="16" t="s">
        <v>143</v>
      </c>
      <c r="BH42" s="16" t="e">
        <f t="shared" si="9"/>
        <v>#VALUE!</v>
      </c>
      <c r="BI42" s="252"/>
      <c r="BJ42" s="364"/>
      <c r="BK42" s="2" t="s">
        <v>200</v>
      </c>
      <c r="BL42" s="16">
        <v>5</v>
      </c>
      <c r="BM42" s="16">
        <v>37.945612266534603</v>
      </c>
      <c r="BN42" s="16">
        <f t="shared" si="10"/>
        <v>3.7777438212965187E-12</v>
      </c>
      <c r="BO42" s="16">
        <f>BN42/AP10</f>
        <v>3.3850551193456792E-6</v>
      </c>
      <c r="BP42" s="380"/>
    </row>
    <row r="43" spans="2:68" x14ac:dyDescent="0.25">
      <c r="B43" s="192" t="s">
        <v>121</v>
      </c>
      <c r="C43" s="35">
        <v>21</v>
      </c>
      <c r="D43" s="35">
        <v>26.355178945003502</v>
      </c>
      <c r="E43" s="35">
        <f t="shared" si="26"/>
        <v>1.164932056912691E-8</v>
      </c>
      <c r="F43" s="195">
        <f t="shared" si="18"/>
        <v>0.1428291044009129</v>
      </c>
      <c r="G43" s="341">
        <f>AVERAGE(F43:F44)</f>
        <v>0.12412000371277669</v>
      </c>
      <c r="H43" s="2" t="s">
        <v>156</v>
      </c>
      <c r="I43" s="16" t="s">
        <v>164</v>
      </c>
      <c r="J43" s="16">
        <v>30.424325942993164</v>
      </c>
      <c r="K43" s="16">
        <f t="shared" si="27"/>
        <v>6.9400930493624523E-10</v>
      </c>
      <c r="L43" s="16">
        <f t="shared" si="32"/>
        <v>5.2489209172214904E-3</v>
      </c>
      <c r="M43" s="341">
        <f>AVERAGE(L43:L44)</f>
        <v>4.8769901252053577E-3</v>
      </c>
      <c r="N43" s="192" t="s">
        <v>121</v>
      </c>
      <c r="O43" s="35">
        <v>11</v>
      </c>
      <c r="P43" s="35">
        <v>26.3064203591805</v>
      </c>
      <c r="Q43" s="35">
        <f t="shared" si="28"/>
        <v>1.2049759899141534E-8</v>
      </c>
      <c r="R43" s="195">
        <f t="shared" si="19"/>
        <v>0.51854490950755794</v>
      </c>
      <c r="S43" s="341">
        <f>AVERAGE(R43:R44)</f>
        <v>0.39427178654378098</v>
      </c>
      <c r="T43" s="192" t="s">
        <v>121</v>
      </c>
      <c r="U43" s="35">
        <v>2</v>
      </c>
      <c r="V43" s="35" t="s">
        <v>143</v>
      </c>
      <c r="W43" s="35" t="e">
        <f t="shared" si="3"/>
        <v>#VALUE!</v>
      </c>
      <c r="X43" s="195" t="e">
        <f t="shared" si="20"/>
        <v>#VALUE!</v>
      </c>
      <c r="Y43" s="341" t="e">
        <f>AVERAGE(X43:X44)</f>
        <v>#VALUE!</v>
      </c>
      <c r="Z43" s="192" t="s">
        <v>122</v>
      </c>
      <c r="AA43" s="35">
        <v>36</v>
      </c>
      <c r="AB43" s="35">
        <v>22.6454630863661</v>
      </c>
      <c r="AC43" s="35">
        <f t="shared" si="29"/>
        <v>1.5241803042920976E-7</v>
      </c>
      <c r="AD43" s="195">
        <f t="shared" si="31"/>
        <v>1.5881066507215957</v>
      </c>
      <c r="AE43" s="341">
        <f>AVERAGE(AD43:AD44)</f>
        <v>1.3643448874612665</v>
      </c>
      <c r="AF43" s="192" t="s">
        <v>123</v>
      </c>
      <c r="AG43" s="35">
        <v>23</v>
      </c>
      <c r="AH43" s="35">
        <v>23.254478685775901</v>
      </c>
      <c r="AI43" s="35">
        <f t="shared" si="30"/>
        <v>9.993195461352161E-8</v>
      </c>
      <c r="AJ43" s="195">
        <f t="shared" si="33"/>
        <v>0.73344601800262954</v>
      </c>
      <c r="AK43" s="341">
        <f>AVERAGE(AJ43:AJ44)</f>
        <v>0.7245580532429321</v>
      </c>
      <c r="AM43" s="2" t="s">
        <v>121</v>
      </c>
      <c r="AN43" s="16">
        <v>16</v>
      </c>
      <c r="AO43" s="16">
        <v>24.518333273369599</v>
      </c>
      <c r="AP43" s="76">
        <f t="shared" si="8"/>
        <v>4.1614649490113264E-8</v>
      </c>
      <c r="AQ43" s="16">
        <f t="shared" si="23"/>
        <v>8.5268875360920454E-2</v>
      </c>
      <c r="AR43" s="341">
        <f>AVERAGE(AQ43:AQ44)</f>
        <v>8.7137127721732321E-2</v>
      </c>
      <c r="AS43" s="2" t="s">
        <v>121</v>
      </c>
      <c r="AT43" s="16">
        <v>6</v>
      </c>
      <c r="AU43" s="16">
        <v>26.446083772424998</v>
      </c>
      <c r="AV43" s="76">
        <f t="shared" si="7"/>
        <v>1.0937939494578462E-8</v>
      </c>
      <c r="AW43" s="16">
        <f t="shared" si="24"/>
        <v>1.7922633912754869E-2</v>
      </c>
      <c r="AX43" s="341">
        <f>AVERAGE(AW43:AW44)</f>
        <v>1.6067226817984587E-2</v>
      </c>
      <c r="AY43" s="2" t="s">
        <v>197</v>
      </c>
      <c r="AZ43" s="16">
        <v>17</v>
      </c>
      <c r="BA43" s="76" t="s">
        <v>143</v>
      </c>
      <c r="BB43" s="76" t="e">
        <f t="shared" si="12"/>
        <v>#VALUE!</v>
      </c>
      <c r="BD43" s="362" t="e">
        <f>AVERAGE(BC43:BC44)</f>
        <v>#DIV/0!</v>
      </c>
      <c r="BE43" s="2" t="s">
        <v>200</v>
      </c>
      <c r="BF43" s="16">
        <v>11</v>
      </c>
      <c r="BG43" s="16" t="s">
        <v>143</v>
      </c>
      <c r="BH43" s="16" t="e">
        <f t="shared" si="9"/>
        <v>#VALUE!</v>
      </c>
      <c r="BI43" s="252"/>
      <c r="BJ43" s="364"/>
      <c r="BK43" s="2" t="s">
        <v>200</v>
      </c>
      <c r="BL43" s="16">
        <v>21</v>
      </c>
      <c r="BM43" s="16">
        <v>27.175529530738199</v>
      </c>
      <c r="BN43" s="16">
        <f t="shared" si="10"/>
        <v>6.5970604436465015E-9</v>
      </c>
      <c r="BO43" s="16">
        <f>BN43/AP11</f>
        <v>2.4717820089214845E-2</v>
      </c>
      <c r="BP43" s="380"/>
    </row>
    <row r="44" spans="2:68" x14ac:dyDescent="0.25">
      <c r="B44" s="192" t="s">
        <v>121</v>
      </c>
      <c r="C44" s="35">
        <v>21</v>
      </c>
      <c r="D44" s="35">
        <v>26.2565830537187</v>
      </c>
      <c r="E44" s="35">
        <f t="shared" si="26"/>
        <v>1.2473287056671723E-8</v>
      </c>
      <c r="F44" s="195">
        <f t="shared" si="18"/>
        <v>0.10541090302464048</v>
      </c>
      <c r="G44" s="341"/>
      <c r="H44" s="2" t="s">
        <v>156</v>
      </c>
      <c r="I44" s="16" t="s">
        <v>164</v>
      </c>
      <c r="J44" s="16">
        <v>30.703414916992188</v>
      </c>
      <c r="K44" s="16">
        <f t="shared" si="27"/>
        <v>5.7194088186365217E-10</v>
      </c>
      <c r="L44" s="16">
        <f t="shared" si="32"/>
        <v>4.505059333189225E-3</v>
      </c>
      <c r="M44" s="341"/>
      <c r="N44" s="192" t="s">
        <v>121</v>
      </c>
      <c r="O44" s="35">
        <v>11</v>
      </c>
      <c r="P44" s="35">
        <v>25.084064070765599</v>
      </c>
      <c r="Q44" s="35">
        <f t="shared" si="28"/>
        <v>2.8115402260097123E-8</v>
      </c>
      <c r="R44" s="195">
        <f t="shared" si="19"/>
        <v>0.26999866358000402</v>
      </c>
      <c r="S44" s="341"/>
      <c r="T44" s="192" t="s">
        <v>121</v>
      </c>
      <c r="U44" s="35">
        <v>2</v>
      </c>
      <c r="V44" s="35" t="s">
        <v>143</v>
      </c>
      <c r="W44" s="35" t="e">
        <f t="shared" si="3"/>
        <v>#VALUE!</v>
      </c>
      <c r="X44" s="195" t="e">
        <f t="shared" si="20"/>
        <v>#VALUE!</v>
      </c>
      <c r="Y44" s="341"/>
      <c r="Z44" s="192" t="s">
        <v>122</v>
      </c>
      <c r="AA44" s="35">
        <v>36</v>
      </c>
      <c r="AB44" s="35">
        <v>22.314846633988001</v>
      </c>
      <c r="AC44" s="35">
        <f t="shared" si="29"/>
        <v>1.9167338582059259E-7</v>
      </c>
      <c r="AD44" s="195">
        <f t="shared" si="31"/>
        <v>1.1405831242009372</v>
      </c>
      <c r="AE44" s="341"/>
      <c r="AF44" s="192" t="s">
        <v>123</v>
      </c>
      <c r="AG44" s="35">
        <v>23</v>
      </c>
      <c r="AH44" s="35">
        <v>22.142960626423399</v>
      </c>
      <c r="AI44" s="35">
        <f t="shared" si="30"/>
        <v>2.1592586031704686E-7</v>
      </c>
      <c r="AJ44" s="195">
        <f t="shared" si="33"/>
        <v>0.71567008848323455</v>
      </c>
      <c r="AK44" s="341"/>
      <c r="AM44" s="2" t="s">
        <v>121</v>
      </c>
      <c r="AN44" s="16">
        <v>16</v>
      </c>
      <c r="AO44" s="16">
        <v>23.863601647688601</v>
      </c>
      <c r="AP44" s="76">
        <f t="shared" si="8"/>
        <v>6.5514902565433538E-8</v>
      </c>
      <c r="AQ44" s="16">
        <f t="shared" si="23"/>
        <v>8.9005380082544203E-2</v>
      </c>
      <c r="AR44" s="341"/>
      <c r="AS44" s="2" t="s">
        <v>121</v>
      </c>
      <c r="AT44" s="16">
        <v>6</v>
      </c>
      <c r="AU44" s="16">
        <v>25.996849997123199</v>
      </c>
      <c r="AV44" s="76">
        <f t="shared" si="7"/>
        <v>1.4933732166893195E-8</v>
      </c>
      <c r="AW44" s="16">
        <f t="shared" si="24"/>
        <v>1.4211819723214308E-2</v>
      </c>
      <c r="AX44" s="341"/>
      <c r="AY44" s="2" t="s">
        <v>197</v>
      </c>
      <c r="AZ44" s="16">
        <v>17</v>
      </c>
      <c r="BA44" s="76" t="s">
        <v>143</v>
      </c>
      <c r="BB44" s="76" t="e">
        <f t="shared" si="12"/>
        <v>#VALUE!</v>
      </c>
      <c r="BD44" s="362"/>
      <c r="BE44" s="2" t="s">
        <v>200</v>
      </c>
      <c r="BF44" s="16">
        <v>11</v>
      </c>
      <c r="BG44" s="16" t="s">
        <v>143</v>
      </c>
      <c r="BH44" s="16" t="e">
        <f t="shared" si="9"/>
        <v>#VALUE!</v>
      </c>
      <c r="BI44" s="252"/>
      <c r="BJ44" s="364"/>
      <c r="BK44" s="2" t="s">
        <v>200</v>
      </c>
      <c r="BL44" s="16">
        <v>21</v>
      </c>
      <c r="BM44" s="16" t="s">
        <v>143</v>
      </c>
      <c r="BN44" s="16" t="e">
        <f t="shared" si="10"/>
        <v>#VALUE!</v>
      </c>
      <c r="BO44" s="16"/>
      <c r="BP44" s="380"/>
    </row>
    <row r="45" spans="2:68" x14ac:dyDescent="0.25">
      <c r="B45" s="192" t="s">
        <v>121</v>
      </c>
      <c r="C45" s="35">
        <v>39</v>
      </c>
      <c r="D45" s="35">
        <v>25.457032938388501</v>
      </c>
      <c r="E45" s="35">
        <f t="shared" si="26"/>
        <v>2.1710482974511335E-8</v>
      </c>
      <c r="F45" s="195">
        <f t="shared" si="18"/>
        <v>0.11459042621934222</v>
      </c>
      <c r="G45" s="341">
        <f>AVERAGE(F45:F46)</f>
        <v>0.11486200208839749</v>
      </c>
      <c r="H45" s="2" t="s">
        <v>157</v>
      </c>
      <c r="I45" s="16" t="s">
        <v>164</v>
      </c>
      <c r="J45" s="16">
        <v>30.916511535644531</v>
      </c>
      <c r="K45" s="16">
        <f t="shared" si="27"/>
        <v>4.9340400057854357E-10</v>
      </c>
      <c r="L45" s="16">
        <f t="shared" si="32"/>
        <v>2.7171655462630462E-3</v>
      </c>
      <c r="M45" s="341">
        <f>AVERAGE(L45:L46)</f>
        <v>4.9599276282745143E-3</v>
      </c>
      <c r="N45" s="192" t="s">
        <v>121</v>
      </c>
      <c r="O45" s="35">
        <v>25</v>
      </c>
      <c r="P45" s="35">
        <v>25.434088745612499</v>
      </c>
      <c r="Q45" s="35">
        <f t="shared" si="28"/>
        <v>2.2058520242514574E-8</v>
      </c>
      <c r="R45" s="195">
        <f t="shared" si="19"/>
        <v>0.30102070194413821</v>
      </c>
      <c r="S45" s="341">
        <f>AVERAGE(R45:R46)</f>
        <v>0.23798845521477044</v>
      </c>
      <c r="T45" s="192" t="s">
        <v>121</v>
      </c>
      <c r="U45" s="35">
        <v>22</v>
      </c>
      <c r="V45" s="35">
        <v>25.1463633544023</v>
      </c>
      <c r="W45" s="35">
        <f t="shared" si="3"/>
        <v>2.6927147447652347E-8</v>
      </c>
      <c r="X45" s="195">
        <f t="shared" si="20"/>
        <v>0.2293952861714699</v>
      </c>
      <c r="Y45" s="341">
        <f>AVERAGE(X45)</f>
        <v>0.2293952861714699</v>
      </c>
      <c r="Z45" s="192" t="s">
        <v>122</v>
      </c>
      <c r="AA45" s="35">
        <v>17</v>
      </c>
      <c r="AB45" s="35">
        <v>21.9477704354581</v>
      </c>
      <c r="AC45" s="35">
        <f t="shared" si="29"/>
        <v>2.4720813658549269E-7</v>
      </c>
      <c r="AD45" s="195">
        <f t="shared" si="31"/>
        <v>6.2049089865116809</v>
      </c>
      <c r="AE45" s="341">
        <f>AVERAGE(AD45:AD46)</f>
        <v>5.110204707174649</v>
      </c>
      <c r="AF45" s="192" t="s">
        <v>123</v>
      </c>
      <c r="AG45" s="35">
        <v>18</v>
      </c>
      <c r="AH45" s="35">
        <v>25.360369375914502</v>
      </c>
      <c r="AI45" s="35">
        <f t="shared" si="30"/>
        <v>2.3214969463023242E-8</v>
      </c>
      <c r="AJ45" s="195">
        <f t="shared" si="33"/>
        <v>0.6863762086806805</v>
      </c>
      <c r="AK45" s="341">
        <f>AVERAGE(AJ45:AJ46)</f>
        <v>0.62422108274957722</v>
      </c>
      <c r="AM45" s="2" t="s">
        <v>121</v>
      </c>
      <c r="AN45" s="16">
        <v>14</v>
      </c>
      <c r="AO45" s="16">
        <v>26.9412320416317</v>
      </c>
      <c r="AP45" s="76">
        <f t="shared" si="8"/>
        <v>7.7603451125900914E-9</v>
      </c>
      <c r="AQ45" s="16">
        <f t="shared" si="23"/>
        <v>2.4821927168111383E-2</v>
      </c>
      <c r="AR45" s="341">
        <f>AVERAGE(AQ45:AQ46)</f>
        <v>2.2003169744977867E-2</v>
      </c>
      <c r="AS45" s="2" t="s">
        <v>121</v>
      </c>
      <c r="AT45" s="16">
        <v>17</v>
      </c>
      <c r="AU45" s="16">
        <v>24.917137074056601</v>
      </c>
      <c r="AV45" s="76">
        <f t="shared" si="7"/>
        <v>3.1564167156430006E-8</v>
      </c>
      <c r="AW45" s="16">
        <f t="shared" si="24"/>
        <v>0.11922090892533187</v>
      </c>
      <c r="AX45" s="341">
        <f>AVERAGE(AW45:AW46)</f>
        <v>9.9797069084268747E-2</v>
      </c>
      <c r="AY45" s="2" t="s">
        <v>197</v>
      </c>
      <c r="AZ45" s="16">
        <v>7</v>
      </c>
      <c r="BA45" s="76" t="s">
        <v>143</v>
      </c>
      <c r="BB45" s="76" t="e">
        <f t="shared" si="12"/>
        <v>#VALUE!</v>
      </c>
      <c r="BD45" s="362">
        <f>AVERAGE(BC45:BC46)</f>
        <v>3.0018563884538746E-5</v>
      </c>
      <c r="BE45" s="2" t="s">
        <v>200</v>
      </c>
      <c r="BF45" s="16">
        <v>25</v>
      </c>
      <c r="BG45" s="16" t="s">
        <v>143</v>
      </c>
      <c r="BH45" s="16" t="e">
        <f t="shared" si="9"/>
        <v>#VALUE!</v>
      </c>
      <c r="BI45" s="252"/>
      <c r="BJ45" s="364"/>
      <c r="BK45" s="2" t="s">
        <v>200</v>
      </c>
      <c r="BL45" s="16">
        <v>4</v>
      </c>
      <c r="BM45" s="16" t="s">
        <v>143</v>
      </c>
      <c r="BN45" s="16" t="e">
        <f t="shared" si="10"/>
        <v>#VALUE!</v>
      </c>
      <c r="BO45" s="16"/>
      <c r="BP45" s="380"/>
    </row>
    <row r="46" spans="2:68" ht="15.75" thickBot="1" x14ac:dyDescent="0.3">
      <c r="B46" s="193" t="s">
        <v>121</v>
      </c>
      <c r="C46" s="39">
        <v>39</v>
      </c>
      <c r="D46" s="39">
        <v>25.327109884346399</v>
      </c>
      <c r="E46" s="39">
        <f t="shared" si="26"/>
        <v>2.3756377693141257E-8</v>
      </c>
      <c r="F46" s="196">
        <f t="shared" si="18"/>
        <v>0.11513357795745276</v>
      </c>
      <c r="G46" s="341"/>
      <c r="H46" s="2" t="s">
        <v>157</v>
      </c>
      <c r="I46" s="16" t="s">
        <v>164</v>
      </c>
      <c r="J46" s="16">
        <v>29.323387145996094</v>
      </c>
      <c r="K46" s="16">
        <f t="shared" si="27"/>
        <v>1.4886098713677547E-9</v>
      </c>
      <c r="L46" s="16">
        <f t="shared" si="32"/>
        <v>7.2026897102859819E-3</v>
      </c>
      <c r="M46" s="341"/>
      <c r="N46" s="193" t="s">
        <v>121</v>
      </c>
      <c r="O46" s="39">
        <v>25</v>
      </c>
      <c r="P46" s="39">
        <v>24.215687934856302</v>
      </c>
      <c r="Q46" s="39">
        <f t="shared" si="28"/>
        <v>5.1327671878454176E-8</v>
      </c>
      <c r="R46" s="196">
        <f t="shared" si="19"/>
        <v>0.17495620848540266</v>
      </c>
      <c r="S46" s="341"/>
      <c r="T46" s="193" t="s">
        <v>121</v>
      </c>
      <c r="U46" s="39">
        <v>22</v>
      </c>
      <c r="V46" s="39" t="s">
        <v>143</v>
      </c>
      <c r="W46" s="39" t="e">
        <f t="shared" si="3"/>
        <v>#VALUE!</v>
      </c>
      <c r="X46" s="196" t="e">
        <f t="shared" si="20"/>
        <v>#VALUE!</v>
      </c>
      <c r="Y46" s="341"/>
      <c r="Z46" s="192" t="s">
        <v>122</v>
      </c>
      <c r="AA46" s="35">
        <v>17</v>
      </c>
      <c r="AB46" s="35">
        <v>21.641399342003002</v>
      </c>
      <c r="AC46" s="35">
        <f t="shared" si="29"/>
        <v>3.0569592528105229E-7</v>
      </c>
      <c r="AD46" s="195">
        <f t="shared" si="31"/>
        <v>4.0155004278376181</v>
      </c>
      <c r="AE46" s="341"/>
      <c r="AF46" s="192" t="s">
        <v>123</v>
      </c>
      <c r="AG46" s="35">
        <v>18</v>
      </c>
      <c r="AH46" s="35">
        <v>24.114262520627999</v>
      </c>
      <c r="AI46" s="35">
        <f t="shared" si="30"/>
        <v>5.5066016171939407E-8</v>
      </c>
      <c r="AJ46" s="195">
        <f t="shared" si="33"/>
        <v>0.56206595681847393</v>
      </c>
      <c r="AK46" s="341"/>
      <c r="AM46" s="2" t="s">
        <v>121</v>
      </c>
      <c r="AN46" s="16">
        <v>14</v>
      </c>
      <c r="AO46" s="16">
        <v>26.432103424980301</v>
      </c>
      <c r="AP46" s="76">
        <f t="shared" si="8"/>
        <v>1.1044448147935894E-8</v>
      </c>
      <c r="AQ46" s="16">
        <f t="shared" si="23"/>
        <v>1.9184412321844351E-2</v>
      </c>
      <c r="AR46" s="341"/>
      <c r="AS46" s="2" t="s">
        <v>121</v>
      </c>
      <c r="AT46" s="16">
        <v>17</v>
      </c>
      <c r="AU46" s="16">
        <v>23.795138593080701</v>
      </c>
      <c r="AV46" s="76">
        <f t="shared" si="7"/>
        <v>6.8698860337670088E-8</v>
      </c>
      <c r="AW46" s="16">
        <f t="shared" si="24"/>
        <v>8.0373229243205627E-2</v>
      </c>
      <c r="AX46" s="341"/>
      <c r="AY46" s="2" t="s">
        <v>197</v>
      </c>
      <c r="AZ46" s="16">
        <v>7</v>
      </c>
      <c r="BA46" s="76">
        <v>35.651446978663998</v>
      </c>
      <c r="BB46" s="76">
        <f t="shared" si="12"/>
        <v>1.8528705159354282E-11</v>
      </c>
      <c r="BC46">
        <f t="shared" si="25"/>
        <v>3.0018563884538746E-5</v>
      </c>
      <c r="BD46" s="362"/>
      <c r="BE46" s="2" t="s">
        <v>200</v>
      </c>
      <c r="BF46" s="16">
        <v>25</v>
      </c>
      <c r="BG46" s="16" t="s">
        <v>143</v>
      </c>
      <c r="BH46" s="16" t="e">
        <f t="shared" si="9"/>
        <v>#VALUE!</v>
      </c>
      <c r="BI46" s="252"/>
      <c r="BJ46" s="364"/>
      <c r="BK46" s="2" t="s">
        <v>200</v>
      </c>
      <c r="BL46" s="16">
        <v>4</v>
      </c>
      <c r="BM46" s="16" t="s">
        <v>143</v>
      </c>
      <c r="BN46" s="16" t="e">
        <f t="shared" si="10"/>
        <v>#VALUE!</v>
      </c>
      <c r="BO46" s="16"/>
      <c r="BP46" s="380"/>
    </row>
    <row r="47" spans="2:68" x14ac:dyDescent="0.25">
      <c r="B47" s="191" t="s">
        <v>122</v>
      </c>
      <c r="C47" s="188" t="s">
        <v>142</v>
      </c>
      <c r="D47" s="188" t="s">
        <v>143</v>
      </c>
      <c r="E47" s="188" t="e">
        <f t="shared" si="26"/>
        <v>#VALUE!</v>
      </c>
      <c r="F47" s="198"/>
      <c r="G47" s="199"/>
      <c r="H47" s="2" t="s">
        <v>158</v>
      </c>
      <c r="I47" s="16" t="s">
        <v>164</v>
      </c>
      <c r="J47" s="16">
        <v>29.94963264465332</v>
      </c>
      <c r="K47" s="16">
        <f t="shared" si="27"/>
        <v>9.6441113230124133E-10</v>
      </c>
      <c r="L47" s="16">
        <f t="shared" si="32"/>
        <v>9.8742258920194951E-3</v>
      </c>
      <c r="M47" s="341">
        <f>AVERAGE(L47:L48)</f>
        <v>7.9890552520605097E-3</v>
      </c>
      <c r="N47" s="191" t="s">
        <v>122</v>
      </c>
      <c r="O47" s="188" t="s">
        <v>142</v>
      </c>
      <c r="P47" s="188" t="s">
        <v>143</v>
      </c>
      <c r="Q47" s="188" t="e">
        <f t="shared" si="28"/>
        <v>#VALUE!</v>
      </c>
      <c r="R47" s="198"/>
      <c r="S47" s="199"/>
      <c r="T47" s="191" t="s">
        <v>122</v>
      </c>
      <c r="U47" s="188" t="s">
        <v>142</v>
      </c>
      <c r="V47" s="188" t="s">
        <v>143</v>
      </c>
      <c r="W47" s="188" t="e">
        <f t="shared" si="3"/>
        <v>#VALUE!</v>
      </c>
      <c r="X47" s="198"/>
      <c r="Y47" s="199"/>
      <c r="Z47" s="192" t="s">
        <v>122</v>
      </c>
      <c r="AA47" s="35">
        <v>35</v>
      </c>
      <c r="AB47" s="35">
        <v>21.8420661918761</v>
      </c>
      <c r="AC47" s="35">
        <f t="shared" si="29"/>
        <v>2.660007792912581E-7</v>
      </c>
      <c r="AD47" s="195">
        <f t="shared" si="31"/>
        <v>2.9782831324167032</v>
      </c>
      <c r="AE47" s="341">
        <f>AVERAGE(AD47:AD48)</f>
        <v>2.6161365918517623</v>
      </c>
      <c r="AF47" s="192" t="s">
        <v>123</v>
      </c>
      <c r="AG47" s="35">
        <v>13</v>
      </c>
      <c r="AH47" s="35">
        <v>24.615649701302999</v>
      </c>
      <c r="AI47" s="35">
        <f t="shared" si="30"/>
        <v>3.890013219069393E-8</v>
      </c>
      <c r="AJ47" s="195">
        <f t="shared" si="33"/>
        <v>0.58199642346334923</v>
      </c>
      <c r="AK47" s="341">
        <f>AVERAGE(AJ47:AJ48)</f>
        <v>0.56163252430241706</v>
      </c>
      <c r="AM47" s="2" t="s">
        <v>121</v>
      </c>
      <c r="AN47" s="16">
        <v>20</v>
      </c>
      <c r="AO47" s="16">
        <v>27.356478548116701</v>
      </c>
      <c r="AP47" s="76">
        <f t="shared" si="8"/>
        <v>5.8194156985817236E-9</v>
      </c>
      <c r="AQ47" s="16">
        <f t="shared" si="23"/>
        <v>1.7241614460957885E-2</v>
      </c>
      <c r="AR47" s="341">
        <f>AVERAGE(AQ47:AQ48)</f>
        <v>1.6737821520904389E-2</v>
      </c>
      <c r="AS47" s="2" t="s">
        <v>121</v>
      </c>
      <c r="AT47" s="16">
        <v>7</v>
      </c>
      <c r="AU47" s="16">
        <v>28.147079785445602</v>
      </c>
      <c r="AV47" s="76">
        <f t="shared" si="7"/>
        <v>3.3642223696272821E-9</v>
      </c>
      <c r="AW47" s="16">
        <f t="shared" si="24"/>
        <v>1.5716562869625635E-2</v>
      </c>
      <c r="AX47" s="341">
        <f>AVERAGE(AW47:AW48)</f>
        <v>1.3399213565537528E-2</v>
      </c>
      <c r="AY47" s="2" t="s">
        <v>197</v>
      </c>
      <c r="AZ47" s="16">
        <v>11</v>
      </c>
      <c r="BA47" s="76" t="s">
        <v>143</v>
      </c>
      <c r="BB47" s="76" t="e">
        <f t="shared" si="12"/>
        <v>#VALUE!</v>
      </c>
      <c r="BD47" s="362">
        <f>AVERAGE(BC47:BC48)</f>
        <v>4.8915606346693636E-6</v>
      </c>
      <c r="BE47" s="2" t="s">
        <v>200</v>
      </c>
      <c r="BF47" s="16">
        <v>24</v>
      </c>
      <c r="BG47" s="16">
        <v>37.585686687576498</v>
      </c>
      <c r="BH47" s="16">
        <f t="shared" si="9"/>
        <v>4.8482041548312714E-12</v>
      </c>
      <c r="BI47" s="16">
        <f>BH47/W5</f>
        <v>1.1271663135602749E-4</v>
      </c>
      <c r="BJ47" s="341">
        <f>AVERAGE(BI47:BI48)</f>
        <v>1.1271663135602749E-4</v>
      </c>
      <c r="BK47" s="2" t="s">
        <v>200</v>
      </c>
      <c r="BL47" s="16">
        <v>16</v>
      </c>
      <c r="BM47" s="16" t="s">
        <v>143</v>
      </c>
      <c r="BN47" s="16" t="e">
        <f t="shared" si="10"/>
        <v>#VALUE!</v>
      </c>
      <c r="BO47" s="16"/>
      <c r="BP47" s="380"/>
    </row>
    <row r="48" spans="2:68" ht="15.75" thickBot="1" x14ac:dyDescent="0.3">
      <c r="B48" s="197" t="s">
        <v>122</v>
      </c>
      <c r="C48" s="37" t="s">
        <v>142</v>
      </c>
      <c r="D48" s="37" t="s">
        <v>143</v>
      </c>
      <c r="E48" s="37" t="e">
        <f t="shared" si="26"/>
        <v>#VALUE!</v>
      </c>
      <c r="F48" s="200"/>
      <c r="G48" s="201"/>
      <c r="H48" s="2" t="s">
        <v>158</v>
      </c>
      <c r="I48" s="16" t="s">
        <v>164</v>
      </c>
      <c r="J48" s="16">
        <v>30.155673980712891</v>
      </c>
      <c r="K48" s="16">
        <f t="shared" si="27"/>
        <v>8.3606028214374827E-10</v>
      </c>
      <c r="L48" s="16">
        <f t="shared" si="32"/>
        <v>6.1038846121015244E-3</v>
      </c>
      <c r="M48" s="341"/>
      <c r="N48" s="197" t="s">
        <v>122</v>
      </c>
      <c r="O48" s="37" t="s">
        <v>142</v>
      </c>
      <c r="P48" s="37" t="s">
        <v>143</v>
      </c>
      <c r="Q48" s="37" t="e">
        <f t="shared" si="28"/>
        <v>#VALUE!</v>
      </c>
      <c r="R48" s="200"/>
      <c r="S48" s="201"/>
      <c r="T48" s="197" t="s">
        <v>122</v>
      </c>
      <c r="U48" s="37" t="s">
        <v>142</v>
      </c>
      <c r="V48" s="37" t="s">
        <v>143</v>
      </c>
      <c r="W48" s="37" t="e">
        <f t="shared" si="3"/>
        <v>#VALUE!</v>
      </c>
      <c r="X48" s="200"/>
      <c r="Y48" s="201"/>
      <c r="Z48" s="192" t="s">
        <v>122</v>
      </c>
      <c r="AA48" s="35">
        <v>35</v>
      </c>
      <c r="AB48" s="35">
        <v>21.5367437312037</v>
      </c>
      <c r="AC48" s="35">
        <f t="shared" si="29"/>
        <v>3.2869577969998264E-7</v>
      </c>
      <c r="AD48" s="195">
        <f t="shared" si="31"/>
        <v>2.2539900512868218</v>
      </c>
      <c r="AE48" s="341"/>
      <c r="AF48" s="192" t="s">
        <v>123</v>
      </c>
      <c r="AG48" s="35">
        <v>13</v>
      </c>
      <c r="AH48" s="35">
        <v>23.4973984651999</v>
      </c>
      <c r="AI48" s="35">
        <f t="shared" si="30"/>
        <v>8.4445836468147898E-8</v>
      </c>
      <c r="AJ48" s="195">
        <f t="shared" si="33"/>
        <v>0.54126862514148488</v>
      </c>
      <c r="AK48" s="341"/>
      <c r="AM48" s="2" t="s">
        <v>121</v>
      </c>
      <c r="AN48" s="16">
        <v>20</v>
      </c>
      <c r="AO48" s="16">
        <v>26.692111608440001</v>
      </c>
      <c r="AP48" s="76">
        <f t="shared" si="8"/>
        <v>9.2230329087488129E-9</v>
      </c>
      <c r="AQ48" s="16">
        <f t="shared" si="23"/>
        <v>1.6234028580850889E-2</v>
      </c>
      <c r="AR48" s="341"/>
      <c r="AS48" s="2" t="s">
        <v>121</v>
      </c>
      <c r="AT48" s="16">
        <v>7</v>
      </c>
      <c r="AU48" s="16">
        <v>27.123317051657502</v>
      </c>
      <c r="AV48" s="76">
        <f t="shared" si="7"/>
        <v>6.8401871690517344E-9</v>
      </c>
      <c r="AW48" s="16">
        <f t="shared" si="24"/>
        <v>1.1081864261449421E-2</v>
      </c>
      <c r="AX48" s="341"/>
      <c r="AY48" s="8" t="s">
        <v>197</v>
      </c>
      <c r="AZ48" s="17">
        <v>11</v>
      </c>
      <c r="BA48" s="77">
        <v>37.016323959219498</v>
      </c>
      <c r="BB48" s="77">
        <f t="shared" si="12"/>
        <v>7.1940948436491085E-12</v>
      </c>
      <c r="BC48" s="11">
        <f t="shared" si="25"/>
        <v>4.8915606346693636E-6</v>
      </c>
      <c r="BD48" s="363"/>
      <c r="BE48" s="2" t="s">
        <v>200</v>
      </c>
      <c r="BF48" s="16">
        <v>24</v>
      </c>
      <c r="BG48" s="16" t="s">
        <v>143</v>
      </c>
      <c r="BH48" s="16" t="e">
        <f t="shared" si="9"/>
        <v>#VALUE!</v>
      </c>
      <c r="BI48" s="252"/>
      <c r="BJ48" s="341"/>
      <c r="BK48" s="2" t="s">
        <v>200</v>
      </c>
      <c r="BL48" s="16">
        <v>16</v>
      </c>
      <c r="BM48" s="16" t="s">
        <v>143</v>
      </c>
      <c r="BN48" s="16" t="e">
        <f t="shared" si="10"/>
        <v>#VALUE!</v>
      </c>
      <c r="BO48" s="16"/>
      <c r="BP48" s="380"/>
    </row>
    <row r="49" spans="2:68" x14ac:dyDescent="0.25">
      <c r="B49" s="192" t="s">
        <v>122</v>
      </c>
      <c r="C49" s="35">
        <v>7</v>
      </c>
      <c r="D49" s="35">
        <v>29.186458720458699</v>
      </c>
      <c r="E49" s="35">
        <f t="shared" si="26"/>
        <v>1.636818247337999E-9</v>
      </c>
      <c r="F49" s="195">
        <f t="shared" ref="F49:F68" si="34">E49/E5</f>
        <v>1.849522696535675</v>
      </c>
      <c r="G49" s="359">
        <f>AVERAGE(F49:F50)</f>
        <v>1.5336025091643488</v>
      </c>
      <c r="H49" s="2" t="s">
        <v>159</v>
      </c>
      <c r="I49" s="16" t="s">
        <v>164</v>
      </c>
      <c r="J49" s="16">
        <v>37.155902862548828</v>
      </c>
      <c r="K49" s="16">
        <f t="shared" si="27"/>
        <v>6.5306847867570599E-12</v>
      </c>
      <c r="L49" s="16">
        <f t="shared" si="32"/>
        <v>3.5343035430326339E-4</v>
      </c>
      <c r="M49" s="341">
        <f>AVERAGE(L49)</f>
        <v>3.5343035430326339E-4</v>
      </c>
      <c r="N49" s="192" t="s">
        <v>122</v>
      </c>
      <c r="O49" s="35">
        <v>10</v>
      </c>
      <c r="P49" s="35">
        <v>21.978164705134301</v>
      </c>
      <c r="Q49" s="35">
        <f t="shared" si="28"/>
        <v>2.420545073312052E-7</v>
      </c>
      <c r="R49" s="195">
        <f t="shared" ref="R49:R68" si="35">Q49/Q5</f>
        <v>7.724162220289946</v>
      </c>
      <c r="S49" s="359">
        <f>AVERAGE(R49:R50)</f>
        <v>6.6323836716996025</v>
      </c>
      <c r="T49" s="192" t="s">
        <v>122</v>
      </c>
      <c r="U49" s="35">
        <v>24</v>
      </c>
      <c r="V49" s="35">
        <v>22.747876096754901</v>
      </c>
      <c r="W49" s="35">
        <f t="shared" si="3"/>
        <v>1.4197339157295634E-7</v>
      </c>
      <c r="X49" s="195">
        <f t="shared" ref="X49:X68" si="36">W49/W5</f>
        <v>3.3007608444761938</v>
      </c>
      <c r="Y49" s="359">
        <f>AVERAGE(X49:X50)</f>
        <v>2.3783200884498008</v>
      </c>
      <c r="Z49" s="192" t="s">
        <v>122</v>
      </c>
      <c r="AA49" s="35">
        <v>12</v>
      </c>
      <c r="AB49" s="35">
        <v>24.132683399383499</v>
      </c>
      <c r="AC49" s="35">
        <f t="shared" si="29"/>
        <v>5.4367382047495568E-8</v>
      </c>
      <c r="AD49" s="195">
        <f t="shared" si="31"/>
        <v>3.949911065062198</v>
      </c>
      <c r="AE49" s="341">
        <f>AVERAGE(AD49:AD50)</f>
        <v>3.9764336379623906</v>
      </c>
      <c r="AF49" s="192" t="s">
        <v>123</v>
      </c>
      <c r="AG49" s="35">
        <v>14</v>
      </c>
      <c r="AH49" s="35">
        <v>24.129018901077401</v>
      </c>
      <c r="AI49" s="35">
        <f t="shared" si="30"/>
        <v>5.4505652723448207E-8</v>
      </c>
      <c r="AJ49" s="195">
        <f t="shared" si="33"/>
        <v>1.0573129669941899</v>
      </c>
      <c r="AK49" s="341">
        <f>AVERAGE(AJ49:AJ50)</f>
        <v>0.87671947088670399</v>
      </c>
      <c r="AM49" s="2" t="s">
        <v>121</v>
      </c>
      <c r="AN49" s="16">
        <v>22</v>
      </c>
      <c r="AO49" s="16">
        <v>24.600217581115299</v>
      </c>
      <c r="AP49" s="76">
        <f t="shared" si="8"/>
        <v>3.9318469858794558E-8</v>
      </c>
      <c r="AQ49" s="16">
        <f t="shared" si="23"/>
        <v>8.8671778099120135E-2</v>
      </c>
      <c r="AR49" s="341">
        <f>AVERAGE(AQ49:AQ50)</f>
        <v>7.3048303740980161E-2</v>
      </c>
      <c r="AS49" s="2" t="s">
        <v>121</v>
      </c>
      <c r="AT49" s="16">
        <v>11</v>
      </c>
      <c r="AU49" s="16">
        <v>24.134115848898599</v>
      </c>
      <c r="AV49" s="76">
        <f t="shared" si="7"/>
        <v>5.4313427554060489E-8</v>
      </c>
      <c r="AW49" s="16">
        <f t="shared" si="24"/>
        <v>5.6253804098309372E-2</v>
      </c>
      <c r="AX49" s="341">
        <f>AVERAGE(AW49:AW50)</f>
        <v>5.2853632494466861E-2</v>
      </c>
      <c r="BE49" s="2" t="s">
        <v>200</v>
      </c>
      <c r="BF49" s="16">
        <v>19</v>
      </c>
      <c r="BG49" s="16" t="s">
        <v>143</v>
      </c>
      <c r="BH49" s="16" t="e">
        <f t="shared" si="9"/>
        <v>#VALUE!</v>
      </c>
      <c r="BI49" s="252"/>
      <c r="BJ49" s="364"/>
      <c r="BK49" s="2" t="s">
        <v>200</v>
      </c>
      <c r="BL49" s="16">
        <v>14</v>
      </c>
      <c r="BM49" s="16">
        <v>36.1770442146899</v>
      </c>
      <c r="BN49" s="16">
        <f t="shared" si="10"/>
        <v>1.2871362952599724E-11</v>
      </c>
      <c r="BO49" s="16">
        <f>BN49/AP21</f>
        <v>4.1169822878808006E-5</v>
      </c>
      <c r="BP49" s="380"/>
    </row>
    <row r="50" spans="2:68" ht="15.75" thickBot="1" x14ac:dyDescent="0.3">
      <c r="B50" s="192" t="s">
        <v>122</v>
      </c>
      <c r="C50" s="35">
        <v>7</v>
      </c>
      <c r="D50" s="35">
        <v>29.418043667775301</v>
      </c>
      <c r="E50" s="35">
        <f t="shared" si="26"/>
        <v>1.3940759732583923E-9</v>
      </c>
      <c r="F50" s="195">
        <f t="shared" si="34"/>
        <v>1.2176823217930226</v>
      </c>
      <c r="G50" s="341"/>
      <c r="H50" s="8" t="s">
        <v>159</v>
      </c>
      <c r="I50" s="17" t="s">
        <v>164</v>
      </c>
      <c r="J50" s="208" t="s">
        <v>161</v>
      </c>
      <c r="K50" s="208" t="e">
        <f t="shared" si="27"/>
        <v>#VALUE!</v>
      </c>
      <c r="L50" s="17" t="e">
        <f t="shared" si="32"/>
        <v>#VALUE!</v>
      </c>
      <c r="M50" s="341"/>
      <c r="N50" s="192" t="s">
        <v>122</v>
      </c>
      <c r="O50" s="35">
        <v>10</v>
      </c>
      <c r="P50" s="35">
        <v>20.351300473114399</v>
      </c>
      <c r="Q50" s="35">
        <f t="shared" si="28"/>
        <v>7.4756353124015555E-7</v>
      </c>
      <c r="R50" s="195">
        <f t="shared" si="35"/>
        <v>5.540605123109259</v>
      </c>
      <c r="S50" s="341"/>
      <c r="T50" s="192" t="s">
        <v>122</v>
      </c>
      <c r="U50" s="35">
        <v>24</v>
      </c>
      <c r="V50" s="35">
        <v>21.9883612246655</v>
      </c>
      <c r="W50" s="35">
        <f t="shared" si="3"/>
        <v>2.4034977277223785E-7</v>
      </c>
      <c r="X50" s="195">
        <f t="shared" si="36"/>
        <v>1.4558793324234078</v>
      </c>
      <c r="Y50" s="341"/>
      <c r="Z50" s="193" t="s">
        <v>122</v>
      </c>
      <c r="AA50" s="39">
        <v>12</v>
      </c>
      <c r="AB50" s="39">
        <v>23.467877058646302</v>
      </c>
      <c r="AC50" s="39">
        <f t="shared" si="29"/>
        <v>8.6191625417288252E-8</v>
      </c>
      <c r="AD50" s="196">
        <f t="shared" si="31"/>
        <v>4.0029562108625836</v>
      </c>
      <c r="AE50" s="341"/>
      <c r="AF50" s="193" t="s">
        <v>123</v>
      </c>
      <c r="AG50" s="39">
        <v>14</v>
      </c>
      <c r="AH50" s="39">
        <v>23.188564205155199</v>
      </c>
      <c r="AI50" s="39">
        <f t="shared" si="30"/>
        <v>1.0460359676202033E-7</v>
      </c>
      <c r="AJ50" s="196">
        <f t="shared" si="33"/>
        <v>0.69612597477921812</v>
      </c>
      <c r="AK50" s="341"/>
      <c r="AM50" s="8" t="s">
        <v>121</v>
      </c>
      <c r="AN50" s="17">
        <v>22</v>
      </c>
      <c r="AO50" s="17">
        <v>24.541942292440201</v>
      </c>
      <c r="AP50" s="77">
        <f t="shared" si="8"/>
        <v>4.0939187399971886E-8</v>
      </c>
      <c r="AQ50" s="17">
        <f t="shared" si="23"/>
        <v>5.742482938284018E-2</v>
      </c>
      <c r="AR50" s="343"/>
      <c r="AS50" s="8" t="s">
        <v>121</v>
      </c>
      <c r="AT50" s="17">
        <v>11</v>
      </c>
      <c r="AU50" s="17">
        <v>23.712834916581301</v>
      </c>
      <c r="AV50" s="77">
        <f t="shared" si="7"/>
        <v>7.2731979538855569E-8</v>
      </c>
      <c r="AW50" s="17">
        <f t="shared" si="24"/>
        <v>4.945346089062435E-2</v>
      </c>
      <c r="AX50" s="343"/>
      <c r="BE50" s="2" t="s">
        <v>200</v>
      </c>
      <c r="BF50" s="16">
        <v>19</v>
      </c>
      <c r="BG50" s="16" t="s">
        <v>143</v>
      </c>
      <c r="BH50" s="16" t="e">
        <f t="shared" si="9"/>
        <v>#VALUE!</v>
      </c>
      <c r="BI50" s="252"/>
      <c r="BJ50" s="364"/>
      <c r="BK50" s="2" t="s">
        <v>200</v>
      </c>
      <c r="BL50" s="16">
        <v>14</v>
      </c>
      <c r="BM50" s="16" t="s">
        <v>143</v>
      </c>
      <c r="BN50" s="16" t="e">
        <f t="shared" si="10"/>
        <v>#VALUE!</v>
      </c>
      <c r="BO50" s="16"/>
      <c r="BP50" s="380"/>
    </row>
    <row r="51" spans="2:68" x14ac:dyDescent="0.25">
      <c r="B51" s="192" t="s">
        <v>122</v>
      </c>
      <c r="C51" s="35">
        <v>43</v>
      </c>
      <c r="D51" s="35">
        <v>21.037500223891001</v>
      </c>
      <c r="E51" s="35">
        <f t="shared" si="26"/>
        <v>4.6460234641750805E-7</v>
      </c>
      <c r="F51" s="195">
        <f t="shared" si="34"/>
        <v>3.5138735993245351</v>
      </c>
      <c r="G51" s="341">
        <f>AVERAGE(F51:F52)</f>
        <v>3.8835684579867049</v>
      </c>
      <c r="H51" s="1" t="s">
        <v>142</v>
      </c>
      <c r="I51" s="15" t="s">
        <v>165</v>
      </c>
      <c r="J51" s="15" t="s">
        <v>161</v>
      </c>
      <c r="K51" s="15" t="e">
        <f t="shared" si="27"/>
        <v>#VALUE!</v>
      </c>
      <c r="L51" s="215"/>
      <c r="M51" s="216"/>
      <c r="N51" s="192" t="s">
        <v>122</v>
      </c>
      <c r="O51" s="35">
        <v>15</v>
      </c>
      <c r="P51" s="35">
        <v>22.9732952244131</v>
      </c>
      <c r="Q51" s="35">
        <f t="shared" si="28"/>
        <v>1.2143644311406701E-7</v>
      </c>
      <c r="R51" s="195">
        <f t="shared" si="35"/>
        <v>14.88761461603278</v>
      </c>
      <c r="S51" s="341">
        <f>AVERAGE(R51:R52)</f>
        <v>12.882042575206285</v>
      </c>
      <c r="T51" s="192" t="s">
        <v>122</v>
      </c>
      <c r="U51" s="35">
        <v>19</v>
      </c>
      <c r="V51" s="35">
        <v>22.909879565879599</v>
      </c>
      <c r="W51" s="35">
        <f t="shared" si="3"/>
        <v>1.2689340570735119E-7</v>
      </c>
      <c r="X51" s="195">
        <f t="shared" si="36"/>
        <v>3.7361016737111843</v>
      </c>
      <c r="Y51" s="341">
        <f>AVERAGE(X51:X52)</f>
        <v>3.0183157258506448</v>
      </c>
      <c r="Z51" s="191" t="s">
        <v>123</v>
      </c>
      <c r="AA51" s="188" t="s">
        <v>142</v>
      </c>
      <c r="AB51" s="188" t="s">
        <v>143</v>
      </c>
      <c r="AC51" s="188" t="e">
        <f t="shared" si="29"/>
        <v>#VALUE!</v>
      </c>
      <c r="AD51" s="198"/>
      <c r="AE51" s="360"/>
      <c r="AF51" s="191" t="s">
        <v>144</v>
      </c>
      <c r="AG51" s="188" t="s">
        <v>142</v>
      </c>
      <c r="AH51" s="188">
        <v>37.430918728963903</v>
      </c>
      <c r="AI51" s="188">
        <f t="shared" si="30"/>
        <v>5.39722716204013E-12</v>
      </c>
      <c r="AJ51" s="198"/>
      <c r="AK51" s="199"/>
      <c r="AM51" s="1" t="s">
        <v>122</v>
      </c>
      <c r="AN51" s="15" t="s">
        <v>142</v>
      </c>
      <c r="AO51" s="15" t="s">
        <v>143</v>
      </c>
      <c r="AP51" s="210" t="e">
        <f t="shared" si="8"/>
        <v>#VALUE!</v>
      </c>
      <c r="AQ51" s="215"/>
      <c r="AR51" s="216"/>
      <c r="AS51" s="1" t="s">
        <v>122</v>
      </c>
      <c r="AT51" s="15" t="s">
        <v>142</v>
      </c>
      <c r="AU51" s="15" t="s">
        <v>143</v>
      </c>
      <c r="AV51" s="210" t="e">
        <f t="shared" si="7"/>
        <v>#VALUE!</v>
      </c>
      <c r="AW51" s="215"/>
      <c r="AX51" s="216"/>
      <c r="BE51" s="2" t="s">
        <v>200</v>
      </c>
      <c r="BF51" s="16">
        <v>27</v>
      </c>
      <c r="BG51" s="16" t="s">
        <v>143</v>
      </c>
      <c r="BH51" s="16" t="e">
        <f t="shared" si="9"/>
        <v>#VALUE!</v>
      </c>
      <c r="BI51" s="252"/>
      <c r="BJ51" s="364"/>
      <c r="BK51" s="2" t="s">
        <v>200</v>
      </c>
      <c r="BL51" s="16">
        <v>19</v>
      </c>
      <c r="BM51" s="16" t="s">
        <v>143</v>
      </c>
      <c r="BN51" s="16" t="e">
        <f t="shared" si="10"/>
        <v>#VALUE!</v>
      </c>
      <c r="BO51" s="16"/>
      <c r="BP51" s="380"/>
    </row>
    <row r="52" spans="2:68" x14ac:dyDescent="0.25">
      <c r="B52" s="192" t="s">
        <v>122</v>
      </c>
      <c r="C52" s="35">
        <v>43</v>
      </c>
      <c r="D52" s="35">
        <v>20.820606565285999</v>
      </c>
      <c r="E52" s="35">
        <f t="shared" si="26"/>
        <v>5.3997405854372637E-7</v>
      </c>
      <c r="F52" s="195">
        <f t="shared" si="34"/>
        <v>4.2532633166488747</v>
      </c>
      <c r="G52" s="341"/>
      <c r="H52" s="5" t="s">
        <v>142</v>
      </c>
      <c r="I52" s="72" t="s">
        <v>165</v>
      </c>
      <c r="J52" s="72" t="s">
        <v>161</v>
      </c>
      <c r="K52" s="72" t="e">
        <f t="shared" si="27"/>
        <v>#VALUE!</v>
      </c>
      <c r="L52" s="213"/>
      <c r="M52" s="214"/>
      <c r="N52" s="192" t="s">
        <v>122</v>
      </c>
      <c r="O52" s="35">
        <v>15</v>
      </c>
      <c r="P52" s="35">
        <v>21.5102357263257</v>
      </c>
      <c r="Q52" s="35">
        <f t="shared" si="28"/>
        <v>3.3479104470477077E-7</v>
      </c>
      <c r="R52" s="195">
        <f t="shared" si="35"/>
        <v>10.876470534379791</v>
      </c>
      <c r="S52" s="341"/>
      <c r="T52" s="192" t="s">
        <v>122</v>
      </c>
      <c r="U52" s="35">
        <v>19</v>
      </c>
      <c r="V52" s="35">
        <v>21.961522309117999</v>
      </c>
      <c r="W52" s="35">
        <f t="shared" si="3"/>
        <v>2.4486292583276426E-7</v>
      </c>
      <c r="X52" s="195">
        <f t="shared" si="36"/>
        <v>2.3005297779901057</v>
      </c>
      <c r="Y52" s="341"/>
      <c r="Z52" s="197" t="s">
        <v>123</v>
      </c>
      <c r="AA52" s="37" t="s">
        <v>142</v>
      </c>
      <c r="AB52" s="37" t="s">
        <v>143</v>
      </c>
      <c r="AC52" s="37" t="e">
        <f t="shared" si="29"/>
        <v>#VALUE!</v>
      </c>
      <c r="AD52" s="200"/>
      <c r="AE52" s="361"/>
      <c r="AF52" s="197" t="s">
        <v>144</v>
      </c>
      <c r="AG52" s="37" t="s">
        <v>142</v>
      </c>
      <c r="AH52" s="37" t="s">
        <v>143</v>
      </c>
      <c r="AI52" s="37" t="e">
        <f t="shared" si="30"/>
        <v>#VALUE!</v>
      </c>
      <c r="AJ52" s="200"/>
      <c r="AK52" s="201"/>
      <c r="AM52" s="5" t="s">
        <v>122</v>
      </c>
      <c r="AN52" s="72" t="s">
        <v>142</v>
      </c>
      <c r="AO52" s="72" t="s">
        <v>143</v>
      </c>
      <c r="AP52" s="74" t="e">
        <f t="shared" si="8"/>
        <v>#VALUE!</v>
      </c>
      <c r="AQ52" s="213"/>
      <c r="AR52" s="214"/>
      <c r="AS52" s="5" t="s">
        <v>122</v>
      </c>
      <c r="AT52" s="72" t="s">
        <v>142</v>
      </c>
      <c r="AU52" s="72" t="s">
        <v>143</v>
      </c>
      <c r="AV52" s="74" t="e">
        <f t="shared" si="7"/>
        <v>#VALUE!</v>
      </c>
      <c r="AW52" s="213"/>
      <c r="AX52" s="214"/>
      <c r="BE52" s="2" t="s">
        <v>200</v>
      </c>
      <c r="BF52" s="16">
        <v>27</v>
      </c>
      <c r="BG52" s="16" t="s">
        <v>143</v>
      </c>
      <c r="BH52" s="16" t="e">
        <f t="shared" si="9"/>
        <v>#VALUE!</v>
      </c>
      <c r="BI52" s="252"/>
      <c r="BJ52" s="364"/>
      <c r="BK52" s="2" t="s">
        <v>200</v>
      </c>
      <c r="BL52" s="16">
        <v>19</v>
      </c>
      <c r="BM52" s="16" t="s">
        <v>143</v>
      </c>
      <c r="BN52" s="16" t="e">
        <f t="shared" si="10"/>
        <v>#VALUE!</v>
      </c>
      <c r="BO52" s="16"/>
      <c r="BP52" s="380"/>
    </row>
    <row r="53" spans="2:68" x14ac:dyDescent="0.25">
      <c r="B53" s="192" t="s">
        <v>122</v>
      </c>
      <c r="C53" s="35">
        <v>38</v>
      </c>
      <c r="D53" s="35">
        <v>20.153225137259401</v>
      </c>
      <c r="E53" s="35">
        <f t="shared" si="26"/>
        <v>8.5758015840890131E-7</v>
      </c>
      <c r="F53" s="195">
        <f t="shared" si="34"/>
        <v>4.7226760562443717</v>
      </c>
      <c r="G53" s="341">
        <f>AVERAGE(F53:F54)</f>
        <v>4.7045790492217847</v>
      </c>
      <c r="H53" s="2" t="s">
        <v>155</v>
      </c>
      <c r="I53" s="16" t="s">
        <v>165</v>
      </c>
      <c r="J53" s="206" t="s">
        <v>161</v>
      </c>
      <c r="K53" s="206" t="e">
        <f t="shared" si="27"/>
        <v>#VALUE!</v>
      </c>
      <c r="L53" s="16" t="e">
        <f t="shared" ref="L53:L62" si="37">K53/E5</f>
        <v>#VALUE!</v>
      </c>
      <c r="M53" s="359">
        <f>AVERAGE(L54)</f>
        <v>5.8940148533486109E-3</v>
      </c>
      <c r="N53" s="192" t="s">
        <v>122</v>
      </c>
      <c r="O53" s="35">
        <v>42</v>
      </c>
      <c r="P53" s="35">
        <v>21.157198440134099</v>
      </c>
      <c r="Q53" s="35">
        <f t="shared" si="28"/>
        <v>4.2761078013255714E-7</v>
      </c>
      <c r="R53" s="195">
        <f t="shared" si="35"/>
        <v>3.5860015195727644</v>
      </c>
      <c r="S53" s="341">
        <f>AVERAGE(R53:R54)</f>
        <v>2.8777528409768269</v>
      </c>
      <c r="T53" s="192" t="s">
        <v>122</v>
      </c>
      <c r="U53" s="35">
        <v>27</v>
      </c>
      <c r="V53" s="35">
        <v>22.6473295373338</v>
      </c>
      <c r="W53" s="35">
        <f t="shared" si="3"/>
        <v>1.5222097087630177E-7</v>
      </c>
      <c r="X53" s="195">
        <f t="shared" si="36"/>
        <v>6.6236278436954255</v>
      </c>
      <c r="Y53" s="341">
        <f>AVERAGE(X53:X54)</f>
        <v>5.2040168596559928</v>
      </c>
      <c r="Z53" s="192" t="s">
        <v>123</v>
      </c>
      <c r="AA53" s="35">
        <v>40</v>
      </c>
      <c r="AB53" s="35">
        <v>25.034364533952601</v>
      </c>
      <c r="AC53" s="35">
        <f t="shared" si="29"/>
        <v>2.9100828458232653E-8</v>
      </c>
      <c r="AD53" s="195">
        <f t="shared" ref="AD53:AD66" si="38">AC53/AC5</f>
        <v>0.42803080827476397</v>
      </c>
      <c r="AE53" s="359">
        <f>AVERAGE(AD53:AD54)</f>
        <v>0.40811999895638684</v>
      </c>
      <c r="AF53" s="192" t="s">
        <v>144</v>
      </c>
      <c r="AG53" s="35">
        <v>37</v>
      </c>
      <c r="AH53" s="35">
        <v>26.385902911003999</v>
      </c>
      <c r="AI53" s="35">
        <f t="shared" si="30"/>
        <v>1.1403856956021806E-8</v>
      </c>
      <c r="AJ53" s="195">
        <f t="shared" ref="AJ53:AJ62" si="39">AI53/AI5</f>
        <v>0.38233718758807489</v>
      </c>
      <c r="AK53" s="359">
        <f>AVERAGE(AJ53:AJ54)</f>
        <v>0.34214242890389429</v>
      </c>
      <c r="AM53" s="2" t="s">
        <v>122</v>
      </c>
      <c r="AN53" s="16">
        <v>13</v>
      </c>
      <c r="AO53" s="16">
        <v>20.802780332482801</v>
      </c>
      <c r="AP53" s="76">
        <f t="shared" si="8"/>
        <v>5.4668747840475267E-7</v>
      </c>
      <c r="AQ53" s="16">
        <f>AP53/AP5</f>
        <v>3.990818730445099</v>
      </c>
      <c r="AR53" s="359">
        <f>AVERAGE(AQ53:AQ54)</f>
        <v>3.990818730445099</v>
      </c>
      <c r="AS53" s="2" t="s">
        <v>122</v>
      </c>
      <c r="AT53" s="16">
        <v>12</v>
      </c>
      <c r="AU53" s="16">
        <v>20.022183625064301</v>
      </c>
      <c r="AV53" s="76">
        <f t="shared" si="7"/>
        <v>9.3912229334259212E-7</v>
      </c>
      <c r="AW53" s="16">
        <f>AV53/AV5</f>
        <v>3.9403358364770562</v>
      </c>
      <c r="AX53" s="359">
        <f>AVERAGE(AW53:AW54)</f>
        <v>3.5891497201066773</v>
      </c>
      <c r="BE53" s="2" t="s">
        <v>200</v>
      </c>
      <c r="BF53" s="16">
        <v>34</v>
      </c>
      <c r="BG53" s="16">
        <v>37.798852606863598</v>
      </c>
      <c r="BH53" s="16">
        <f t="shared" si="9"/>
        <v>4.1822651558776943E-12</v>
      </c>
      <c r="BI53" s="16">
        <f>BH53/W11</f>
        <v>4.232958836773088E-5</v>
      </c>
      <c r="BJ53" s="341">
        <f>AVERAGE(BI53:BI54)</f>
        <v>2.4786491588394875E-5</v>
      </c>
      <c r="BK53" s="2" t="s">
        <v>200</v>
      </c>
      <c r="BL53" s="16">
        <v>18</v>
      </c>
      <c r="BM53" s="16" t="s">
        <v>143</v>
      </c>
      <c r="BN53" s="16" t="e">
        <f t="shared" si="10"/>
        <v>#VALUE!</v>
      </c>
      <c r="BO53" s="16"/>
      <c r="BP53" s="380"/>
    </row>
    <row r="54" spans="2:68" x14ac:dyDescent="0.25">
      <c r="B54" s="192" t="s">
        <v>122</v>
      </c>
      <c r="C54" s="35">
        <v>38</v>
      </c>
      <c r="D54" s="35">
        <v>19.977633261523401</v>
      </c>
      <c r="E54" s="35">
        <f t="shared" si="26"/>
        <v>9.6857475618347119E-7</v>
      </c>
      <c r="F54" s="195">
        <f t="shared" si="34"/>
        <v>4.6864820421991986</v>
      </c>
      <c r="G54" s="341"/>
      <c r="H54" s="2" t="s">
        <v>155</v>
      </c>
      <c r="I54" s="16" t="s">
        <v>165</v>
      </c>
      <c r="J54" s="16">
        <v>37.108715057373047</v>
      </c>
      <c r="K54" s="16">
        <f t="shared" si="27"/>
        <v>6.7478227662715734E-12</v>
      </c>
      <c r="L54" s="16">
        <f t="shared" si="37"/>
        <v>5.8940148533486109E-3</v>
      </c>
      <c r="M54" s="341"/>
      <c r="N54" s="192" t="s">
        <v>122</v>
      </c>
      <c r="O54" s="35">
        <v>42</v>
      </c>
      <c r="P54" s="35">
        <v>19.911061565423001</v>
      </c>
      <c r="Q54" s="35">
        <f t="shared" si="28"/>
        <v>1.0143158764915366E-6</v>
      </c>
      <c r="R54" s="195">
        <f t="shared" si="35"/>
        <v>2.1695041623808899</v>
      </c>
      <c r="S54" s="341"/>
      <c r="T54" s="192" t="s">
        <v>122</v>
      </c>
      <c r="U54" s="35">
        <v>27</v>
      </c>
      <c r="V54" s="35">
        <v>22.0929872108984</v>
      </c>
      <c r="W54" s="35">
        <f t="shared" si="3"/>
        <v>2.2353635020454141E-7</v>
      </c>
      <c r="X54" s="195">
        <f t="shared" si="36"/>
        <v>3.7844058756165602</v>
      </c>
      <c r="Y54" s="341"/>
      <c r="Z54" s="192" t="s">
        <v>123</v>
      </c>
      <c r="AA54" s="35">
        <v>40</v>
      </c>
      <c r="AB54" s="35">
        <v>23.809938255147799</v>
      </c>
      <c r="AC54" s="35">
        <f t="shared" si="29"/>
        <v>6.7997726179776652E-8</v>
      </c>
      <c r="AD54" s="195">
        <f t="shared" si="38"/>
        <v>0.38820918963800977</v>
      </c>
      <c r="AE54" s="341"/>
      <c r="AF54" s="192" t="s">
        <v>144</v>
      </c>
      <c r="AG54" s="35">
        <v>37</v>
      </c>
      <c r="AH54" s="35">
        <v>25.563342785361701</v>
      </c>
      <c r="AI54" s="35">
        <f t="shared" si="30"/>
        <v>2.0168195019450714E-8</v>
      </c>
      <c r="AJ54" s="195">
        <f t="shared" si="39"/>
        <v>0.30194767021971369</v>
      </c>
      <c r="AK54" s="341"/>
      <c r="AM54" s="2" t="s">
        <v>122</v>
      </c>
      <c r="AN54" s="16">
        <v>13</v>
      </c>
      <c r="AO54" s="16" t="s">
        <v>143</v>
      </c>
      <c r="AP54" s="76" t="e">
        <f t="shared" si="8"/>
        <v>#VALUE!</v>
      </c>
      <c r="AQ54" s="16"/>
      <c r="AR54" s="341"/>
      <c r="AS54" s="2" t="s">
        <v>122</v>
      </c>
      <c r="AT54" s="16">
        <v>12</v>
      </c>
      <c r="AU54" s="16">
        <v>19.784262546966499</v>
      </c>
      <c r="AV54" s="76">
        <f t="shared" si="7"/>
        <v>1.1074994807371959E-6</v>
      </c>
      <c r="AW54" s="16">
        <f t="shared" ref="AW54:AW62" si="40">AV54/AV6</f>
        <v>3.2379636037362989</v>
      </c>
      <c r="AX54" s="341"/>
      <c r="BE54" s="2" t="s">
        <v>200</v>
      </c>
      <c r="BF54" s="16">
        <v>34</v>
      </c>
      <c r="BG54" s="16">
        <v>37.875431917104201</v>
      </c>
      <c r="BH54" s="16">
        <f t="shared" si="9"/>
        <v>3.9660564762421306E-12</v>
      </c>
      <c r="BI54" s="16">
        <f>BH54/W12</f>
        <v>7.2433948090588689E-6</v>
      </c>
      <c r="BJ54" s="341"/>
      <c r="BK54" s="2" t="s">
        <v>200</v>
      </c>
      <c r="BL54" s="16">
        <v>18</v>
      </c>
      <c r="BM54" s="16" t="s">
        <v>143</v>
      </c>
      <c r="BN54" s="16" t="e">
        <f t="shared" si="10"/>
        <v>#VALUE!</v>
      </c>
      <c r="BO54" s="16"/>
      <c r="BP54" s="380"/>
    </row>
    <row r="55" spans="2:68" x14ac:dyDescent="0.25">
      <c r="B55" s="192" t="s">
        <v>122</v>
      </c>
      <c r="C55" s="35">
        <v>32</v>
      </c>
      <c r="D55" s="35">
        <v>21.0896133308608</v>
      </c>
      <c r="E55" s="35">
        <f t="shared" si="26"/>
        <v>4.4811944606589627E-7</v>
      </c>
      <c r="F55" s="195">
        <f t="shared" si="34"/>
        <v>4.588118582272001</v>
      </c>
      <c r="G55" s="341">
        <f>AVERAGE(F55:F56)</f>
        <v>4.0198115893736572</v>
      </c>
      <c r="H55" s="2" t="s">
        <v>156</v>
      </c>
      <c r="I55" s="16" t="s">
        <v>165</v>
      </c>
      <c r="J55" s="16">
        <v>30.488540649414063</v>
      </c>
      <c r="K55" s="16">
        <f t="shared" si="27"/>
        <v>6.6379616730556082E-10</v>
      </c>
      <c r="L55" s="16">
        <f t="shared" si="37"/>
        <v>5.0204133612613295E-3</v>
      </c>
      <c r="M55" s="341">
        <f>AVERAGE(L55:L56)</f>
        <v>5.9102556061011498E-3</v>
      </c>
      <c r="N55" s="192" t="s">
        <v>122</v>
      </c>
      <c r="O55" s="35">
        <v>6</v>
      </c>
      <c r="P55" s="35">
        <v>31.4321708134879</v>
      </c>
      <c r="Q55" s="35">
        <f t="shared" si="28"/>
        <v>3.4512288350343715E-10</v>
      </c>
      <c r="R55" s="195">
        <f t="shared" si="35"/>
        <v>3.4206639285336524</v>
      </c>
      <c r="S55" s="341">
        <f>AVERAGE(R55:R56)</f>
        <v>2.7341950895701554</v>
      </c>
      <c r="T55" s="192" t="s">
        <v>122</v>
      </c>
      <c r="U55" s="35">
        <v>34</v>
      </c>
      <c r="V55" s="35">
        <v>21.334540643122001</v>
      </c>
      <c r="W55" s="35">
        <f t="shared" si="3"/>
        <v>3.7814931907452831E-7</v>
      </c>
      <c r="X55" s="195">
        <f t="shared" si="36"/>
        <v>3.827329072014154</v>
      </c>
      <c r="Y55" s="341">
        <f>AVERAGE(X55:X56)</f>
        <v>2.5358606127829102</v>
      </c>
      <c r="Z55" s="192" t="s">
        <v>123</v>
      </c>
      <c r="AA55" s="35">
        <v>30</v>
      </c>
      <c r="AB55" s="35">
        <v>24.811770012186901</v>
      </c>
      <c r="AC55" s="35">
        <f t="shared" si="29"/>
        <v>3.3955722900528478E-8</v>
      </c>
      <c r="AD55" s="195">
        <f t="shared" si="38"/>
        <v>0.54711981668079812</v>
      </c>
      <c r="AE55" s="341">
        <f>AVERAGE(AD55:AD56)</f>
        <v>0.49877648521913098</v>
      </c>
      <c r="AF55" s="192" t="s">
        <v>144</v>
      </c>
      <c r="AG55" s="35">
        <v>23</v>
      </c>
      <c r="AH55" s="35">
        <v>23.291923090535501</v>
      </c>
      <c r="AI55" s="35">
        <f t="shared" si="30"/>
        <v>9.7371641860158902E-8</v>
      </c>
      <c r="AJ55" s="195">
        <f t="shared" si="39"/>
        <v>0.71465471945295478</v>
      </c>
      <c r="AK55" s="341">
        <f>AVERAGE(AJ55:AJ56)</f>
        <v>0.65242239812293423</v>
      </c>
      <c r="AM55" s="2" t="s">
        <v>122</v>
      </c>
      <c r="AN55" s="16">
        <v>10</v>
      </c>
      <c r="AO55" s="16">
        <v>18.0561533459258</v>
      </c>
      <c r="AP55" s="76">
        <f t="shared" si="8"/>
        <v>3.6690720198917571E-6</v>
      </c>
      <c r="AQ55" s="16">
        <f t="shared" ref="AQ55:AQ74" si="41">AP55/AP7</f>
        <v>4.8741866209428615</v>
      </c>
      <c r="AR55" s="341">
        <f>AVERAGE(AQ55:AQ56)</f>
        <v>4.8741866209428615</v>
      </c>
      <c r="AS55" s="2" t="s">
        <v>122</v>
      </c>
      <c r="AT55" s="16">
        <v>19</v>
      </c>
      <c r="AU55" s="16">
        <v>21.190017183791699</v>
      </c>
      <c r="AV55" s="76">
        <f t="shared" si="7"/>
        <v>4.1799320231340618E-7</v>
      </c>
      <c r="AW55" s="16">
        <f t="shared" si="40"/>
        <v>1.5322143772194592</v>
      </c>
      <c r="AX55" s="341">
        <f>AVERAGE(AW55:AW56)</f>
        <v>1.5908896269601709</v>
      </c>
      <c r="BE55" s="2" t="s">
        <v>200</v>
      </c>
      <c r="BF55" s="16">
        <v>33</v>
      </c>
      <c r="BG55" s="16" t="s">
        <v>143</v>
      </c>
      <c r="BH55" s="16" t="e">
        <f t="shared" si="9"/>
        <v>#VALUE!</v>
      </c>
      <c r="BI55" s="252"/>
      <c r="BJ55" s="341">
        <f>AVERAGE(BI55:BI56)</f>
        <v>2.7567644416470738E-4</v>
      </c>
      <c r="BK55" s="2" t="s">
        <v>200</v>
      </c>
      <c r="BL55" s="16">
        <v>15</v>
      </c>
      <c r="BM55" s="16" t="s">
        <v>143</v>
      </c>
      <c r="BN55" s="16" t="e">
        <f t="shared" si="10"/>
        <v>#VALUE!</v>
      </c>
      <c r="BO55" s="16"/>
      <c r="BP55" s="380"/>
    </row>
    <row r="56" spans="2:68" x14ac:dyDescent="0.25">
      <c r="B56" s="192" t="s">
        <v>122</v>
      </c>
      <c r="C56" s="35">
        <v>32</v>
      </c>
      <c r="D56" s="35">
        <v>21.012391980192898</v>
      </c>
      <c r="E56" s="35">
        <f t="shared" si="26"/>
        <v>4.7275892159371605E-7</v>
      </c>
      <c r="F56" s="195">
        <f t="shared" si="34"/>
        <v>3.4515045964753135</v>
      </c>
      <c r="G56" s="341"/>
      <c r="H56" s="2" t="s">
        <v>156</v>
      </c>
      <c r="I56" s="16" t="s">
        <v>165</v>
      </c>
      <c r="J56" s="16">
        <v>30.109405517578125</v>
      </c>
      <c r="K56" s="16">
        <f t="shared" si="27"/>
        <v>8.6330804413024695E-10</v>
      </c>
      <c r="L56" s="16">
        <f t="shared" si="37"/>
        <v>6.8000978509409702E-3</v>
      </c>
      <c r="M56" s="341"/>
      <c r="N56" s="192" t="s">
        <v>122</v>
      </c>
      <c r="O56" s="35">
        <v>6</v>
      </c>
      <c r="P56" s="35">
        <v>30.492568638368901</v>
      </c>
      <c r="Q56" s="35">
        <f t="shared" si="28"/>
        <v>6.6194544039082219E-10</v>
      </c>
      <c r="R56" s="195">
        <f t="shared" si="35"/>
        <v>2.047726250606658</v>
      </c>
      <c r="S56" s="341"/>
      <c r="T56" s="192" t="s">
        <v>122</v>
      </c>
      <c r="U56" s="35">
        <v>34</v>
      </c>
      <c r="V56" s="35">
        <v>20.485088157699099</v>
      </c>
      <c r="W56" s="35">
        <f t="shared" si="3"/>
        <v>6.8135586830172039E-7</v>
      </c>
      <c r="X56" s="195">
        <f t="shared" si="36"/>
        <v>1.2443921535516669</v>
      </c>
      <c r="Y56" s="341"/>
      <c r="Z56" s="192" t="s">
        <v>123</v>
      </c>
      <c r="AA56" s="35">
        <v>30</v>
      </c>
      <c r="AB56" s="35">
        <v>24.211072669421998</v>
      </c>
      <c r="AC56" s="35">
        <f t="shared" si="29"/>
        <v>5.1492135012572558E-8</v>
      </c>
      <c r="AD56" s="195">
        <f t="shared" si="38"/>
        <v>0.45043315375746379</v>
      </c>
      <c r="AE56" s="341"/>
      <c r="AF56" s="192" t="s">
        <v>144</v>
      </c>
      <c r="AG56" s="35">
        <v>23</v>
      </c>
      <c r="AH56" s="35">
        <v>22.421075645618899</v>
      </c>
      <c r="AI56" s="35">
        <f t="shared" si="30"/>
        <v>1.7806710400902726E-7</v>
      </c>
      <c r="AJ56" s="195">
        <f t="shared" si="39"/>
        <v>0.5901900767929138</v>
      </c>
      <c r="AK56" s="341"/>
      <c r="AM56" s="2" t="s">
        <v>122</v>
      </c>
      <c r="AN56" s="16">
        <v>10</v>
      </c>
      <c r="AO56" s="16" t="s">
        <v>143</v>
      </c>
      <c r="AP56" s="76" t="e">
        <f t="shared" si="8"/>
        <v>#VALUE!</v>
      </c>
      <c r="AQ56" s="16"/>
      <c r="AR56" s="341"/>
      <c r="AS56" s="2" t="s">
        <v>122</v>
      </c>
      <c r="AT56" s="16">
        <v>19</v>
      </c>
      <c r="AU56" s="16">
        <v>20.567232718170001</v>
      </c>
      <c r="AV56" s="76">
        <f t="shared" si="7"/>
        <v>6.4364444295648223E-7</v>
      </c>
      <c r="AW56" s="16">
        <f t="shared" si="40"/>
        <v>1.6495648767008826</v>
      </c>
      <c r="AX56" s="341"/>
      <c r="BE56" s="2" t="s">
        <v>200</v>
      </c>
      <c r="BF56" s="16">
        <v>33</v>
      </c>
      <c r="BG56" s="16">
        <v>35.670171838356701</v>
      </c>
      <c r="BH56" s="16">
        <f t="shared" si="9"/>
        <v>1.8289773455611447E-11</v>
      </c>
      <c r="BI56" s="16">
        <f>BH56/W13</f>
        <v>2.7567644416470738E-4</v>
      </c>
      <c r="BJ56" s="341"/>
      <c r="BK56" s="2" t="s">
        <v>200</v>
      </c>
      <c r="BL56" s="16">
        <v>15</v>
      </c>
      <c r="BM56" s="16" t="s">
        <v>143</v>
      </c>
      <c r="BN56" s="16" t="e">
        <f t="shared" si="10"/>
        <v>#VALUE!</v>
      </c>
      <c r="BO56" s="16"/>
      <c r="BP56" s="380"/>
    </row>
    <row r="57" spans="2:68" x14ac:dyDescent="0.25">
      <c r="B57" s="192" t="s">
        <v>122</v>
      </c>
      <c r="C57" s="35">
        <v>26</v>
      </c>
      <c r="D57" s="35">
        <v>23.203960020882199</v>
      </c>
      <c r="E57" s="35">
        <f t="shared" si="26"/>
        <v>1.0349324766714334E-7</v>
      </c>
      <c r="F57" s="195">
        <f t="shared" si="34"/>
        <v>5.6008912365769241</v>
      </c>
      <c r="G57" s="341">
        <f>AVERAGE(F57:F58)</f>
        <v>4.9615561056971069</v>
      </c>
      <c r="H57" s="2" t="s">
        <v>157</v>
      </c>
      <c r="I57" s="16" t="s">
        <v>165</v>
      </c>
      <c r="J57" s="16">
        <v>29.787797927856445</v>
      </c>
      <c r="K57" s="16">
        <f t="shared" si="27"/>
        <v>1.0788953441122325E-9</v>
      </c>
      <c r="L57" s="16">
        <f t="shared" si="37"/>
        <v>5.9414541706349789E-3</v>
      </c>
      <c r="M57" s="341">
        <f>AVERAGE(L57:L58)</f>
        <v>5.5654252080248514E-3</v>
      </c>
      <c r="N57" s="192" t="s">
        <v>122</v>
      </c>
      <c r="O57" s="35">
        <v>4</v>
      </c>
      <c r="P57" s="35">
        <v>32.126968329522803</v>
      </c>
      <c r="Q57" s="35">
        <f t="shared" si="28"/>
        <v>2.1321554414489992E-10</v>
      </c>
      <c r="R57" s="195">
        <f t="shared" si="35"/>
        <v>14.517509918546356</v>
      </c>
      <c r="S57" s="341">
        <f>AVERAGE(R57:R58)</f>
        <v>8.8688886702955312</v>
      </c>
      <c r="T57" s="192" t="s">
        <v>122</v>
      </c>
      <c r="U57" s="35">
        <v>33</v>
      </c>
      <c r="V57" s="35">
        <v>22.118646965506201</v>
      </c>
      <c r="W57" s="35">
        <f t="shared" si="3"/>
        <v>2.1959568388558517E-7</v>
      </c>
      <c r="X57" s="195">
        <f t="shared" si="36"/>
        <v>3.3099019752440899</v>
      </c>
      <c r="Y57" s="341">
        <f>AVERAGE(X57:X58)</f>
        <v>2.4258477553086344</v>
      </c>
      <c r="Z57" s="192" t="s">
        <v>123</v>
      </c>
      <c r="AA57" s="35">
        <v>20</v>
      </c>
      <c r="AB57" s="35">
        <v>24.147313974964099</v>
      </c>
      <c r="AC57" s="35">
        <f t="shared" si="29"/>
        <v>5.3818820913889088E-8</v>
      </c>
      <c r="AD57" s="195">
        <f t="shared" si="38"/>
        <v>0.65180226619983117</v>
      </c>
      <c r="AE57" s="341">
        <f>AVERAGE(AD57:AD58)</f>
        <v>0.57619836824722759</v>
      </c>
      <c r="AF57" s="192" t="s">
        <v>144</v>
      </c>
      <c r="AG57" s="35">
        <v>18</v>
      </c>
      <c r="AH57" s="35">
        <v>25.4973493784127</v>
      </c>
      <c r="AI57" s="35">
        <f t="shared" si="30"/>
        <v>2.1112177433314244E-8</v>
      </c>
      <c r="AJ57" s="195">
        <f t="shared" si="39"/>
        <v>0.62420484018956479</v>
      </c>
      <c r="AK57" s="341">
        <f>AVERAGE(AJ57:AJ58)</f>
        <v>0.53174796762574716</v>
      </c>
      <c r="AM57" s="2" t="s">
        <v>122</v>
      </c>
      <c r="AN57" s="16">
        <v>5</v>
      </c>
      <c r="AO57" s="16">
        <v>18.180499094463901</v>
      </c>
      <c r="AP57" s="76">
        <f t="shared" si="8"/>
        <v>3.3660800232098307E-6</v>
      </c>
      <c r="AQ57" s="16">
        <f t="shared" si="41"/>
        <v>2.4474946719600279</v>
      </c>
      <c r="AR57" s="341">
        <f>AVERAGE(AQ57:AQ58)</f>
        <v>2.4474946719600279</v>
      </c>
      <c r="AS57" s="2" t="s">
        <v>122</v>
      </c>
      <c r="AT57" s="16">
        <v>18</v>
      </c>
      <c r="AU57" s="16">
        <v>19.542989489463999</v>
      </c>
      <c r="AV57" s="76">
        <f t="shared" si="7"/>
        <v>1.3091034238583164E-6</v>
      </c>
      <c r="AW57" s="16">
        <f t="shared" si="40"/>
        <v>1.9220428022576508</v>
      </c>
      <c r="AX57" s="341">
        <f>AVERAGE(AW57:AW58)</f>
        <v>2.059740596532694</v>
      </c>
      <c r="BE57" s="2" t="s">
        <v>200</v>
      </c>
      <c r="BF57" s="16">
        <v>40</v>
      </c>
      <c r="BG57" s="16" t="s">
        <v>143</v>
      </c>
      <c r="BH57" s="16" t="e">
        <f t="shared" si="9"/>
        <v>#VALUE!</v>
      </c>
      <c r="BI57" s="252"/>
      <c r="BJ57" s="364"/>
      <c r="BK57" s="2" t="s">
        <v>200</v>
      </c>
      <c r="BL57" s="16">
        <v>9</v>
      </c>
      <c r="BM57" s="16" t="s">
        <v>143</v>
      </c>
      <c r="BN57" s="16" t="e">
        <f t="shared" si="10"/>
        <v>#VALUE!</v>
      </c>
      <c r="BO57" s="16"/>
      <c r="BP57" s="380"/>
    </row>
    <row r="58" spans="2:68" x14ac:dyDescent="0.25">
      <c r="B58" s="192" t="s">
        <v>122</v>
      </c>
      <c r="C58" s="35">
        <v>26</v>
      </c>
      <c r="D58" s="35">
        <v>23.253285321206999</v>
      </c>
      <c r="E58" s="35">
        <f t="shared" si="26"/>
        <v>1.0001465025381742E-7</v>
      </c>
      <c r="F58" s="195">
        <f t="shared" si="34"/>
        <v>4.3222209748172897</v>
      </c>
      <c r="G58" s="341"/>
      <c r="H58" s="2" t="s">
        <v>157</v>
      </c>
      <c r="I58" s="16" t="s">
        <v>165</v>
      </c>
      <c r="J58" s="16">
        <v>29.796356201171875</v>
      </c>
      <c r="K58" s="16">
        <f t="shared" si="27"/>
        <v>1.0725141284833166E-9</v>
      </c>
      <c r="L58" s="16">
        <f t="shared" si="37"/>
        <v>5.1893962454147248E-3</v>
      </c>
      <c r="M58" s="341"/>
      <c r="N58" s="192" t="s">
        <v>122</v>
      </c>
      <c r="O58" s="35">
        <v>4</v>
      </c>
      <c r="P58" s="35">
        <v>31.022396710326401</v>
      </c>
      <c r="Q58" s="35">
        <f t="shared" si="28"/>
        <v>4.584880838577577E-10</v>
      </c>
      <c r="R58" s="195">
        <f t="shared" si="35"/>
        <v>3.2202674220447056</v>
      </c>
      <c r="S58" s="341"/>
      <c r="T58" s="192" t="s">
        <v>122</v>
      </c>
      <c r="U58" s="35">
        <v>33</v>
      </c>
      <c r="V58" s="35">
        <v>21.087682854866198</v>
      </c>
      <c r="W58" s="35">
        <f t="shared" si="3"/>
        <v>4.4871947784885853E-7</v>
      </c>
      <c r="X58" s="195">
        <f t="shared" si="36"/>
        <v>1.5417935353731784</v>
      </c>
      <c r="Y58" s="341"/>
      <c r="Z58" s="192" t="s">
        <v>123</v>
      </c>
      <c r="AA58" s="35">
        <v>20</v>
      </c>
      <c r="AB58" s="35">
        <v>23.511031815764301</v>
      </c>
      <c r="AC58" s="35">
        <f t="shared" si="29"/>
        <v>8.365158889341953E-8</v>
      </c>
      <c r="AD58" s="195">
        <f t="shared" si="38"/>
        <v>0.50059447029462389</v>
      </c>
      <c r="AE58" s="341"/>
      <c r="AF58" s="192" t="s">
        <v>144</v>
      </c>
      <c r="AG58" s="35">
        <v>18</v>
      </c>
      <c r="AH58" s="35">
        <v>24.4698247024774</v>
      </c>
      <c r="AI58" s="35">
        <f t="shared" si="30"/>
        <v>4.3037672450035328E-8</v>
      </c>
      <c r="AJ58" s="195">
        <f t="shared" si="39"/>
        <v>0.43929109506192954</v>
      </c>
      <c r="AK58" s="341"/>
      <c r="AM58" s="2" t="s">
        <v>122</v>
      </c>
      <c r="AN58" s="16">
        <v>5</v>
      </c>
      <c r="AO58" s="16" t="s">
        <v>143</v>
      </c>
      <c r="AP58" s="76" t="e">
        <f t="shared" si="8"/>
        <v>#VALUE!</v>
      </c>
      <c r="AQ58" s="16"/>
      <c r="AR58" s="341"/>
      <c r="AS58" s="2" t="s">
        <v>122</v>
      </c>
      <c r="AT58" s="16">
        <v>18</v>
      </c>
      <c r="AU58" s="16">
        <v>19.227273827284499</v>
      </c>
      <c r="AV58" s="76">
        <f t="shared" si="7"/>
        <v>1.6293479673000687E-6</v>
      </c>
      <c r="AW58" s="16">
        <f t="shared" si="40"/>
        <v>2.1974383908077373</v>
      </c>
      <c r="AX58" s="341"/>
      <c r="BE58" s="2" t="s">
        <v>200</v>
      </c>
      <c r="BF58" s="16">
        <v>40</v>
      </c>
      <c r="BG58" s="16" t="s">
        <v>143</v>
      </c>
      <c r="BH58" s="16" t="e">
        <f t="shared" si="9"/>
        <v>#VALUE!</v>
      </c>
      <c r="BI58" s="252"/>
      <c r="BJ58" s="364"/>
      <c r="BK58" s="2" t="s">
        <v>200</v>
      </c>
      <c r="BL58" s="16">
        <v>9</v>
      </c>
      <c r="BM58" s="16" t="s">
        <v>143</v>
      </c>
      <c r="BN58" s="16" t="e">
        <f t="shared" si="10"/>
        <v>#VALUE!</v>
      </c>
      <c r="BO58" s="16"/>
      <c r="BP58" s="380"/>
    </row>
    <row r="59" spans="2:68" x14ac:dyDescent="0.25">
      <c r="B59" s="192" t="s">
        <v>122</v>
      </c>
      <c r="C59" s="35">
        <v>5</v>
      </c>
      <c r="D59" s="35" t="s">
        <v>143</v>
      </c>
      <c r="E59" s="35" t="e">
        <f t="shared" si="26"/>
        <v>#VALUE!</v>
      </c>
      <c r="F59" s="195" t="e">
        <f t="shared" si="34"/>
        <v>#VALUE!</v>
      </c>
      <c r="G59" s="341">
        <f>AVERAGE(F60)</f>
        <v>0.39064915299525177</v>
      </c>
      <c r="H59" s="2" t="s">
        <v>158</v>
      </c>
      <c r="I59" s="16" t="s">
        <v>165</v>
      </c>
      <c r="J59" s="16">
        <v>30.757968902587891</v>
      </c>
      <c r="K59" s="16">
        <f t="shared" si="27"/>
        <v>5.5071734461415395E-10</v>
      </c>
      <c r="L59" s="16">
        <f t="shared" si="37"/>
        <v>5.6385780724011068E-3</v>
      </c>
      <c r="M59" s="341">
        <f>AVERAGE(L59:L60)</f>
        <v>4.0070441680185795E-3</v>
      </c>
      <c r="N59" s="192" t="s">
        <v>122</v>
      </c>
      <c r="O59" s="35">
        <v>29</v>
      </c>
      <c r="P59" s="35">
        <v>21.359226961669901</v>
      </c>
      <c r="Q59" s="35">
        <f t="shared" si="28"/>
        <v>3.7173375643554818E-7</v>
      </c>
      <c r="R59" s="195">
        <f t="shared" si="35"/>
        <v>3.351817288263768</v>
      </c>
      <c r="S59" s="341">
        <f>AVERAGE(R59:R60)</f>
        <v>2.3860358082607389</v>
      </c>
      <c r="T59" s="192" t="s">
        <v>122</v>
      </c>
      <c r="U59" s="35">
        <v>1</v>
      </c>
      <c r="V59" s="35">
        <v>35.411340636998602</v>
      </c>
      <c r="W59" s="35">
        <f t="shared" si="3"/>
        <v>2.1883877829487708E-11</v>
      </c>
      <c r="X59" s="195">
        <f t="shared" si="36"/>
        <v>0.25646414897501113</v>
      </c>
      <c r="Y59" s="341">
        <f>AVERAGE(X59)</f>
        <v>0.25646414897501113</v>
      </c>
      <c r="Z59" s="192" t="s">
        <v>123</v>
      </c>
      <c r="AA59" s="35">
        <v>36</v>
      </c>
      <c r="AB59" s="35">
        <v>24.367440604113799</v>
      </c>
      <c r="AC59" s="35">
        <f t="shared" si="29"/>
        <v>4.6202923935997306E-8</v>
      </c>
      <c r="AD59" s="195">
        <f t="shared" si="38"/>
        <v>0.4814074199680744</v>
      </c>
      <c r="AE59" s="341">
        <f>AVERAGE(AD59:AD60)</f>
        <v>0.47993919005366892</v>
      </c>
      <c r="AF59" s="192" t="s">
        <v>144</v>
      </c>
      <c r="AG59" s="35">
        <v>13</v>
      </c>
      <c r="AH59" s="35">
        <v>23.131666709701001</v>
      </c>
      <c r="AI59" s="35">
        <f t="shared" si="30"/>
        <v>1.0881141818458309E-7</v>
      </c>
      <c r="AJ59" s="195">
        <f t="shared" si="39"/>
        <v>1.6279599232455078</v>
      </c>
      <c r="AK59" s="341">
        <f>AVERAGE(AJ59:AJ60)</f>
        <v>1.645851975174335</v>
      </c>
      <c r="AM59" s="2" t="s">
        <v>122</v>
      </c>
      <c r="AN59" s="16">
        <v>21</v>
      </c>
      <c r="AO59" s="16">
        <v>20.3533544609035</v>
      </c>
      <c r="AP59" s="76">
        <f t="shared" si="8"/>
        <v>7.4649997047944962E-7</v>
      </c>
      <c r="AQ59" s="16">
        <f t="shared" si="41"/>
        <v>2.7969808863409522</v>
      </c>
      <c r="AR59" s="341">
        <f>AVERAGE(AQ59:AQ60)</f>
        <v>2.7969808863409522</v>
      </c>
      <c r="AS59" s="2" t="s">
        <v>122</v>
      </c>
      <c r="AT59" s="16">
        <v>15</v>
      </c>
      <c r="AU59" s="16">
        <v>21.4701674977957</v>
      </c>
      <c r="AV59" s="76">
        <f t="shared" si="7"/>
        <v>3.4421958069131669E-7</v>
      </c>
      <c r="AW59" s="16">
        <f t="shared" si="40"/>
        <v>3.0578093903311374</v>
      </c>
      <c r="AX59" s="341">
        <f>AVERAGE(AW59:AW60)</f>
        <v>2.425397025561141</v>
      </c>
      <c r="BE59" s="2" t="s">
        <v>200</v>
      </c>
      <c r="BF59" s="16">
        <v>30</v>
      </c>
      <c r="BG59" s="16" t="s">
        <v>143</v>
      </c>
      <c r="BH59" s="16" t="e">
        <f t="shared" si="9"/>
        <v>#VALUE!</v>
      </c>
      <c r="BI59" s="252"/>
      <c r="BJ59" s="364"/>
      <c r="BK59" s="2" t="s">
        <v>200</v>
      </c>
      <c r="BL59" s="16">
        <v>3</v>
      </c>
      <c r="BM59" s="16" t="s">
        <v>143</v>
      </c>
      <c r="BN59" s="16" t="e">
        <f t="shared" si="10"/>
        <v>#VALUE!</v>
      </c>
      <c r="BO59" s="16"/>
      <c r="BP59" s="380"/>
    </row>
    <row r="60" spans="2:68" x14ac:dyDescent="0.25">
      <c r="B60" s="192" t="s">
        <v>122</v>
      </c>
      <c r="C60" s="35">
        <v>5</v>
      </c>
      <c r="D60" s="35">
        <v>38.409235303322497</v>
      </c>
      <c r="E60" s="35">
        <f t="shared" si="26"/>
        <v>2.7394795523680748E-12</v>
      </c>
      <c r="F60" s="195">
        <f>E60/E15</f>
        <v>0.39064915299525177</v>
      </c>
      <c r="G60" s="341"/>
      <c r="H60" s="2" t="s">
        <v>158</v>
      </c>
      <c r="I60" s="16" t="s">
        <v>165</v>
      </c>
      <c r="J60" s="16">
        <v>31.51716423034668</v>
      </c>
      <c r="K60" s="16">
        <f t="shared" si="27"/>
        <v>3.2537800228290005E-10</v>
      </c>
      <c r="L60" s="16">
        <f t="shared" si="37"/>
        <v>2.375510263636053E-3</v>
      </c>
      <c r="M60" s="341"/>
      <c r="N60" s="192" t="s">
        <v>122</v>
      </c>
      <c r="O60" s="35">
        <v>29</v>
      </c>
      <c r="P60" s="35">
        <v>20.779575374482199</v>
      </c>
      <c r="Q60" s="35">
        <f t="shared" si="28"/>
        <v>5.5555174379706954E-7</v>
      </c>
      <c r="R60" s="195">
        <f t="shared" si="35"/>
        <v>1.4202543282577098</v>
      </c>
      <c r="S60" s="341"/>
      <c r="T60" s="192" t="s">
        <v>122</v>
      </c>
      <c r="U60" s="35">
        <v>1</v>
      </c>
      <c r="V60" s="35" t="s">
        <v>143</v>
      </c>
      <c r="W60" s="35" t="e">
        <f t="shared" si="3"/>
        <v>#VALUE!</v>
      </c>
      <c r="X60" s="195" t="e">
        <f t="shared" si="36"/>
        <v>#VALUE!</v>
      </c>
      <c r="Y60" s="341"/>
      <c r="Z60" s="192" t="s">
        <v>123</v>
      </c>
      <c r="AA60" s="35">
        <v>36</v>
      </c>
      <c r="AB60" s="35">
        <v>23.568114955268101</v>
      </c>
      <c r="AC60" s="35">
        <f t="shared" si="29"/>
        <v>8.0406370216087625E-8</v>
      </c>
      <c r="AD60" s="195">
        <f t="shared" si="38"/>
        <v>0.47847096013926343</v>
      </c>
      <c r="AE60" s="341"/>
      <c r="AF60" s="192" t="s">
        <v>144</v>
      </c>
      <c r="AG60" s="35">
        <v>13</v>
      </c>
      <c r="AH60" s="35">
        <v>21.877381647554301</v>
      </c>
      <c r="AI60" s="35">
        <f t="shared" si="30"/>
        <v>2.5956844626064635E-7</v>
      </c>
      <c r="AJ60" s="195">
        <f t="shared" si="39"/>
        <v>1.6637440271031623</v>
      </c>
      <c r="AK60" s="341"/>
      <c r="AM60" s="2" t="s">
        <v>122</v>
      </c>
      <c r="AN60" s="16">
        <v>21</v>
      </c>
      <c r="AO60" s="16" t="s">
        <v>143</v>
      </c>
      <c r="AP60" s="76" t="e">
        <f t="shared" si="8"/>
        <v>#VALUE!</v>
      </c>
      <c r="AQ60" s="16"/>
      <c r="AR60" s="341"/>
      <c r="AS60" s="2" t="s">
        <v>122</v>
      </c>
      <c r="AT60" s="16">
        <v>15</v>
      </c>
      <c r="AU60" s="16">
        <v>20.682745977396699</v>
      </c>
      <c r="AV60" s="76">
        <f t="shared" si="7"/>
        <v>5.9411848934191247E-7</v>
      </c>
      <c r="AW60" s="16">
        <f t="shared" si="40"/>
        <v>1.792984660791145</v>
      </c>
      <c r="AX60" s="341"/>
      <c r="BE60" s="2" t="s">
        <v>200</v>
      </c>
      <c r="BF60" s="16">
        <v>30</v>
      </c>
      <c r="BG60" s="16" t="s">
        <v>143</v>
      </c>
      <c r="BH60" s="16" t="e">
        <f t="shared" si="9"/>
        <v>#VALUE!</v>
      </c>
      <c r="BI60" s="252"/>
      <c r="BJ60" s="364"/>
      <c r="BK60" s="2" t="s">
        <v>200</v>
      </c>
      <c r="BL60" s="16">
        <v>3</v>
      </c>
      <c r="BM60" s="16" t="s">
        <v>143</v>
      </c>
      <c r="BN60" s="16" t="e">
        <f t="shared" si="10"/>
        <v>#VALUE!</v>
      </c>
      <c r="BO60" s="16"/>
      <c r="BP60" s="380"/>
    </row>
    <row r="61" spans="2:68" x14ac:dyDescent="0.25">
      <c r="B61" s="192" t="s">
        <v>122</v>
      </c>
      <c r="C61" s="35">
        <v>41</v>
      </c>
      <c r="D61" s="35">
        <v>21.558289759148899</v>
      </c>
      <c r="E61" s="35">
        <f t="shared" si="26"/>
        <v>3.2382332462500246E-7</v>
      </c>
      <c r="F61" s="195">
        <f t="shared" si="34"/>
        <v>4.4557023152195399</v>
      </c>
      <c r="G61" s="341">
        <f>AVERAGE(F61:F62)</f>
        <v>4.3456105109294008</v>
      </c>
      <c r="H61" s="2" t="s">
        <v>159</v>
      </c>
      <c r="I61" s="16" t="s">
        <v>165</v>
      </c>
      <c r="J61" s="16">
        <v>32.000152587890625</v>
      </c>
      <c r="K61" s="16">
        <f t="shared" si="27"/>
        <v>2.3280601942139657E-10</v>
      </c>
      <c r="L61" s="16">
        <f t="shared" si="37"/>
        <v>1.2599094369840916E-2</v>
      </c>
      <c r="M61" s="341">
        <f>AVERAGE(L61:L62)</f>
        <v>8.564461036982246E-3</v>
      </c>
      <c r="N61" s="192" t="s">
        <v>122</v>
      </c>
      <c r="O61" s="35">
        <v>16</v>
      </c>
      <c r="P61" s="35">
        <v>21.959564484677902</v>
      </c>
      <c r="Q61" s="35">
        <f t="shared" si="28"/>
        <v>2.4519544520846798E-7</v>
      </c>
      <c r="R61" s="195">
        <f t="shared" si="35"/>
        <v>6.3373270249784968</v>
      </c>
      <c r="S61" s="341">
        <f>AVERAGE(R61:R62)</f>
        <v>4.4097006457824719</v>
      </c>
      <c r="T61" s="192" t="s">
        <v>122</v>
      </c>
      <c r="U61" s="35">
        <v>28</v>
      </c>
      <c r="V61" s="35">
        <v>22.2588309264844</v>
      </c>
      <c r="W61" s="35">
        <f t="shared" si="3"/>
        <v>1.992618796436937E-7</v>
      </c>
      <c r="X61" s="195">
        <f t="shared" si="36"/>
        <v>5.3379037408407992</v>
      </c>
      <c r="Y61" s="341">
        <f>AVERAGE(X61)</f>
        <v>5.3379037408407992</v>
      </c>
      <c r="Z61" s="192" t="s">
        <v>123</v>
      </c>
      <c r="AA61" s="35">
        <v>17</v>
      </c>
      <c r="AB61" s="35">
        <v>25.214827686070599</v>
      </c>
      <c r="AC61" s="35">
        <f t="shared" si="29"/>
        <v>2.5679143309458713E-8</v>
      </c>
      <c r="AD61" s="195">
        <f t="shared" si="38"/>
        <v>0.64454491380253498</v>
      </c>
      <c r="AE61" s="341">
        <f>AVERAGE(AD61:AD62)</f>
        <v>0.57416110808690135</v>
      </c>
      <c r="AF61" s="192" t="s">
        <v>144</v>
      </c>
      <c r="AG61" s="35">
        <v>14</v>
      </c>
      <c r="AH61" s="35">
        <v>24.586571055137899</v>
      </c>
      <c r="AI61" s="35">
        <f t="shared" si="30"/>
        <v>3.9692149813323822E-8</v>
      </c>
      <c r="AJ61" s="195">
        <f t="shared" si="39"/>
        <v>0.76995729045639294</v>
      </c>
      <c r="AK61" s="341">
        <f>AVERAGE(AJ61:AJ62)</f>
        <v>0.70670901762199012</v>
      </c>
      <c r="AM61" s="2" t="s">
        <v>122</v>
      </c>
      <c r="AN61" s="16">
        <v>1</v>
      </c>
      <c r="AO61" s="16">
        <v>20.118573267732899</v>
      </c>
      <c r="AP61" s="76">
        <f t="shared" si="8"/>
        <v>8.784276074683871E-7</v>
      </c>
      <c r="AQ61" s="16">
        <f t="shared" si="41"/>
        <v>2.0726240322671652</v>
      </c>
      <c r="AR61" s="341">
        <f>AVERAGE(AQ61:AQ62)</f>
        <v>2.0726240322671652</v>
      </c>
      <c r="AS61" s="2" t="s">
        <v>122</v>
      </c>
      <c r="AT61" s="16">
        <v>8</v>
      </c>
      <c r="AU61" s="16">
        <v>18.626530232634899</v>
      </c>
      <c r="AV61" s="76">
        <f t="shared" si="7"/>
        <v>2.4709029326062524E-6</v>
      </c>
      <c r="AW61" s="16">
        <f t="shared" si="40"/>
        <v>2.5463848658759392</v>
      </c>
      <c r="AX61" s="341">
        <f>AVERAGE(AW61:AW62)</f>
        <v>2.1394295588909893</v>
      </c>
      <c r="BE61" s="2" t="s">
        <v>200</v>
      </c>
      <c r="BF61" s="16">
        <v>20</v>
      </c>
      <c r="BG61" s="16" t="s">
        <v>143</v>
      </c>
      <c r="BH61" s="16" t="e">
        <f t="shared" si="9"/>
        <v>#VALUE!</v>
      </c>
      <c r="BI61" s="252"/>
      <c r="BJ61" s="364"/>
      <c r="BK61" s="2" t="s">
        <v>200</v>
      </c>
      <c r="BL61" s="16">
        <v>6</v>
      </c>
      <c r="BM61" s="16" t="s">
        <v>143</v>
      </c>
      <c r="BN61" s="16" t="e">
        <f t="shared" si="10"/>
        <v>#VALUE!</v>
      </c>
      <c r="BO61" s="16"/>
      <c r="BP61" s="380"/>
    </row>
    <row r="62" spans="2:68" ht="15.75" thickBot="1" x14ac:dyDescent="0.3">
      <c r="B62" s="192" t="s">
        <v>122</v>
      </c>
      <c r="C62" s="35">
        <v>41</v>
      </c>
      <c r="D62" s="35">
        <v>21.5875397695057</v>
      </c>
      <c r="E62" s="35">
        <f t="shared" si="26"/>
        <v>3.1732405602731049E-7</v>
      </c>
      <c r="F62" s="195">
        <f t="shared" si="34"/>
        <v>4.2355187066392626</v>
      </c>
      <c r="G62" s="341"/>
      <c r="H62" s="2" t="s">
        <v>159</v>
      </c>
      <c r="I62" s="16" t="s">
        <v>165</v>
      </c>
      <c r="J62" s="16">
        <v>33.151386260986328</v>
      </c>
      <c r="K62" s="16">
        <f t="shared" si="27"/>
        <v>1.0481859585097299E-10</v>
      </c>
      <c r="L62" s="16">
        <f t="shared" si="37"/>
        <v>4.5298277041235738E-3</v>
      </c>
      <c r="M62" s="341"/>
      <c r="N62" s="192" t="s">
        <v>122</v>
      </c>
      <c r="O62" s="35">
        <v>16</v>
      </c>
      <c r="P62" s="35">
        <v>21.164099847568298</v>
      </c>
      <c r="Q62" s="35">
        <f t="shared" si="28"/>
        <v>4.255701071134692E-7</v>
      </c>
      <c r="R62" s="195">
        <f t="shared" si="35"/>
        <v>2.4820742665864475</v>
      </c>
      <c r="S62" s="341"/>
      <c r="T62" s="192" t="s">
        <v>122</v>
      </c>
      <c r="U62" s="35">
        <v>28</v>
      </c>
      <c r="V62" s="35" t="s">
        <v>143</v>
      </c>
      <c r="W62" s="35" t="e">
        <f t="shared" si="3"/>
        <v>#VALUE!</v>
      </c>
      <c r="X62" s="195" t="e">
        <f t="shared" si="36"/>
        <v>#VALUE!</v>
      </c>
      <c r="Y62" s="341"/>
      <c r="Z62" s="192" t="s">
        <v>123</v>
      </c>
      <c r="AA62" s="35">
        <v>17</v>
      </c>
      <c r="AB62" s="35">
        <v>24.636121107228</v>
      </c>
      <c r="AC62" s="35">
        <f t="shared" si="29"/>
        <v>3.8352048854570528E-8</v>
      </c>
      <c r="AD62" s="195">
        <f t="shared" si="38"/>
        <v>0.50377730237126783</v>
      </c>
      <c r="AE62" s="341"/>
      <c r="AF62" s="193" t="s">
        <v>144</v>
      </c>
      <c r="AG62" s="39">
        <v>14</v>
      </c>
      <c r="AH62" s="39">
        <v>23.302060475347499</v>
      </c>
      <c r="AI62" s="39">
        <f t="shared" si="30"/>
        <v>9.6689838791459296E-8</v>
      </c>
      <c r="AJ62" s="196">
        <f t="shared" si="39"/>
        <v>0.6434607447875873</v>
      </c>
      <c r="AK62" s="341"/>
      <c r="AM62" s="2" t="s">
        <v>122</v>
      </c>
      <c r="AN62" s="16">
        <v>1</v>
      </c>
      <c r="AO62" s="16" t="s">
        <v>143</v>
      </c>
      <c r="AP62" s="76" t="e">
        <f t="shared" si="8"/>
        <v>#VALUE!</v>
      </c>
      <c r="AQ62" s="16"/>
      <c r="AR62" s="341"/>
      <c r="AS62" s="2" t="s">
        <v>122</v>
      </c>
      <c r="AT62" s="16">
        <v>8</v>
      </c>
      <c r="AU62" s="16">
        <v>18.550218861643</v>
      </c>
      <c r="AV62" s="76">
        <f t="shared" si="7"/>
        <v>2.6051197807610189E-6</v>
      </c>
      <c r="AW62" s="16">
        <f t="shared" si="40"/>
        <v>1.7324742519060392</v>
      </c>
      <c r="AX62" s="341"/>
      <c r="BE62" s="2" t="s">
        <v>200</v>
      </c>
      <c r="BF62" s="16">
        <v>20</v>
      </c>
      <c r="BG62" s="16" t="s">
        <v>143</v>
      </c>
      <c r="BH62" s="16" t="e">
        <f t="shared" si="9"/>
        <v>#VALUE!</v>
      </c>
      <c r="BI62" s="252"/>
      <c r="BJ62" s="364"/>
      <c r="BK62" s="2" t="s">
        <v>200</v>
      </c>
      <c r="BL62" s="16">
        <v>6</v>
      </c>
      <c r="BM62" s="16" t="s">
        <v>143</v>
      </c>
      <c r="BN62" s="16" t="e">
        <f t="shared" si="10"/>
        <v>#VALUE!</v>
      </c>
      <c r="BO62" s="16"/>
      <c r="BP62" s="380"/>
    </row>
    <row r="63" spans="2:68" x14ac:dyDescent="0.25">
      <c r="B63" s="192" t="s">
        <v>122</v>
      </c>
      <c r="C63" s="35">
        <v>8</v>
      </c>
      <c r="D63" s="35">
        <v>26.4769560192717</v>
      </c>
      <c r="E63" s="35">
        <f t="shared" si="26"/>
        <v>1.0706364978122385E-8</v>
      </c>
      <c r="F63" s="195">
        <f t="shared" si="34"/>
        <v>0.91897836440158109</v>
      </c>
      <c r="G63" s="341">
        <f>AVERAGE(F63:F64)</f>
        <v>0.88691373685902408</v>
      </c>
      <c r="H63" s="1" t="s">
        <v>142</v>
      </c>
      <c r="I63" s="15" t="s">
        <v>166</v>
      </c>
      <c r="J63" s="211" t="s">
        <v>161</v>
      </c>
      <c r="K63" s="211" t="e">
        <f t="shared" si="27"/>
        <v>#VALUE!</v>
      </c>
      <c r="L63" s="215"/>
      <c r="M63" s="216"/>
      <c r="N63" s="192" t="s">
        <v>122</v>
      </c>
      <c r="O63" s="35">
        <v>3</v>
      </c>
      <c r="P63" s="35">
        <v>28.281655482651001</v>
      </c>
      <c r="Q63" s="35">
        <f t="shared" si="28"/>
        <v>3.0645970041012577E-9</v>
      </c>
      <c r="R63" s="195">
        <f t="shared" si="35"/>
        <v>4.8450700239887237</v>
      </c>
      <c r="S63" s="341">
        <f>AVERAGE(R63:R64)</f>
        <v>3.6307976480051192</v>
      </c>
      <c r="T63" s="192" t="s">
        <v>122</v>
      </c>
      <c r="U63" s="35">
        <v>9</v>
      </c>
      <c r="V63" s="35">
        <v>23.798122423567499</v>
      </c>
      <c r="W63" s="35">
        <f t="shared" si="3"/>
        <v>6.8556921871865096E-8</v>
      </c>
      <c r="X63" s="195">
        <f t="shared" si="36"/>
        <v>2.4827175088480442</v>
      </c>
      <c r="Y63" s="341">
        <f>AVERAGE(X63)</f>
        <v>2.4827175088480442</v>
      </c>
      <c r="Z63" s="192" t="s">
        <v>123</v>
      </c>
      <c r="AA63" s="35">
        <v>35</v>
      </c>
      <c r="AB63" s="35">
        <v>23.684450352940999</v>
      </c>
      <c r="AC63" s="35">
        <f t="shared" si="29"/>
        <v>7.4177127778702416E-8</v>
      </c>
      <c r="AD63" s="195">
        <f t="shared" si="38"/>
        <v>0.83052571899622341</v>
      </c>
      <c r="AE63" s="341">
        <f>AVERAGE(AD63:AD64)</f>
        <v>0.76576016400481473</v>
      </c>
      <c r="AF63" s="191" t="s">
        <v>145</v>
      </c>
      <c r="AG63" s="188" t="s">
        <v>142</v>
      </c>
      <c r="AH63" s="188" t="s">
        <v>143</v>
      </c>
      <c r="AI63" s="188" t="e">
        <f t="shared" si="30"/>
        <v>#VALUE!</v>
      </c>
      <c r="AJ63" s="198"/>
      <c r="AK63" s="199"/>
      <c r="AM63" s="2" t="s">
        <v>122</v>
      </c>
      <c r="AN63" s="16">
        <v>2</v>
      </c>
      <c r="AO63" s="16">
        <v>20.627041871765499</v>
      </c>
      <c r="AP63" s="76">
        <f t="shared" si="8"/>
        <v>6.1750670098462728E-7</v>
      </c>
      <c r="AQ63" s="16">
        <f t="shared" si="41"/>
        <v>1.8976084360282077</v>
      </c>
      <c r="AR63" s="341">
        <f>AVERAGE(AQ63:AQ64)</f>
        <v>1.8763086101206841</v>
      </c>
      <c r="AS63" s="2" t="s">
        <v>122</v>
      </c>
      <c r="AT63" s="16">
        <v>9</v>
      </c>
      <c r="AU63" s="16">
        <v>19.5372814927862</v>
      </c>
      <c r="AV63" s="76">
        <f t="shared" si="7"/>
        <v>1.3142931274482397E-6</v>
      </c>
      <c r="AW63" s="16">
        <f t="shared" ref="AW63:AW74" si="42">AV63/AV15</f>
        <v>1.44875725849468</v>
      </c>
      <c r="AX63" s="341">
        <f>AVERAGE(AW63:AW64)</f>
        <v>1.3974724975010666</v>
      </c>
      <c r="BE63" s="2" t="s">
        <v>200</v>
      </c>
      <c r="BF63" s="16">
        <v>36</v>
      </c>
      <c r="BG63" s="16" t="s">
        <v>143</v>
      </c>
      <c r="BH63" s="16" t="e">
        <f t="shared" si="9"/>
        <v>#VALUE!</v>
      </c>
      <c r="BI63" s="252"/>
      <c r="BJ63" s="364"/>
      <c r="BK63" s="2" t="s">
        <v>200</v>
      </c>
      <c r="BL63" s="16">
        <v>17</v>
      </c>
      <c r="BM63" s="16" t="s">
        <v>143</v>
      </c>
      <c r="BN63" s="16" t="e">
        <f t="shared" si="10"/>
        <v>#VALUE!</v>
      </c>
      <c r="BO63" s="16"/>
      <c r="BP63" s="380"/>
    </row>
    <row r="64" spans="2:68" ht="15.75" thickBot="1" x14ac:dyDescent="0.3">
      <c r="B64" s="192" t="s">
        <v>122</v>
      </c>
      <c r="C64" s="35">
        <v>8</v>
      </c>
      <c r="D64" s="35">
        <v>26.407686431347202</v>
      </c>
      <c r="E64" s="35">
        <f t="shared" si="26"/>
        <v>1.1232961440407151E-8</v>
      </c>
      <c r="F64" s="195">
        <f t="shared" si="34"/>
        <v>0.85484910931646707</v>
      </c>
      <c r="G64" s="341"/>
      <c r="H64" s="5" t="s">
        <v>142</v>
      </c>
      <c r="I64" s="72" t="s">
        <v>166</v>
      </c>
      <c r="J64" s="72" t="s">
        <v>161</v>
      </c>
      <c r="K64" s="72" t="e">
        <f t="shared" si="27"/>
        <v>#VALUE!</v>
      </c>
      <c r="L64" s="213"/>
      <c r="M64" s="214"/>
      <c r="N64" s="192" t="s">
        <v>122</v>
      </c>
      <c r="O64" s="35">
        <v>3</v>
      </c>
      <c r="P64" s="35">
        <v>26.8910730698199</v>
      </c>
      <c r="Q64" s="35">
        <f t="shared" si="28"/>
        <v>8.0348984155818472E-9</v>
      </c>
      <c r="R64" s="195">
        <f t="shared" si="35"/>
        <v>2.4165252720215142</v>
      </c>
      <c r="S64" s="341"/>
      <c r="T64" s="192" t="s">
        <v>122</v>
      </c>
      <c r="U64" s="35">
        <v>9</v>
      </c>
      <c r="V64" s="35" t="s">
        <v>143</v>
      </c>
      <c r="W64" s="35" t="e">
        <f t="shared" si="3"/>
        <v>#VALUE!</v>
      </c>
      <c r="X64" s="195" t="e">
        <f t="shared" si="36"/>
        <v>#VALUE!</v>
      </c>
      <c r="Y64" s="341"/>
      <c r="Z64" s="192" t="s">
        <v>123</v>
      </c>
      <c r="AA64" s="35">
        <v>35</v>
      </c>
      <c r="AB64" s="35">
        <v>23.221749624556701</v>
      </c>
      <c r="AC64" s="35">
        <f t="shared" si="29"/>
        <v>1.0222492749850458E-7</v>
      </c>
      <c r="AD64" s="195">
        <f t="shared" si="38"/>
        <v>0.70099460901340604</v>
      </c>
      <c r="AE64" s="341"/>
      <c r="AF64" s="197" t="s">
        <v>145</v>
      </c>
      <c r="AG64" s="37" t="s">
        <v>142</v>
      </c>
      <c r="AH64" s="37" t="s">
        <v>143</v>
      </c>
      <c r="AI64" s="37" t="e">
        <f t="shared" si="30"/>
        <v>#VALUE!</v>
      </c>
      <c r="AJ64" s="200"/>
      <c r="AK64" s="201"/>
      <c r="AM64" s="2" t="s">
        <v>122</v>
      </c>
      <c r="AN64" s="16">
        <v>2</v>
      </c>
      <c r="AO64" s="16">
        <v>19.804993487518001</v>
      </c>
      <c r="AP64" s="76">
        <f t="shared" si="8"/>
        <v>1.0916989593691386E-6</v>
      </c>
      <c r="AQ64" s="16">
        <f t="shared" si="41"/>
        <v>1.8550087842131602</v>
      </c>
      <c r="AR64" s="341"/>
      <c r="AS64" s="2" t="s">
        <v>122</v>
      </c>
      <c r="AT64" s="16">
        <v>9</v>
      </c>
      <c r="AU64" s="16">
        <v>18.979368515951499</v>
      </c>
      <c r="AV64" s="76">
        <f t="shared" si="7"/>
        <v>1.9348209353411628E-6</v>
      </c>
      <c r="AW64" s="16">
        <f t="shared" si="42"/>
        <v>1.3461877365074533</v>
      </c>
      <c r="AX64" s="341"/>
      <c r="BE64" s="2" t="s">
        <v>200</v>
      </c>
      <c r="BF64" s="16">
        <v>36</v>
      </c>
      <c r="BG64" s="16" t="s">
        <v>143</v>
      </c>
      <c r="BH64" s="16" t="e">
        <f t="shared" si="9"/>
        <v>#VALUE!</v>
      </c>
      <c r="BI64" s="252"/>
      <c r="BJ64" s="364"/>
      <c r="BK64" s="8" t="s">
        <v>200</v>
      </c>
      <c r="BL64" s="17">
        <v>17</v>
      </c>
      <c r="BM64" s="17">
        <v>35.788234235427602</v>
      </c>
      <c r="BN64" s="17">
        <f t="shared" si="10"/>
        <v>1.6852642314529145E-11</v>
      </c>
      <c r="BO64" s="17">
        <f>BN64/AV22</f>
        <v>1.9716502973145771E-5</v>
      </c>
      <c r="BP64" s="382"/>
    </row>
    <row r="65" spans="2:62" x14ac:dyDescent="0.25">
      <c r="B65" s="192" t="s">
        <v>122</v>
      </c>
      <c r="C65" s="35">
        <v>21</v>
      </c>
      <c r="D65" s="35">
        <v>21.3060388083696</v>
      </c>
      <c r="E65" s="35">
        <f t="shared" si="26"/>
        <v>3.8569430819383943E-7</v>
      </c>
      <c r="F65" s="195">
        <f t="shared" si="34"/>
        <v>4.7288914649538665</v>
      </c>
      <c r="G65" s="341">
        <f>AVERAGE(F65:F66)</f>
        <v>4.6075357133617647</v>
      </c>
      <c r="H65" s="2" t="s">
        <v>155</v>
      </c>
      <c r="I65" s="16" t="s">
        <v>166</v>
      </c>
      <c r="J65" s="207">
        <v>35.811954498291016</v>
      </c>
      <c r="K65" s="207">
        <f t="shared" si="27"/>
        <v>1.6577822780929447E-11</v>
      </c>
      <c r="L65" s="16">
        <f t="shared" ref="L65:L74" si="43">K65/E5</f>
        <v>1.8732110020364245E-2</v>
      </c>
      <c r="M65" s="359">
        <f>AVERAGE(L65:L66)</f>
        <v>1.5029797132014109E-2</v>
      </c>
      <c r="N65" s="192" t="s">
        <v>122</v>
      </c>
      <c r="O65" s="35">
        <v>11</v>
      </c>
      <c r="P65" s="35">
        <v>22.518930667367702</v>
      </c>
      <c r="Q65" s="35">
        <f t="shared" si="28"/>
        <v>1.6638968472588872E-7</v>
      </c>
      <c r="R65" s="195">
        <f t="shared" si="35"/>
        <v>7.1603521340972103</v>
      </c>
      <c r="S65" s="341">
        <f>AVERAGE(R65:R66)</f>
        <v>5.3674491022422952</v>
      </c>
      <c r="T65" s="192" t="s">
        <v>122</v>
      </c>
      <c r="U65" s="35">
        <v>2</v>
      </c>
      <c r="V65" s="35">
        <v>34.694416425068603</v>
      </c>
      <c r="W65" s="35">
        <f t="shared" si="3"/>
        <v>3.5969961584494244E-11</v>
      </c>
      <c r="X65" s="195">
        <f t="shared" si="36"/>
        <v>1.1495463878420409</v>
      </c>
      <c r="Y65" s="341">
        <f>AVERAGE(X65)</f>
        <v>1.1495463878420409</v>
      </c>
      <c r="Z65" s="192" t="s">
        <v>123</v>
      </c>
      <c r="AA65" s="35">
        <v>12</v>
      </c>
      <c r="AB65" s="35">
        <v>25.597830641365999</v>
      </c>
      <c r="AC65" s="35">
        <f t="shared" si="29"/>
        <v>1.9691788066711932E-8</v>
      </c>
      <c r="AD65" s="195">
        <f t="shared" si="38"/>
        <v>1.4306521418966902</v>
      </c>
      <c r="AE65" s="341">
        <f>AVERAGE(AD65:AD66)</f>
        <v>1.3463699315137383</v>
      </c>
      <c r="AF65" s="192" t="s">
        <v>145</v>
      </c>
      <c r="AG65" s="35">
        <v>37</v>
      </c>
      <c r="AH65" s="35">
        <v>26.499064559084701</v>
      </c>
      <c r="AI65" s="35">
        <f t="shared" si="30"/>
        <v>1.0543546328651453E-8</v>
      </c>
      <c r="AJ65" s="195">
        <f t="shared" ref="AJ65:AJ74" si="44">AI65/AI5</f>
        <v>0.3534935474942536</v>
      </c>
      <c r="AK65" s="359">
        <f>AVERAGE(AJ65:AJ66)</f>
        <v>0.3213060651329781</v>
      </c>
      <c r="AM65" s="2" t="s">
        <v>122</v>
      </c>
      <c r="AN65" s="16">
        <v>4</v>
      </c>
      <c r="AO65" s="16">
        <v>21.4804661608987</v>
      </c>
      <c r="AP65" s="76">
        <f t="shared" si="8"/>
        <v>3.417711224438474E-7</v>
      </c>
      <c r="AQ65" s="16">
        <f t="shared" si="41"/>
        <v>2.3292959199225356</v>
      </c>
      <c r="AR65" s="341">
        <f>AVERAGE(AQ65:AQ66)</f>
        <v>2.2775925910882191</v>
      </c>
      <c r="AS65" s="2" t="s">
        <v>122</v>
      </c>
      <c r="AT65" s="16">
        <v>3</v>
      </c>
      <c r="AU65" s="16">
        <v>20.7302039983018</v>
      </c>
      <c r="AV65" s="76">
        <f t="shared" si="7"/>
        <v>5.7489268183504978E-7</v>
      </c>
      <c r="AW65" s="16">
        <f t="shared" si="42"/>
        <v>1.6309148716434725</v>
      </c>
      <c r="AX65" s="341">
        <f>AVERAGE(AW65:AW66)</f>
        <v>1.6236943400965873</v>
      </c>
      <c r="BE65" s="2" t="s">
        <v>200</v>
      </c>
      <c r="BF65" s="16">
        <v>17</v>
      </c>
      <c r="BG65" s="16" t="s">
        <v>143</v>
      </c>
      <c r="BH65" s="16" t="e">
        <f t="shared" si="9"/>
        <v>#VALUE!</v>
      </c>
      <c r="BI65" s="252"/>
      <c r="BJ65" s="364"/>
    </row>
    <row r="66" spans="2:62" ht="15.75" thickBot="1" x14ac:dyDescent="0.3">
      <c r="B66" s="192" t="s">
        <v>122</v>
      </c>
      <c r="C66" s="35">
        <v>21</v>
      </c>
      <c r="D66" s="35">
        <v>20.845191561738201</v>
      </c>
      <c r="E66" s="35">
        <f t="shared" si="26"/>
        <v>5.3085030908008795E-7</v>
      </c>
      <c r="F66" s="195">
        <f t="shared" si="34"/>
        <v>4.4861799617696629</v>
      </c>
      <c r="G66" s="341"/>
      <c r="H66" s="2" t="s">
        <v>155</v>
      </c>
      <c r="I66" s="16" t="s">
        <v>166</v>
      </c>
      <c r="J66" s="16">
        <v>36.166210174560547</v>
      </c>
      <c r="K66" s="16">
        <f t="shared" si="27"/>
        <v>1.2968385381749114E-11</v>
      </c>
      <c r="L66" s="16">
        <f t="shared" si="43"/>
        <v>1.1327484243663971E-2</v>
      </c>
      <c r="M66" s="341"/>
      <c r="N66" s="192" t="s">
        <v>122</v>
      </c>
      <c r="O66" s="35">
        <v>11</v>
      </c>
      <c r="P66" s="35">
        <v>21.3573281957399</v>
      </c>
      <c r="Q66" s="35">
        <f t="shared" si="28"/>
        <v>3.7222332634402564E-7</v>
      </c>
      <c r="R66" s="195">
        <f t="shared" si="35"/>
        <v>3.5745460703873793</v>
      </c>
      <c r="S66" s="341"/>
      <c r="T66" s="192" t="s">
        <v>122</v>
      </c>
      <c r="U66" s="35">
        <v>2</v>
      </c>
      <c r="V66" s="35" t="s">
        <v>143</v>
      </c>
      <c r="W66" s="35" t="e">
        <f t="shared" si="3"/>
        <v>#VALUE!</v>
      </c>
      <c r="X66" s="195" t="e">
        <f t="shared" si="36"/>
        <v>#VALUE!</v>
      </c>
      <c r="Y66" s="341"/>
      <c r="Z66" s="193" t="s">
        <v>123</v>
      </c>
      <c r="AA66" s="39">
        <v>12</v>
      </c>
      <c r="AB66" s="39">
        <v>25.1331307045205</v>
      </c>
      <c r="AC66" s="39">
        <f t="shared" si="29"/>
        <v>2.717526407315426E-8</v>
      </c>
      <c r="AD66" s="196">
        <f t="shared" si="38"/>
        <v>1.2620877211307862</v>
      </c>
      <c r="AE66" s="341"/>
      <c r="AF66" s="192" t="s">
        <v>145</v>
      </c>
      <c r="AG66" s="35">
        <v>37</v>
      </c>
      <c r="AH66" s="35">
        <v>25.625979987383101</v>
      </c>
      <c r="AI66" s="35">
        <f t="shared" si="30"/>
        <v>1.931129310202641E-8</v>
      </c>
      <c r="AJ66" s="195">
        <f t="shared" si="44"/>
        <v>0.28911858277170266</v>
      </c>
      <c r="AK66" s="341"/>
      <c r="AM66" s="2" t="s">
        <v>122</v>
      </c>
      <c r="AN66" s="16">
        <v>4</v>
      </c>
      <c r="AO66" s="16">
        <v>21.260573507564299</v>
      </c>
      <c r="AP66" s="76">
        <f t="shared" si="8"/>
        <v>3.9804268691591069E-7</v>
      </c>
      <c r="AQ66" s="16">
        <f t="shared" si="41"/>
        <v>2.2258892622539026</v>
      </c>
      <c r="AR66" s="341"/>
      <c r="AS66" s="2" t="s">
        <v>122</v>
      </c>
      <c r="AT66" s="16">
        <v>3</v>
      </c>
      <c r="AU66" s="16">
        <v>20.508986053506</v>
      </c>
      <c r="AV66" s="76">
        <f t="shared" si="7"/>
        <v>6.7016233750200765E-7</v>
      </c>
      <c r="AW66" s="16">
        <f t="shared" si="42"/>
        <v>1.6164738085497021</v>
      </c>
      <c r="AX66" s="341"/>
      <c r="BE66" s="2" t="s">
        <v>200</v>
      </c>
      <c r="BF66" s="16">
        <v>17</v>
      </c>
      <c r="BG66" s="16" t="s">
        <v>143</v>
      </c>
      <c r="BH66" s="16" t="e">
        <f t="shared" si="9"/>
        <v>#VALUE!</v>
      </c>
      <c r="BI66" s="252"/>
      <c r="BJ66" s="364"/>
    </row>
    <row r="67" spans="2:62" x14ac:dyDescent="0.25">
      <c r="B67" s="192" t="s">
        <v>122</v>
      </c>
      <c r="C67" s="35">
        <v>39</v>
      </c>
      <c r="D67" s="35">
        <v>20.6570875967133</v>
      </c>
      <c r="E67" s="35">
        <f t="shared" ref="E67:E98" si="45">2^(-D67)</f>
        <v>6.0477942858555931E-7</v>
      </c>
      <c r="F67" s="195">
        <f t="shared" si="34"/>
        <v>3.1920953841363975</v>
      </c>
      <c r="G67" s="341">
        <f>AVERAGE(F67:F68)</f>
        <v>3.5249814842721721</v>
      </c>
      <c r="H67" s="2" t="s">
        <v>156</v>
      </c>
      <c r="I67" s="16" t="s">
        <v>166</v>
      </c>
      <c r="J67" s="16">
        <v>31.621223449707031</v>
      </c>
      <c r="K67" s="16">
        <f t="shared" ref="K67:K86" si="46">2^(-J67)</f>
        <v>3.0273542399041802E-10</v>
      </c>
      <c r="L67" s="16">
        <f t="shared" si="43"/>
        <v>2.2896440841138252E-3</v>
      </c>
      <c r="M67" s="341">
        <f>AVERAGE(L67:L68)</f>
        <v>2.3417937463650965E-3</v>
      </c>
      <c r="N67" s="192" t="s">
        <v>122</v>
      </c>
      <c r="O67" s="35">
        <v>25</v>
      </c>
      <c r="P67" s="35">
        <v>21.499488698195101</v>
      </c>
      <c r="Q67" s="35">
        <f t="shared" ref="Q67:Q98" si="47">2^(-P67)</f>
        <v>3.3729430650650985E-7</v>
      </c>
      <c r="R67" s="195">
        <f t="shared" si="35"/>
        <v>4.6028730753507983</v>
      </c>
      <c r="S67" s="341">
        <f>AVERAGE(R67:R68)</f>
        <v>3.5595786630134083</v>
      </c>
      <c r="T67" s="192" t="s">
        <v>122</v>
      </c>
      <c r="U67" s="35">
        <v>22</v>
      </c>
      <c r="V67" s="35">
        <v>20.2566306882117</v>
      </c>
      <c r="W67" s="35">
        <f t="shared" ref="W67:W130" si="48">2^(-V67)</f>
        <v>7.9826401433852757E-7</v>
      </c>
      <c r="X67" s="195">
        <f t="shared" si="36"/>
        <v>6.8004976154850034</v>
      </c>
      <c r="Y67" s="341">
        <f>AVERAGE(X67)</f>
        <v>6.8004976154850034</v>
      </c>
      <c r="Z67" s="191" t="s">
        <v>144</v>
      </c>
      <c r="AA67" s="188" t="s">
        <v>142</v>
      </c>
      <c r="AB67" s="188" t="s">
        <v>143</v>
      </c>
      <c r="AC67" s="188" t="e">
        <f t="shared" ref="AC67:AC98" si="49">2^(-AB67)</f>
        <v>#VALUE!</v>
      </c>
      <c r="AD67" s="198"/>
      <c r="AE67" s="360"/>
      <c r="AF67" s="192" t="s">
        <v>145</v>
      </c>
      <c r="AG67" s="35">
        <v>23</v>
      </c>
      <c r="AH67" s="35">
        <v>25.512833456046899</v>
      </c>
      <c r="AI67" s="35">
        <f t="shared" ref="AI67:AI98" si="50">2^(-AH67)</f>
        <v>2.0886797458048636E-8</v>
      </c>
      <c r="AJ67" s="195">
        <f t="shared" si="44"/>
        <v>0.1532976962542108</v>
      </c>
      <c r="AK67" s="341">
        <f>AVERAGE(AJ67:AJ68)</f>
        <v>0.16813500657656347</v>
      </c>
      <c r="AM67" s="2" t="s">
        <v>122</v>
      </c>
      <c r="AN67" s="16">
        <v>16</v>
      </c>
      <c r="AO67" s="16">
        <v>19.7583618805211</v>
      </c>
      <c r="AP67" s="76">
        <f t="shared" si="8"/>
        <v>1.12756194159408E-6</v>
      </c>
      <c r="AQ67" s="16">
        <f t="shared" si="41"/>
        <v>2.3103868430357744</v>
      </c>
      <c r="AR67" s="341">
        <f>AVERAGE(AQ67:AQ68)</f>
        <v>2.210943303349949</v>
      </c>
      <c r="AS67" s="2" t="s">
        <v>122</v>
      </c>
      <c r="AT67" s="16">
        <v>6</v>
      </c>
      <c r="AU67" s="16">
        <v>19.673622009789099</v>
      </c>
      <c r="AV67" s="76">
        <f t="shared" ref="AV67:AV130" si="51">2^(-AU67)</f>
        <v>1.1957755019109469E-6</v>
      </c>
      <c r="AW67" s="16">
        <f t="shared" si="42"/>
        <v>1.9593678108398203</v>
      </c>
      <c r="AX67" s="341">
        <f>AVERAGE(AW67:AW68)</f>
        <v>1.7033191412152042</v>
      </c>
      <c r="BE67" s="2" t="s">
        <v>200</v>
      </c>
      <c r="BF67" s="16">
        <v>37</v>
      </c>
      <c r="BG67" s="16" t="s">
        <v>143</v>
      </c>
      <c r="BH67" s="16" t="e">
        <f t="shared" si="9"/>
        <v>#VALUE!</v>
      </c>
      <c r="BI67" s="252"/>
      <c r="BJ67" s="341">
        <f>AVERAGE(BI67:BI68)</f>
        <v>5.1334203002505505E-5</v>
      </c>
    </row>
    <row r="68" spans="2:62" ht="15.75" thickBot="1" x14ac:dyDescent="0.3">
      <c r="B68" s="193" t="s">
        <v>122</v>
      </c>
      <c r="C68" s="39">
        <v>39</v>
      </c>
      <c r="D68" s="39">
        <v>20.2606868110338</v>
      </c>
      <c r="E68" s="39">
        <f t="shared" si="45"/>
        <v>7.9602285494150336E-7</v>
      </c>
      <c r="F68" s="196">
        <f t="shared" si="34"/>
        <v>3.8578675844079462</v>
      </c>
      <c r="G68" s="341"/>
      <c r="H68" s="2" t="s">
        <v>156</v>
      </c>
      <c r="I68" s="16" t="s">
        <v>166</v>
      </c>
      <c r="J68" s="16">
        <v>31.615571975708008</v>
      </c>
      <c r="K68" s="16">
        <f t="shared" si="46"/>
        <v>3.0392365626990346E-10</v>
      </c>
      <c r="L68" s="16">
        <f t="shared" si="43"/>
        <v>2.3939434086163672E-3</v>
      </c>
      <c r="M68" s="341"/>
      <c r="N68" s="193" t="s">
        <v>122</v>
      </c>
      <c r="O68" s="39">
        <v>25</v>
      </c>
      <c r="P68" s="39">
        <v>20.369458796163499</v>
      </c>
      <c r="Q68" s="39">
        <f t="shared" si="47"/>
        <v>7.3821337058979845E-7</v>
      </c>
      <c r="R68" s="196">
        <f t="shared" si="35"/>
        <v>2.5162842506760184</v>
      </c>
      <c r="S68" s="341"/>
      <c r="T68" s="193" t="s">
        <v>122</v>
      </c>
      <c r="U68" s="39">
        <v>22</v>
      </c>
      <c r="V68" s="39" t="s">
        <v>143</v>
      </c>
      <c r="W68" s="39" t="e">
        <f t="shared" si="48"/>
        <v>#VALUE!</v>
      </c>
      <c r="X68" s="196" t="e">
        <f t="shared" si="36"/>
        <v>#VALUE!</v>
      </c>
      <c r="Y68" s="341"/>
      <c r="Z68" s="197" t="s">
        <v>144</v>
      </c>
      <c r="AA68" s="37" t="s">
        <v>142</v>
      </c>
      <c r="AB68" s="37">
        <v>35.501862296256803</v>
      </c>
      <c r="AC68" s="37">
        <f t="shared" si="49"/>
        <v>2.0552968039325692E-11</v>
      </c>
      <c r="AD68" s="200"/>
      <c r="AE68" s="361"/>
      <c r="AF68" s="192" t="s">
        <v>145</v>
      </c>
      <c r="AG68" s="35">
        <v>23</v>
      </c>
      <c r="AH68" s="35">
        <v>24.110629919653199</v>
      </c>
      <c r="AI68" s="35">
        <f t="shared" si="50"/>
        <v>5.5204843092345242E-8</v>
      </c>
      <c r="AJ68" s="195">
        <f t="shared" si="44"/>
        <v>0.18297231689891613</v>
      </c>
      <c r="AK68" s="341"/>
      <c r="AM68" s="2" t="s">
        <v>122</v>
      </c>
      <c r="AN68" s="16">
        <v>16</v>
      </c>
      <c r="AO68" s="16">
        <v>19.295369917138501</v>
      </c>
      <c r="AP68" s="76">
        <f t="shared" ref="AP68:AP131" si="52">2^(-AO68)</f>
        <v>1.5542285326471108E-6</v>
      </c>
      <c r="AQ68" s="16">
        <f t="shared" si="41"/>
        <v>2.1114997636641242</v>
      </c>
      <c r="AR68" s="341"/>
      <c r="AS68" s="2" t="s">
        <v>122</v>
      </c>
      <c r="AT68" s="16">
        <v>6</v>
      </c>
      <c r="AU68" s="16">
        <v>19.326750537092298</v>
      </c>
      <c r="AV68" s="76">
        <f t="shared" si="51"/>
        <v>1.52078692361141E-6</v>
      </c>
      <c r="AW68" s="16">
        <f t="shared" si="42"/>
        <v>1.4472704715905882</v>
      </c>
      <c r="AX68" s="341"/>
      <c r="BE68" s="2" t="s">
        <v>200</v>
      </c>
      <c r="BF68" s="16">
        <v>37</v>
      </c>
      <c r="BG68" s="16">
        <v>38.0854333198765</v>
      </c>
      <c r="BH68" s="16">
        <f t="shared" ref="BH68:BH124" si="53">2^-BG68</f>
        <v>3.428800151262134E-12</v>
      </c>
      <c r="BI68" s="16">
        <f>BH68/AI6</f>
        <v>5.1334203002505505E-5</v>
      </c>
      <c r="BJ68" s="341"/>
    </row>
    <row r="69" spans="2:62" x14ac:dyDescent="0.25">
      <c r="B69" s="191" t="s">
        <v>123</v>
      </c>
      <c r="C69" s="188" t="s">
        <v>142</v>
      </c>
      <c r="D69" s="188" t="s">
        <v>143</v>
      </c>
      <c r="E69" s="188" t="e">
        <f t="shared" si="45"/>
        <v>#VALUE!</v>
      </c>
      <c r="F69" s="198"/>
      <c r="G69" s="199"/>
      <c r="H69" s="2" t="s">
        <v>157</v>
      </c>
      <c r="I69" s="16" t="s">
        <v>166</v>
      </c>
      <c r="J69" s="16">
        <v>31.46589469909668</v>
      </c>
      <c r="K69" s="16">
        <f t="shared" si="46"/>
        <v>3.3714898392346098E-10</v>
      </c>
      <c r="L69" s="16">
        <f t="shared" si="43"/>
        <v>1.8566724266529172E-3</v>
      </c>
      <c r="M69" s="341">
        <f>AVERAGE(L69:L70)</f>
        <v>1.8585866934083752E-3</v>
      </c>
      <c r="N69" s="191" t="s">
        <v>123</v>
      </c>
      <c r="O69" s="188" t="s">
        <v>142</v>
      </c>
      <c r="P69" s="188" t="s">
        <v>143</v>
      </c>
      <c r="Q69" s="188" t="e">
        <f t="shared" si="47"/>
        <v>#VALUE!</v>
      </c>
      <c r="R69" s="198"/>
      <c r="S69" s="199"/>
      <c r="T69" s="191" t="s">
        <v>123</v>
      </c>
      <c r="U69" s="188" t="s">
        <v>142</v>
      </c>
      <c r="V69" s="188" t="s">
        <v>143</v>
      </c>
      <c r="W69" s="188" t="e">
        <f t="shared" si="48"/>
        <v>#VALUE!</v>
      </c>
      <c r="X69" s="198"/>
      <c r="Y69" s="199"/>
      <c r="Z69" s="192" t="s">
        <v>144</v>
      </c>
      <c r="AA69" s="35">
        <v>40</v>
      </c>
      <c r="AB69" s="35">
        <v>24.793857674368901</v>
      </c>
      <c r="AC69" s="35">
        <f t="shared" si="49"/>
        <v>3.4379941375217012E-8</v>
      </c>
      <c r="AD69" s="195">
        <f t="shared" ref="AD69:AD82" si="54">AC69/AC5</f>
        <v>0.50567887152745505</v>
      </c>
      <c r="AE69" s="359">
        <f>AVERAGE(AD69:AD70)</f>
        <v>0.45100764245164737</v>
      </c>
      <c r="AF69" s="192" t="s">
        <v>145</v>
      </c>
      <c r="AG69" s="35">
        <v>18</v>
      </c>
      <c r="AH69" s="35">
        <v>27.104957016923802</v>
      </c>
      <c r="AI69" s="35">
        <f t="shared" si="50"/>
        <v>6.9277930651649291E-9</v>
      </c>
      <c r="AJ69" s="195">
        <f t="shared" si="44"/>
        <v>0.20482785239782825</v>
      </c>
      <c r="AK69" s="341">
        <f>AVERAGE(AJ69:AJ70)</f>
        <v>0.21003891448767811</v>
      </c>
      <c r="AM69" s="2" t="s">
        <v>122</v>
      </c>
      <c r="AN69" s="16">
        <v>14</v>
      </c>
      <c r="AO69" s="16">
        <v>20.347515517508601</v>
      </c>
      <c r="AP69" s="76">
        <f t="shared" si="52"/>
        <v>7.4952736252814064E-7</v>
      </c>
      <c r="AQ69" s="16">
        <f t="shared" si="41"/>
        <v>2.3974080190063374</v>
      </c>
      <c r="AR69" s="341">
        <f>AVERAGE(AQ69:AQ70)</f>
        <v>2.1438665326823476</v>
      </c>
      <c r="AS69" s="2" t="s">
        <v>122</v>
      </c>
      <c r="AT69" s="16">
        <v>17</v>
      </c>
      <c r="AU69" s="16">
        <v>20.997099410415299</v>
      </c>
      <c r="AV69" s="76">
        <f t="shared" si="51"/>
        <v>4.7779682062829887E-7</v>
      </c>
      <c r="AW69" s="16">
        <f t="shared" si="42"/>
        <v>1.8046847539056774</v>
      </c>
      <c r="AX69" s="341">
        <f>AVERAGE(AW69:AW70)</f>
        <v>1.402855968348323</v>
      </c>
      <c r="BE69" s="2" t="s">
        <v>200</v>
      </c>
      <c r="BF69" s="16">
        <v>23</v>
      </c>
      <c r="BG69" s="16" t="s">
        <v>143</v>
      </c>
      <c r="BH69" s="16" t="e">
        <f t="shared" si="53"/>
        <v>#VALUE!</v>
      </c>
      <c r="BI69" s="252"/>
      <c r="BJ69" s="364"/>
    </row>
    <row r="70" spans="2:62" x14ac:dyDescent="0.25">
      <c r="B70" s="197" t="s">
        <v>123</v>
      </c>
      <c r="C70" s="37" t="s">
        <v>142</v>
      </c>
      <c r="D70" s="37" t="s">
        <v>143</v>
      </c>
      <c r="E70" s="37" t="e">
        <f t="shared" si="45"/>
        <v>#VALUE!</v>
      </c>
      <c r="F70" s="200"/>
      <c r="G70" s="201"/>
      <c r="H70" s="2" t="s">
        <v>157</v>
      </c>
      <c r="I70" s="16" t="s">
        <v>166</v>
      </c>
      <c r="J70" s="16">
        <v>31.27623176574707</v>
      </c>
      <c r="K70" s="16">
        <f t="shared" si="46"/>
        <v>3.8451747977341411E-10</v>
      </c>
      <c r="L70" s="16">
        <f t="shared" si="43"/>
        <v>1.8605009601638334E-3</v>
      </c>
      <c r="M70" s="341"/>
      <c r="N70" s="197" t="s">
        <v>123</v>
      </c>
      <c r="O70" s="37" t="s">
        <v>142</v>
      </c>
      <c r="P70" s="37" t="s">
        <v>143</v>
      </c>
      <c r="Q70" s="37" t="e">
        <f t="shared" si="47"/>
        <v>#VALUE!</v>
      </c>
      <c r="R70" s="200"/>
      <c r="S70" s="201"/>
      <c r="T70" s="197" t="s">
        <v>123</v>
      </c>
      <c r="U70" s="37" t="s">
        <v>142</v>
      </c>
      <c r="V70" s="37">
        <v>38.801513201572597</v>
      </c>
      <c r="W70" s="37">
        <f t="shared" si="48"/>
        <v>2.0872796990800437E-12</v>
      </c>
      <c r="X70" s="200"/>
      <c r="Y70" s="201"/>
      <c r="Z70" s="192" t="s">
        <v>144</v>
      </c>
      <c r="AA70" s="35">
        <v>40</v>
      </c>
      <c r="AB70" s="35">
        <v>23.780047004010001</v>
      </c>
      <c r="AC70" s="35">
        <f t="shared" si="49"/>
        <v>6.9421269849214381E-8</v>
      </c>
      <c r="AD70" s="195">
        <f t="shared" si="54"/>
        <v>0.39633641337583969</v>
      </c>
      <c r="AE70" s="341"/>
      <c r="AF70" s="192" t="s">
        <v>145</v>
      </c>
      <c r="AG70" s="35">
        <v>18</v>
      </c>
      <c r="AH70" s="35">
        <v>25.498988876474101</v>
      </c>
      <c r="AI70" s="35">
        <f t="shared" si="50"/>
        <v>2.1088198898080199E-8</v>
      </c>
      <c r="AJ70" s="195">
        <f t="shared" si="44"/>
        <v>0.21524997657752798</v>
      </c>
      <c r="AK70" s="341"/>
      <c r="AM70" s="2" t="s">
        <v>122</v>
      </c>
      <c r="AN70" s="16">
        <v>14</v>
      </c>
      <c r="AO70" s="16">
        <v>19.809547475611399</v>
      </c>
      <c r="AP70" s="76">
        <f t="shared" si="52"/>
        <v>1.0882583530315963E-6</v>
      </c>
      <c r="AQ70" s="16">
        <f t="shared" si="41"/>
        <v>1.8903250463583576</v>
      </c>
      <c r="AR70" s="341"/>
      <c r="AS70" s="2" t="s">
        <v>122</v>
      </c>
      <c r="AT70" s="16">
        <v>17</v>
      </c>
      <c r="AU70" s="16">
        <v>20.156516300167301</v>
      </c>
      <c r="AV70" s="76">
        <f t="shared" si="51"/>
        <v>8.5562602463906272E-7</v>
      </c>
      <c r="AW70" s="16">
        <f t="shared" si="42"/>
        <v>1.0010271827909685</v>
      </c>
      <c r="AX70" s="341"/>
      <c r="BE70" s="2" t="s">
        <v>200</v>
      </c>
      <c r="BF70" s="16">
        <v>23</v>
      </c>
      <c r="BG70" s="16" t="s">
        <v>143</v>
      </c>
      <c r="BH70" s="16" t="e">
        <f t="shared" si="53"/>
        <v>#VALUE!</v>
      </c>
      <c r="BI70" s="252"/>
      <c r="BJ70" s="364"/>
    </row>
    <row r="71" spans="2:62" x14ac:dyDescent="0.25">
      <c r="B71" s="192" t="s">
        <v>123</v>
      </c>
      <c r="C71" s="35">
        <v>7</v>
      </c>
      <c r="D71" s="35">
        <v>30.795862217882298</v>
      </c>
      <c r="E71" s="35">
        <f t="shared" si="45"/>
        <v>5.3644071177489294E-10</v>
      </c>
      <c r="F71" s="195">
        <f t="shared" ref="F71:F90" si="55">E71/E5</f>
        <v>0.60615115538147979</v>
      </c>
      <c r="G71" s="359">
        <f>AVERAGE(F71:F72)</f>
        <v>0.53629277938368558</v>
      </c>
      <c r="H71" s="2" t="s">
        <v>158</v>
      </c>
      <c r="I71" s="16" t="s">
        <v>166</v>
      </c>
      <c r="J71" s="16">
        <v>31.331441879272461</v>
      </c>
      <c r="K71" s="16">
        <f t="shared" si="46"/>
        <v>3.7008048700706702E-10</v>
      </c>
      <c r="L71" s="16">
        <f t="shared" si="43"/>
        <v>3.7891084046455508E-3</v>
      </c>
      <c r="M71" s="341">
        <f>AVERAGE(L71:L72)</f>
        <v>2.932742004069558E-3</v>
      </c>
      <c r="N71" s="192" t="s">
        <v>123</v>
      </c>
      <c r="O71" s="35">
        <v>10</v>
      </c>
      <c r="P71" s="35">
        <v>24.623870538131602</v>
      </c>
      <c r="Q71" s="35">
        <f t="shared" si="47"/>
        <v>3.8679099864300965E-8</v>
      </c>
      <c r="R71" s="195">
        <f t="shared" ref="R71:R90" si="56">Q71/Q5</f>
        <v>1.2342824976931941</v>
      </c>
      <c r="S71" s="359">
        <f>AVERAGE(R71:R72)</f>
        <v>0.90646422977667562</v>
      </c>
      <c r="T71" s="192" t="s">
        <v>123</v>
      </c>
      <c r="U71" s="35">
        <v>24</v>
      </c>
      <c r="V71" s="35">
        <v>24.421526429466098</v>
      </c>
      <c r="W71" s="35">
        <f t="shared" si="48"/>
        <v>4.4502868483219931E-8</v>
      </c>
      <c r="X71" s="195">
        <f t="shared" ref="X71:X90" si="57">W71/W5</f>
        <v>1.0346539173912841</v>
      </c>
      <c r="Y71" s="359">
        <f>AVERAGE(X71:X72)</f>
        <v>0.7553596518678598</v>
      </c>
      <c r="Z71" s="192" t="s">
        <v>144</v>
      </c>
      <c r="AA71" s="35">
        <v>30</v>
      </c>
      <c r="AB71" s="35">
        <v>23.9368860766617</v>
      </c>
      <c r="AC71" s="35">
        <f t="shared" si="49"/>
        <v>6.2270060566283765E-8</v>
      </c>
      <c r="AD71" s="195">
        <f t="shared" si="54"/>
        <v>1.0033414461983705</v>
      </c>
      <c r="AE71" s="341">
        <f>AVERAGE(AD71:AD72)</f>
        <v>0.87859707379255536</v>
      </c>
      <c r="AF71" s="192" t="s">
        <v>145</v>
      </c>
      <c r="AG71" s="35">
        <v>13</v>
      </c>
      <c r="AH71" s="35">
        <v>24.749100557027901</v>
      </c>
      <c r="AI71" s="35">
        <f t="shared" si="50"/>
        <v>3.5463236362094006E-8</v>
      </c>
      <c r="AJ71" s="195">
        <f t="shared" si="44"/>
        <v>0.53057600488338919</v>
      </c>
      <c r="AK71" s="341">
        <f>AVERAGE(AJ71:AJ72)</f>
        <v>0.49620751326243745</v>
      </c>
      <c r="AM71" s="2" t="s">
        <v>122</v>
      </c>
      <c r="AN71" s="16">
        <v>20</v>
      </c>
      <c r="AO71" s="16">
        <v>20.2432704218282</v>
      </c>
      <c r="AP71" s="76">
        <f t="shared" si="52"/>
        <v>8.0569077797876115E-7</v>
      </c>
      <c r="AQ71" s="16">
        <f t="shared" si="41"/>
        <v>2.3870798183474946</v>
      </c>
      <c r="AR71" s="341">
        <f>AVERAGE(AQ71:AQ72)</f>
        <v>2.3977922681714432</v>
      </c>
      <c r="AS71" s="2" t="s">
        <v>122</v>
      </c>
      <c r="AT71" s="16">
        <v>7</v>
      </c>
      <c r="AU71" s="16">
        <v>20.320616457243499</v>
      </c>
      <c r="AV71" s="76">
        <f t="shared" si="51"/>
        <v>7.6363340098885349E-7</v>
      </c>
      <c r="AW71" s="16">
        <f t="shared" si="42"/>
        <v>3.5674491865759186</v>
      </c>
      <c r="AX71" s="341">
        <f>AVERAGE(AW71:AW72)</f>
        <v>3.0343836496462262</v>
      </c>
      <c r="BE71" s="2" t="s">
        <v>200</v>
      </c>
      <c r="BF71" s="16">
        <v>18</v>
      </c>
      <c r="BG71" s="16">
        <v>37.837782286278099</v>
      </c>
      <c r="BH71" s="16">
        <f t="shared" si="53"/>
        <v>4.0709199487774203E-12</v>
      </c>
      <c r="BI71" s="16">
        <f>BH71/AI10</f>
        <v>4.15524070053751E-5</v>
      </c>
      <c r="BJ71" s="341">
        <f>AVERAGE(BI71:BI72)</f>
        <v>4.15524070053751E-5</v>
      </c>
    </row>
    <row r="72" spans="2:62" x14ac:dyDescent="0.25">
      <c r="B72" s="192" t="s">
        <v>123</v>
      </c>
      <c r="C72" s="35">
        <v>7</v>
      </c>
      <c r="D72" s="35">
        <v>30.802435360635702</v>
      </c>
      <c r="E72" s="35">
        <f t="shared" si="45"/>
        <v>5.3400216396662978E-10</v>
      </c>
      <c r="F72" s="195">
        <f t="shared" si="55"/>
        <v>0.46643440338589137</v>
      </c>
      <c r="G72" s="341"/>
      <c r="H72" s="2" t="s">
        <v>158</v>
      </c>
      <c r="I72" s="16" t="s">
        <v>166</v>
      </c>
      <c r="J72" s="16">
        <v>31.711334228515625</v>
      </c>
      <c r="K72" s="16">
        <f t="shared" si="46"/>
        <v>2.844049786674361E-10</v>
      </c>
      <c r="L72" s="16">
        <f t="shared" si="43"/>
        <v>2.0763756034935651E-3</v>
      </c>
      <c r="M72" s="341"/>
      <c r="N72" s="192" t="s">
        <v>123</v>
      </c>
      <c r="O72" s="35">
        <v>10</v>
      </c>
      <c r="P72" s="35">
        <v>23.610591197247398</v>
      </c>
      <c r="Q72" s="35">
        <f t="shared" si="47"/>
        <v>7.8073533300868884E-8</v>
      </c>
      <c r="R72" s="195">
        <f t="shared" si="56"/>
        <v>0.57864596186015715</v>
      </c>
      <c r="S72" s="341"/>
      <c r="T72" s="192" t="s">
        <v>123</v>
      </c>
      <c r="U72" s="35">
        <v>24</v>
      </c>
      <c r="V72" s="35">
        <v>23.6010203676617</v>
      </c>
      <c r="W72" s="35">
        <f t="shared" si="48"/>
        <v>7.8593194425082833E-8</v>
      </c>
      <c r="X72" s="195">
        <f t="shared" si="57"/>
        <v>0.47606538634443551</v>
      </c>
      <c r="Y72" s="341"/>
      <c r="Z72" s="192" t="s">
        <v>144</v>
      </c>
      <c r="AA72" s="35">
        <v>30</v>
      </c>
      <c r="AB72" s="35">
        <v>23.468103032649999</v>
      </c>
      <c r="AC72" s="35">
        <f t="shared" si="49"/>
        <v>8.6178126000689299E-8</v>
      </c>
      <c r="AD72" s="195">
        <f t="shared" si="54"/>
        <v>0.75385270138674021</v>
      </c>
      <c r="AE72" s="341"/>
      <c r="AF72" s="192" t="s">
        <v>145</v>
      </c>
      <c r="AG72" s="35">
        <v>13</v>
      </c>
      <c r="AH72" s="35">
        <v>23.726353155004201</v>
      </c>
      <c r="AI72" s="35">
        <f t="shared" si="50"/>
        <v>7.2053654478775335E-8</v>
      </c>
      <c r="AJ72" s="195">
        <f t="shared" si="44"/>
        <v>0.46183902164148571</v>
      </c>
      <c r="AK72" s="341"/>
      <c r="AM72" s="2" t="s">
        <v>122</v>
      </c>
      <c r="AN72" s="16">
        <v>20</v>
      </c>
      <c r="AO72" s="16">
        <v>19.479138727224999</v>
      </c>
      <c r="AP72" s="76">
        <f t="shared" si="52"/>
        <v>1.3683429325208181E-6</v>
      </c>
      <c r="AQ72" s="16">
        <f t="shared" si="41"/>
        <v>2.4085047179953922</v>
      </c>
      <c r="AR72" s="341"/>
      <c r="AS72" s="2" t="s">
        <v>122</v>
      </c>
      <c r="AT72" s="16">
        <v>7</v>
      </c>
      <c r="AU72" s="16">
        <v>19.304972914686701</v>
      </c>
      <c r="AV72" s="76">
        <f t="shared" si="51"/>
        <v>1.5439174904748876E-6</v>
      </c>
      <c r="AW72" s="16">
        <f t="shared" si="42"/>
        <v>2.5013181127165338</v>
      </c>
      <c r="AX72" s="341"/>
      <c r="BE72" s="2" t="s">
        <v>200</v>
      </c>
      <c r="BF72" s="16">
        <v>18</v>
      </c>
      <c r="BG72" s="16" t="s">
        <v>143</v>
      </c>
      <c r="BH72" s="16" t="e">
        <f t="shared" si="53"/>
        <v>#VALUE!</v>
      </c>
      <c r="BI72" s="252"/>
      <c r="BJ72" s="341"/>
    </row>
    <row r="73" spans="2:62" x14ac:dyDescent="0.25">
      <c r="B73" s="192" t="s">
        <v>123</v>
      </c>
      <c r="C73" s="35">
        <v>43</v>
      </c>
      <c r="D73" s="35">
        <v>24.3534291789117</v>
      </c>
      <c r="E73" s="35">
        <f t="shared" si="45"/>
        <v>4.6653831863537157E-8</v>
      </c>
      <c r="F73" s="195">
        <f t="shared" si="55"/>
        <v>0.35285157157878544</v>
      </c>
      <c r="G73" s="341">
        <f>AVERAGE(F73:F74)</f>
        <v>0.34852719566762597</v>
      </c>
      <c r="H73" s="2" t="s">
        <v>159</v>
      </c>
      <c r="I73" s="16" t="s">
        <v>166</v>
      </c>
      <c r="J73" s="16">
        <v>34.917545318603516</v>
      </c>
      <c r="K73" s="16">
        <f t="shared" si="46"/>
        <v>3.0815660737697602E-11</v>
      </c>
      <c r="L73" s="16">
        <f t="shared" si="43"/>
        <v>1.6676949275976096E-3</v>
      </c>
      <c r="M73" s="341">
        <f>AVERAGE(L73:L74)</f>
        <v>1.7903761412175097E-3</v>
      </c>
      <c r="N73" s="192" t="s">
        <v>123</v>
      </c>
      <c r="O73" s="35">
        <v>15</v>
      </c>
      <c r="P73" s="35">
        <v>25.9946801190328</v>
      </c>
      <c r="Q73" s="35">
        <f t="shared" si="47"/>
        <v>1.4956210069956004E-8</v>
      </c>
      <c r="R73" s="195">
        <f t="shared" si="56"/>
        <v>1.8335705981505381</v>
      </c>
      <c r="S73" s="341">
        <f>AVERAGE(R73:R74)</f>
        <v>1.3408962540848641</v>
      </c>
      <c r="T73" s="192" t="s">
        <v>123</v>
      </c>
      <c r="U73" s="35">
        <v>19</v>
      </c>
      <c r="V73" s="35">
        <v>24.7536772305093</v>
      </c>
      <c r="W73" s="35">
        <f t="shared" si="48"/>
        <v>3.5350914296637128E-8</v>
      </c>
      <c r="X73" s="195">
        <f t="shared" si="57"/>
        <v>1.0408311553674003</v>
      </c>
      <c r="Y73" s="341">
        <f>AVERAGE(X73:X74)</f>
        <v>0.80788458870625357</v>
      </c>
      <c r="Z73" s="192" t="s">
        <v>144</v>
      </c>
      <c r="AA73" s="35">
        <v>20</v>
      </c>
      <c r="AB73" s="35">
        <v>24.829933438053899</v>
      </c>
      <c r="AC73" s="35">
        <f t="shared" si="49"/>
        <v>3.353090265283007E-8</v>
      </c>
      <c r="AD73" s="195">
        <f t="shared" si="54"/>
        <v>0.40609433587944493</v>
      </c>
      <c r="AE73" s="341">
        <f>AVERAGE(AD73:AD74)</f>
        <v>0.33249609220979559</v>
      </c>
      <c r="AF73" s="192" t="s">
        <v>145</v>
      </c>
      <c r="AG73" s="35">
        <v>14</v>
      </c>
      <c r="AH73" s="35">
        <v>25.0330580467499</v>
      </c>
      <c r="AI73" s="35">
        <f t="shared" si="50"/>
        <v>2.9127193753219726E-8</v>
      </c>
      <c r="AJ73" s="195">
        <f t="shared" si="44"/>
        <v>0.5650158856676305</v>
      </c>
      <c r="AK73" s="341">
        <f>AVERAGE(AJ73:AJ74)</f>
        <v>0.44875080112749205</v>
      </c>
      <c r="AM73" s="2" t="s">
        <v>122</v>
      </c>
      <c r="AN73" s="16">
        <v>22</v>
      </c>
      <c r="AO73" s="16">
        <v>20.469261807860399</v>
      </c>
      <c r="AP73" s="76">
        <f t="shared" si="52"/>
        <v>6.8887148294472017E-7</v>
      </c>
      <c r="AQ73" s="16">
        <f t="shared" si="41"/>
        <v>1.55355636915314</v>
      </c>
      <c r="AR73" s="341">
        <f>AVERAGE(AQ73:AQ74)</f>
        <v>1.2648741340822858</v>
      </c>
      <c r="AS73" s="2" t="s">
        <v>122</v>
      </c>
      <c r="AT73" s="16">
        <v>11</v>
      </c>
      <c r="AU73" s="16">
        <v>19.419124481184699</v>
      </c>
      <c r="AV73" s="76">
        <f t="shared" si="51"/>
        <v>1.4264647419448866E-6</v>
      </c>
      <c r="AW73" s="16">
        <f t="shared" si="42"/>
        <v>1.4774259655523068</v>
      </c>
      <c r="AX73" s="341">
        <f>AVERAGE(AW73:AW74)</f>
        <v>1.3031437852500622</v>
      </c>
      <c r="BE73" s="2" t="s">
        <v>200</v>
      </c>
      <c r="BF73" s="16">
        <v>13</v>
      </c>
      <c r="BG73" s="16" t="s">
        <v>143</v>
      </c>
      <c r="BH73" s="16" t="e">
        <f t="shared" si="53"/>
        <v>#VALUE!</v>
      </c>
      <c r="BI73" s="252"/>
      <c r="BJ73" s="364"/>
    </row>
    <row r="74" spans="2:62" ht="15.75" thickBot="1" x14ac:dyDescent="0.3">
      <c r="B74" s="192" t="s">
        <v>123</v>
      </c>
      <c r="C74" s="35">
        <v>43</v>
      </c>
      <c r="D74" s="35">
        <v>24.447845917992801</v>
      </c>
      <c r="E74" s="35">
        <f t="shared" si="45"/>
        <v>4.369835105636784E-8</v>
      </c>
      <c r="F74" s="195">
        <f t="shared" si="55"/>
        <v>0.34420281975646649</v>
      </c>
      <c r="G74" s="341"/>
      <c r="H74" s="8" t="s">
        <v>159</v>
      </c>
      <c r="I74" s="17" t="s">
        <v>166</v>
      </c>
      <c r="J74" s="17">
        <v>34.394962310791016</v>
      </c>
      <c r="K74" s="17">
        <f t="shared" si="46"/>
        <v>4.4267464198228492E-11</v>
      </c>
      <c r="L74" s="17">
        <f t="shared" si="43"/>
        <v>1.9130573548374096E-3</v>
      </c>
      <c r="M74" s="343"/>
      <c r="N74" s="192" t="s">
        <v>123</v>
      </c>
      <c r="O74" s="35">
        <v>15</v>
      </c>
      <c r="P74" s="35">
        <v>25.190860638346699</v>
      </c>
      <c r="Q74" s="35">
        <f t="shared" si="47"/>
        <v>2.6109306185234287E-8</v>
      </c>
      <c r="R74" s="195">
        <f t="shared" si="56"/>
        <v>0.84822191001919023</v>
      </c>
      <c r="S74" s="341"/>
      <c r="T74" s="192" t="s">
        <v>123</v>
      </c>
      <c r="U74" s="35">
        <v>19</v>
      </c>
      <c r="V74" s="35">
        <v>23.9620100919431</v>
      </c>
      <c r="W74" s="35">
        <f t="shared" si="48"/>
        <v>6.1195037594107005E-8</v>
      </c>
      <c r="X74" s="195">
        <f t="shared" si="57"/>
        <v>0.57493802204510669</v>
      </c>
      <c r="Y74" s="341"/>
      <c r="Z74" s="192" t="s">
        <v>144</v>
      </c>
      <c r="AA74" s="35">
        <v>20</v>
      </c>
      <c r="AB74" s="35">
        <v>24.462291194081299</v>
      </c>
      <c r="AC74" s="35">
        <f t="shared" si="49"/>
        <v>4.3262995651399819E-8</v>
      </c>
      <c r="AD74" s="195">
        <f t="shared" si="54"/>
        <v>0.25889784854014625</v>
      </c>
      <c r="AE74" s="341"/>
      <c r="AF74" s="193" t="s">
        <v>145</v>
      </c>
      <c r="AG74" s="39">
        <v>14</v>
      </c>
      <c r="AH74" s="39">
        <v>24.254620248352399</v>
      </c>
      <c r="AI74" s="39">
        <f t="shared" si="50"/>
        <v>4.9961074700689646E-8</v>
      </c>
      <c r="AJ74" s="196">
        <f t="shared" si="44"/>
        <v>0.3324857165873536</v>
      </c>
      <c r="AK74" s="341"/>
      <c r="AM74" s="8" t="s">
        <v>122</v>
      </c>
      <c r="AN74" s="17">
        <v>22</v>
      </c>
      <c r="AO74" s="17">
        <v>20.454524083227</v>
      </c>
      <c r="AP74" s="77">
        <f t="shared" si="52"/>
        <v>6.9594465532544909E-7</v>
      </c>
      <c r="AQ74" s="17">
        <f t="shared" si="41"/>
        <v>0.97619189901143166</v>
      </c>
      <c r="AR74" s="341"/>
      <c r="AS74" s="8" t="s">
        <v>122</v>
      </c>
      <c r="AT74" s="17">
        <v>11</v>
      </c>
      <c r="AU74" s="17">
        <v>19.200181588271899</v>
      </c>
      <c r="AV74" s="77">
        <f t="shared" si="51"/>
        <v>1.6602344441545469E-6</v>
      </c>
      <c r="AW74" s="17">
        <f t="shared" si="42"/>
        <v>1.1288616049478177</v>
      </c>
      <c r="AX74" s="341"/>
      <c r="BE74" s="2" t="s">
        <v>200</v>
      </c>
      <c r="BF74" s="16">
        <v>13</v>
      </c>
      <c r="BG74" s="16" t="s">
        <v>143</v>
      </c>
      <c r="BH74" s="16" t="e">
        <f t="shared" si="53"/>
        <v>#VALUE!</v>
      </c>
      <c r="BI74" s="252"/>
      <c r="BJ74" s="364"/>
    </row>
    <row r="75" spans="2:62" x14ac:dyDescent="0.25">
      <c r="B75" s="192" t="s">
        <v>123</v>
      </c>
      <c r="C75" s="35">
        <v>38</v>
      </c>
      <c r="D75" s="35">
        <v>23.685842792765001</v>
      </c>
      <c r="E75" s="35">
        <f t="shared" si="45"/>
        <v>7.410556909496903E-8</v>
      </c>
      <c r="F75" s="195">
        <f t="shared" si="55"/>
        <v>0.40809782428793251</v>
      </c>
      <c r="G75" s="341">
        <f>AVERAGE(F75:F76)</f>
        <v>0.38375555457036881</v>
      </c>
      <c r="H75" s="1" t="s">
        <v>142</v>
      </c>
      <c r="I75" s="15" t="s">
        <v>167</v>
      </c>
      <c r="J75" s="211" t="s">
        <v>161</v>
      </c>
      <c r="K75" s="211" t="e">
        <f t="shared" si="46"/>
        <v>#VALUE!</v>
      </c>
      <c r="L75" s="215"/>
      <c r="M75" s="216"/>
      <c r="N75" s="192" t="s">
        <v>123</v>
      </c>
      <c r="O75" s="35">
        <v>42</v>
      </c>
      <c r="P75" s="35">
        <v>22.715105850814599</v>
      </c>
      <c r="Q75" s="35">
        <f t="shared" si="47"/>
        <v>1.4523516559094504E-7</v>
      </c>
      <c r="R75" s="195">
        <f t="shared" si="56"/>
        <v>1.2179616340427186</v>
      </c>
      <c r="S75" s="341">
        <f>AVERAGE(R75:R76)</f>
        <v>0.82626886000684097</v>
      </c>
      <c r="T75" s="192" t="s">
        <v>123</v>
      </c>
      <c r="U75" s="35">
        <v>27</v>
      </c>
      <c r="V75" s="35">
        <v>25.740153066501399</v>
      </c>
      <c r="W75" s="35">
        <f t="shared" si="48"/>
        <v>1.7841930117089873E-8</v>
      </c>
      <c r="X75" s="195">
        <f t="shared" si="57"/>
        <v>0.77636021126720345</v>
      </c>
      <c r="Y75" s="341">
        <f>AVERAGE(X75:X76)</f>
        <v>0.60041118845954033</v>
      </c>
      <c r="Z75" s="192" t="s">
        <v>144</v>
      </c>
      <c r="AA75" s="35">
        <v>36</v>
      </c>
      <c r="AB75" s="35">
        <v>24.050598572072399</v>
      </c>
      <c r="AC75" s="35">
        <f t="shared" si="49"/>
        <v>5.7550409226123906E-8</v>
      </c>
      <c r="AD75" s="195">
        <f t="shared" si="54"/>
        <v>0.59964157381108285</v>
      </c>
      <c r="AE75" s="341">
        <f>AVERAGE(AD75:AD76)</f>
        <v>0.58905167836318562</v>
      </c>
      <c r="AF75" s="191" t="s">
        <v>146</v>
      </c>
      <c r="AG75" s="188" t="s">
        <v>142</v>
      </c>
      <c r="AH75" s="188" t="s">
        <v>143</v>
      </c>
      <c r="AI75" s="188" t="e">
        <f t="shared" si="50"/>
        <v>#VALUE!</v>
      </c>
      <c r="AJ75" s="198"/>
      <c r="AK75" s="199"/>
      <c r="AM75" s="1" t="s">
        <v>123</v>
      </c>
      <c r="AN75" s="15" t="s">
        <v>142</v>
      </c>
      <c r="AO75" s="15" t="s">
        <v>143</v>
      </c>
      <c r="AP75" s="210" t="e">
        <f t="shared" si="52"/>
        <v>#VALUE!</v>
      </c>
      <c r="AQ75" s="215"/>
      <c r="AR75" s="216"/>
      <c r="AS75" s="1" t="s">
        <v>123</v>
      </c>
      <c r="AT75" s="15" t="s">
        <v>142</v>
      </c>
      <c r="AU75" s="15" t="s">
        <v>143</v>
      </c>
      <c r="AV75" s="210" t="e">
        <f t="shared" si="51"/>
        <v>#VALUE!</v>
      </c>
      <c r="AW75" s="215"/>
      <c r="AX75" s="216"/>
      <c r="BE75" s="2" t="s">
        <v>200</v>
      </c>
      <c r="BF75" s="16">
        <v>14</v>
      </c>
      <c r="BG75" s="16" t="s">
        <v>143</v>
      </c>
      <c r="BH75" s="16" t="e">
        <f t="shared" si="53"/>
        <v>#VALUE!</v>
      </c>
      <c r="BI75" s="252"/>
      <c r="BJ75" s="364"/>
    </row>
    <row r="76" spans="2:62" x14ac:dyDescent="0.25">
      <c r="B76" s="192" t="s">
        <v>123</v>
      </c>
      <c r="C76" s="35">
        <v>38</v>
      </c>
      <c r="D76" s="35">
        <v>23.6824229753731</v>
      </c>
      <c r="E76" s="35">
        <f t="shared" si="45"/>
        <v>7.4281440024903321E-8</v>
      </c>
      <c r="F76" s="195">
        <f t="shared" si="55"/>
        <v>0.35941328485280516</v>
      </c>
      <c r="G76" s="341"/>
      <c r="H76" s="5" t="s">
        <v>142</v>
      </c>
      <c r="I76" s="72" t="s">
        <v>167</v>
      </c>
      <c r="J76" s="72" t="s">
        <v>161</v>
      </c>
      <c r="K76" s="72" t="e">
        <f t="shared" si="46"/>
        <v>#VALUE!</v>
      </c>
      <c r="L76" s="213"/>
      <c r="M76" s="214"/>
      <c r="N76" s="192" t="s">
        <v>123</v>
      </c>
      <c r="O76" s="35">
        <v>42</v>
      </c>
      <c r="P76" s="35">
        <v>22.2307462269067</v>
      </c>
      <c r="Q76" s="35">
        <f t="shared" si="47"/>
        <v>2.0317887892879283E-7</v>
      </c>
      <c r="R76" s="195">
        <f t="shared" si="56"/>
        <v>0.43457608597096326</v>
      </c>
      <c r="S76" s="341"/>
      <c r="T76" s="192" t="s">
        <v>123</v>
      </c>
      <c r="U76" s="35">
        <v>27</v>
      </c>
      <c r="V76" s="35">
        <v>25.249346165892199</v>
      </c>
      <c r="W76" s="35">
        <f t="shared" si="48"/>
        <v>2.5072026211849617E-8</v>
      </c>
      <c r="X76" s="195">
        <f t="shared" si="57"/>
        <v>0.42446216565187722</v>
      </c>
      <c r="Y76" s="341"/>
      <c r="Z76" s="192" t="s">
        <v>144</v>
      </c>
      <c r="AA76" s="35">
        <v>36</v>
      </c>
      <c r="AB76" s="35">
        <v>23.294324672756002</v>
      </c>
      <c r="AC76" s="35">
        <f t="shared" si="49"/>
        <v>9.7209686998364615E-8</v>
      </c>
      <c r="AD76" s="195">
        <f t="shared" si="54"/>
        <v>0.57846178291528838</v>
      </c>
      <c r="AE76" s="341"/>
      <c r="AF76" s="197" t="s">
        <v>146</v>
      </c>
      <c r="AG76" s="37" t="s">
        <v>142</v>
      </c>
      <c r="AH76" s="37" t="s">
        <v>143</v>
      </c>
      <c r="AI76" s="37" t="e">
        <f t="shared" si="50"/>
        <v>#VALUE!</v>
      </c>
      <c r="AJ76" s="200"/>
      <c r="AK76" s="201"/>
      <c r="AM76" s="5" t="s">
        <v>123</v>
      </c>
      <c r="AN76" s="72" t="s">
        <v>142</v>
      </c>
      <c r="AO76" s="72" t="s">
        <v>143</v>
      </c>
      <c r="AP76" s="74" t="e">
        <f t="shared" si="52"/>
        <v>#VALUE!</v>
      </c>
      <c r="AQ76" s="213"/>
      <c r="AR76" s="214"/>
      <c r="AS76" s="5" t="s">
        <v>123</v>
      </c>
      <c r="AT76" s="72" t="s">
        <v>142</v>
      </c>
      <c r="AU76" s="72" t="s">
        <v>143</v>
      </c>
      <c r="AV76" s="74" t="e">
        <f t="shared" si="51"/>
        <v>#VALUE!</v>
      </c>
      <c r="AW76" s="213"/>
      <c r="AX76" s="214"/>
      <c r="BE76" s="2" t="s">
        <v>200</v>
      </c>
      <c r="BF76" s="16">
        <v>14</v>
      </c>
      <c r="BG76" s="16" t="s">
        <v>143</v>
      </c>
      <c r="BH76" s="16" t="e">
        <f t="shared" si="53"/>
        <v>#VALUE!</v>
      </c>
      <c r="BI76" s="252"/>
      <c r="BJ76" s="364"/>
    </row>
    <row r="77" spans="2:62" x14ac:dyDescent="0.25">
      <c r="B77" s="192" t="s">
        <v>123</v>
      </c>
      <c r="C77" s="35">
        <v>32</v>
      </c>
      <c r="D77" s="35">
        <v>23.966113372031899</v>
      </c>
      <c r="E77" s="35">
        <f t="shared" si="45"/>
        <v>6.1021235353494304E-8</v>
      </c>
      <c r="F77" s="195">
        <f t="shared" si="55"/>
        <v>0.62477240453740601</v>
      </c>
      <c r="G77" s="341">
        <f>AVERAGE(F77:F78)</f>
        <v>0.55629274215984881</v>
      </c>
      <c r="H77" s="2" t="s">
        <v>155</v>
      </c>
      <c r="I77" s="16" t="s">
        <v>167</v>
      </c>
      <c r="J77" s="206" t="s">
        <v>161</v>
      </c>
      <c r="K77" s="206" t="e">
        <f t="shared" si="46"/>
        <v>#VALUE!</v>
      </c>
      <c r="L77" s="16" t="e">
        <f t="shared" ref="L77:L86" si="58">K77/E5</f>
        <v>#VALUE!</v>
      </c>
      <c r="M77" s="359" t="e">
        <f>AVERAGE(L77:L78)</f>
        <v>#VALUE!</v>
      </c>
      <c r="N77" s="192" t="s">
        <v>123</v>
      </c>
      <c r="O77" s="35">
        <v>6</v>
      </c>
      <c r="P77" s="35">
        <v>32.374515340090099</v>
      </c>
      <c r="Q77" s="35">
        <f t="shared" si="47"/>
        <v>1.7959729346317445E-10</v>
      </c>
      <c r="R77" s="195">
        <f t="shared" si="56"/>
        <v>1.7800673695566038</v>
      </c>
      <c r="S77" s="341">
        <f>AVERAGE(R77:R78)</f>
        <v>1.2932480800587496</v>
      </c>
      <c r="T77" s="192" t="s">
        <v>123</v>
      </c>
      <c r="U77" s="35">
        <v>34</v>
      </c>
      <c r="V77" s="35">
        <v>21.94885895637</v>
      </c>
      <c r="W77" s="35">
        <f t="shared" si="48"/>
        <v>2.47021687108089E-7</v>
      </c>
      <c r="X77" s="195">
        <f t="shared" si="57"/>
        <v>2.5001586325756162</v>
      </c>
      <c r="Y77" s="341">
        <f>AVERAGE(X77:X78)</f>
        <v>1.5732507570863765</v>
      </c>
      <c r="Z77" s="192" t="s">
        <v>144</v>
      </c>
      <c r="AA77" s="35">
        <v>17</v>
      </c>
      <c r="AB77" s="35">
        <v>23.7871105685347</v>
      </c>
      <c r="AC77" s="35">
        <f t="shared" si="49"/>
        <v>6.9082207792042952E-8</v>
      </c>
      <c r="AD77" s="195">
        <f t="shared" si="54"/>
        <v>1.7339591562702215</v>
      </c>
      <c r="AE77" s="341">
        <f>AVERAGE(AD77:AD78)</f>
        <v>1.4449517595119032</v>
      </c>
      <c r="AF77" s="192" t="s">
        <v>146</v>
      </c>
      <c r="AG77" s="35">
        <v>37</v>
      </c>
      <c r="AH77" s="35">
        <v>37.379745880954999</v>
      </c>
      <c r="AI77" s="35">
        <f t="shared" si="50"/>
        <v>5.5921042557920988E-12</v>
      </c>
      <c r="AJ77" s="195">
        <f t="shared" ref="AJ77:AJ86" si="59">AI77/AI5</f>
        <v>1.8748651636934539E-4</v>
      </c>
      <c r="AK77" s="359">
        <f>AVERAGE(AJ77:AJ78)</f>
        <v>2.202548446665867E-4</v>
      </c>
      <c r="AM77" s="2" t="s">
        <v>123</v>
      </c>
      <c r="AN77" s="16">
        <v>13</v>
      </c>
      <c r="AO77" s="16">
        <v>23.9709362036306</v>
      </c>
      <c r="AP77" s="76">
        <f t="shared" si="52"/>
        <v>6.0817586088014005E-8</v>
      </c>
      <c r="AQ77" s="16">
        <f>AP77/AP5</f>
        <v>0.44396839380470715</v>
      </c>
      <c r="AR77" s="359">
        <f>AVERAGE(AQ77:AQ78)</f>
        <v>0.43368546055646495</v>
      </c>
      <c r="AS77" s="2" t="s">
        <v>123</v>
      </c>
      <c r="AT77" s="16">
        <v>12</v>
      </c>
      <c r="AU77" s="16">
        <v>23.888664697688199</v>
      </c>
      <c r="AV77" s="76">
        <f t="shared" si="51"/>
        <v>6.4386581809262128E-8</v>
      </c>
      <c r="AW77" s="16">
        <f>AV77/AV5</f>
        <v>0.27015092442145416</v>
      </c>
      <c r="AX77" s="359">
        <f>AVERAGE(AW77:AW78)</f>
        <v>0.27797799612207263</v>
      </c>
      <c r="BE77" s="2" t="s">
        <v>200</v>
      </c>
      <c r="BF77" s="16">
        <v>35</v>
      </c>
      <c r="BG77" s="16" t="s">
        <v>143</v>
      </c>
      <c r="BH77" s="16" t="e">
        <f t="shared" si="53"/>
        <v>#VALUE!</v>
      </c>
      <c r="BI77" s="252"/>
      <c r="BJ77" s="341">
        <f>AVERAGE(BI77:BI78)</f>
        <v>9.1393562505268111E-5</v>
      </c>
    </row>
    <row r="78" spans="2:62" x14ac:dyDescent="0.25">
      <c r="B78" s="192" t="s">
        <v>123</v>
      </c>
      <c r="C78" s="35">
        <v>32</v>
      </c>
      <c r="D78" s="35">
        <v>23.835217038863</v>
      </c>
      <c r="E78" s="35">
        <f t="shared" si="45"/>
        <v>6.6816653169951821E-8</v>
      </c>
      <c r="F78" s="195">
        <f t="shared" si="55"/>
        <v>0.48781307978229155</v>
      </c>
      <c r="G78" s="341"/>
      <c r="H78" s="2" t="s">
        <v>155</v>
      </c>
      <c r="I78" s="16" t="s">
        <v>167</v>
      </c>
      <c r="J78" s="206" t="s">
        <v>161</v>
      </c>
      <c r="K78" s="206" t="e">
        <f t="shared" si="46"/>
        <v>#VALUE!</v>
      </c>
      <c r="L78" s="16" t="e">
        <f t="shared" si="58"/>
        <v>#VALUE!</v>
      </c>
      <c r="M78" s="341"/>
      <c r="N78" s="192" t="s">
        <v>123</v>
      </c>
      <c r="O78" s="35">
        <v>6</v>
      </c>
      <c r="P78" s="35">
        <v>31.836972449571299</v>
      </c>
      <c r="Q78" s="35">
        <f t="shared" si="47"/>
        <v>2.6068516763582206E-10</v>
      </c>
      <c r="R78" s="195">
        <f t="shared" si="56"/>
        <v>0.80642879056089534</v>
      </c>
      <c r="S78" s="341"/>
      <c r="T78" s="192" t="s">
        <v>123</v>
      </c>
      <c r="U78" s="35">
        <v>34</v>
      </c>
      <c r="V78" s="35">
        <v>21.4301577454175</v>
      </c>
      <c r="W78" s="35">
        <f t="shared" si="48"/>
        <v>3.5389930260675534E-7</v>
      </c>
      <c r="X78" s="195">
        <f t="shared" si="57"/>
        <v>0.64634288159713693</v>
      </c>
      <c r="Y78" s="341"/>
      <c r="Z78" s="192" t="s">
        <v>144</v>
      </c>
      <c r="AA78" s="35">
        <v>17</v>
      </c>
      <c r="AB78" s="35">
        <v>23.4379071748718</v>
      </c>
      <c r="AC78" s="35">
        <f t="shared" si="49"/>
        <v>8.8000857650428625E-8</v>
      </c>
      <c r="AD78" s="195">
        <f t="shared" si="54"/>
        <v>1.1559443627535848</v>
      </c>
      <c r="AE78" s="341"/>
      <c r="AF78" s="192" t="s">
        <v>146</v>
      </c>
      <c r="AG78" s="35">
        <v>37</v>
      </c>
      <c r="AH78" s="35">
        <v>35.784156092177597</v>
      </c>
      <c r="AI78" s="35">
        <f t="shared" si="50"/>
        <v>1.6900347974407137E-11</v>
      </c>
      <c r="AJ78" s="195">
        <f t="shared" si="59"/>
        <v>2.53023172963828E-4</v>
      </c>
      <c r="AK78" s="341"/>
      <c r="AM78" s="2" t="s">
        <v>123</v>
      </c>
      <c r="AN78" s="16">
        <v>13</v>
      </c>
      <c r="AO78" s="16">
        <v>23.484125301272599</v>
      </c>
      <c r="AP78" s="76">
        <f t="shared" si="52"/>
        <v>8.5226344727209154E-8</v>
      </c>
      <c r="AQ78" s="16">
        <f t="shared" ref="AQ78:AQ98" si="60">AP78/AP6</f>
        <v>0.42340252730822281</v>
      </c>
      <c r="AR78" s="341"/>
      <c r="AS78" s="2" t="s">
        <v>123</v>
      </c>
      <c r="AT78" s="16">
        <v>12</v>
      </c>
      <c r="AU78" s="16">
        <v>23.2862459128397</v>
      </c>
      <c r="AV78" s="76">
        <f t="shared" si="51"/>
        <v>9.7755565825522402E-8</v>
      </c>
      <c r="AW78" s="16">
        <f t="shared" ref="AW78:AW98" si="61">AV78/AV6</f>
        <v>0.28580506782269116</v>
      </c>
      <c r="AX78" s="341"/>
      <c r="BE78" s="2" t="s">
        <v>200</v>
      </c>
      <c r="BF78" s="16">
        <v>35</v>
      </c>
      <c r="BG78" s="16">
        <v>36.126772803713202</v>
      </c>
      <c r="BH78" s="16">
        <f t="shared" si="53"/>
        <v>1.3327777675894234E-11</v>
      </c>
      <c r="BI78" s="16">
        <f>BH78/AC16</f>
        <v>9.1393562505268111E-5</v>
      </c>
      <c r="BJ78" s="341"/>
    </row>
    <row r="79" spans="2:62" x14ac:dyDescent="0.25">
      <c r="B79" s="192" t="s">
        <v>123</v>
      </c>
      <c r="C79" s="35">
        <v>26</v>
      </c>
      <c r="D79" s="35">
        <v>26.549071790021699</v>
      </c>
      <c r="E79" s="35">
        <f t="shared" si="45"/>
        <v>1.0184343389434582E-8</v>
      </c>
      <c r="F79" s="195">
        <f t="shared" si="55"/>
        <v>0.55116059188355704</v>
      </c>
      <c r="G79" s="341">
        <f>AVERAGE(F79:F80)</f>
        <v>0.50240602737927231</v>
      </c>
      <c r="H79" s="2" t="s">
        <v>156</v>
      </c>
      <c r="I79" s="16" t="s">
        <v>167</v>
      </c>
      <c r="J79" s="16">
        <v>30.655952453613281</v>
      </c>
      <c r="K79" s="16">
        <f t="shared" si="46"/>
        <v>5.9106979408195166E-10</v>
      </c>
      <c r="L79" s="16">
        <f t="shared" si="58"/>
        <v>4.4703703302357923E-3</v>
      </c>
      <c r="M79" s="341">
        <f>AVERAGE(L79:L80)</f>
        <v>5.0419680597995906E-3</v>
      </c>
      <c r="N79" s="192" t="s">
        <v>123</v>
      </c>
      <c r="O79" s="35">
        <v>4</v>
      </c>
      <c r="P79" s="35">
        <v>34.351571424888199</v>
      </c>
      <c r="Q79" s="35">
        <f t="shared" si="47"/>
        <v>4.5619088435170101E-11</v>
      </c>
      <c r="R79" s="195">
        <f t="shared" si="56"/>
        <v>3.1061317386060141</v>
      </c>
      <c r="S79" s="341">
        <f>AVERAGE(R79:R80)</f>
        <v>1.8161898943739883</v>
      </c>
      <c r="T79" s="192" t="s">
        <v>123</v>
      </c>
      <c r="U79" s="35">
        <v>33</v>
      </c>
      <c r="V79" s="35">
        <v>22.7483779898593</v>
      </c>
      <c r="W79" s="35">
        <f t="shared" si="48"/>
        <v>1.4192400963756837E-7</v>
      </c>
      <c r="X79" s="195">
        <f t="shared" si="57"/>
        <v>2.1391793842300775</v>
      </c>
      <c r="Y79" s="341">
        <f>AVERAGE(X79:X80)</f>
        <v>1.3952467656229963</v>
      </c>
      <c r="Z79" s="192" t="s">
        <v>144</v>
      </c>
      <c r="AA79" s="35">
        <v>35</v>
      </c>
      <c r="AB79" s="35">
        <v>25.002575549876902</v>
      </c>
      <c r="AC79" s="35">
        <f t="shared" si="49"/>
        <v>2.9749165697360826E-8</v>
      </c>
      <c r="AD79" s="195">
        <f t="shared" si="54"/>
        <v>0.33308713845121862</v>
      </c>
      <c r="AE79" s="341">
        <f>AVERAGE(AD79:AD80)</f>
        <v>0.26117848526414711</v>
      </c>
      <c r="AF79" s="192" t="s">
        <v>146</v>
      </c>
      <c r="AG79" s="35">
        <v>23</v>
      </c>
      <c r="AH79" s="35">
        <v>30.913725775647301</v>
      </c>
      <c r="AI79" s="35">
        <f t="shared" si="50"/>
        <v>4.9435765536176479E-10</v>
      </c>
      <c r="AJ79" s="195">
        <f t="shared" si="59"/>
        <v>3.6283154392052889E-3</v>
      </c>
      <c r="AK79" s="341">
        <f>AVERAGE(AJ79:AJ80)</f>
        <v>3.338098437451616E-3</v>
      </c>
      <c r="AM79" s="2" t="s">
        <v>123</v>
      </c>
      <c r="AN79" s="16">
        <v>10</v>
      </c>
      <c r="AO79" s="16">
        <v>22.279016930091998</v>
      </c>
      <c r="AP79" s="76">
        <f t="shared" si="52"/>
        <v>1.9649324737319775E-7</v>
      </c>
      <c r="AQ79" s="16">
        <f t="shared" si="60"/>
        <v>0.26103187734110256</v>
      </c>
      <c r="AR79" s="341">
        <f>AVERAGE(AQ79:AQ80)</f>
        <v>0.29420558869955282</v>
      </c>
      <c r="AS79" s="2" t="s">
        <v>123</v>
      </c>
      <c r="AT79" s="16">
        <v>19</v>
      </c>
      <c r="AU79" s="16">
        <v>23.260266910675199</v>
      </c>
      <c r="AV79" s="76">
        <f t="shared" si="51"/>
        <v>9.9531821662717486E-8</v>
      </c>
      <c r="AW79" s="16">
        <f t="shared" si="61"/>
        <v>0.36484824944141858</v>
      </c>
      <c r="AX79" s="341">
        <f>AVERAGE(AW79:AW80)</f>
        <v>0.38827495143160751</v>
      </c>
      <c r="BE79" s="2" t="s">
        <v>200</v>
      </c>
      <c r="BF79" s="16">
        <v>12</v>
      </c>
      <c r="BG79" s="16" t="s">
        <v>143</v>
      </c>
      <c r="BH79" s="16" t="e">
        <f t="shared" si="53"/>
        <v>#VALUE!</v>
      </c>
      <c r="BI79" s="252"/>
      <c r="BJ79" s="364"/>
    </row>
    <row r="80" spans="2:62" x14ac:dyDescent="0.25">
      <c r="B80" s="192" t="s">
        <v>123</v>
      </c>
      <c r="C80" s="35">
        <v>26</v>
      </c>
      <c r="D80" s="35">
        <v>26.505401937419101</v>
      </c>
      <c r="E80" s="35">
        <f t="shared" si="45"/>
        <v>1.0497332889948435E-8</v>
      </c>
      <c r="F80" s="195">
        <f t="shared" si="55"/>
        <v>0.45365146287498759</v>
      </c>
      <c r="G80" s="341"/>
      <c r="H80" s="2" t="s">
        <v>156</v>
      </c>
      <c r="I80" s="16" t="s">
        <v>167</v>
      </c>
      <c r="J80" s="16">
        <v>30.386043548583984</v>
      </c>
      <c r="K80" s="16">
        <f t="shared" si="46"/>
        <v>7.1267158332746211E-10</v>
      </c>
      <c r="L80" s="16">
        <f t="shared" si="58"/>
        <v>5.6135657893633889E-3</v>
      </c>
      <c r="M80" s="341"/>
      <c r="N80" s="192" t="s">
        <v>123</v>
      </c>
      <c r="O80" s="35">
        <v>4</v>
      </c>
      <c r="P80" s="35">
        <v>33.635762322164801</v>
      </c>
      <c r="Q80" s="35">
        <f t="shared" si="47"/>
        <v>7.4924976258732623E-11</v>
      </c>
      <c r="R80" s="195">
        <f t="shared" si="56"/>
        <v>0.52624805014196263</v>
      </c>
      <c r="S80" s="341"/>
      <c r="T80" s="192" t="s">
        <v>123</v>
      </c>
      <c r="U80" s="35">
        <v>33</v>
      </c>
      <c r="V80" s="35">
        <v>22.330866970392002</v>
      </c>
      <c r="W80" s="35">
        <f t="shared" si="48"/>
        <v>1.8955673198734593E-7</v>
      </c>
      <c r="X80" s="195">
        <f t="shared" si="57"/>
        <v>0.65131414701591517</v>
      </c>
      <c r="Y80" s="341"/>
      <c r="Z80" s="192" t="s">
        <v>144</v>
      </c>
      <c r="AA80" s="35">
        <v>35</v>
      </c>
      <c r="AB80" s="35">
        <v>25.110708497169298</v>
      </c>
      <c r="AC80" s="35">
        <f t="shared" si="49"/>
        <v>2.7600918199590851E-8</v>
      </c>
      <c r="AD80" s="195">
        <f t="shared" si="54"/>
        <v>0.18926983207707562</v>
      </c>
      <c r="AE80" s="341"/>
      <c r="AF80" s="192" t="s">
        <v>146</v>
      </c>
      <c r="AG80" s="35">
        <v>23</v>
      </c>
      <c r="AH80" s="35">
        <v>30.0183047172271</v>
      </c>
      <c r="AI80" s="35">
        <f t="shared" si="50"/>
        <v>9.1958072824060937E-10</v>
      </c>
      <c r="AJ80" s="195">
        <f t="shared" si="59"/>
        <v>3.0478814356979427E-3</v>
      </c>
      <c r="AK80" s="341"/>
      <c r="AM80" s="2" t="s">
        <v>123</v>
      </c>
      <c r="AN80" s="16">
        <v>10</v>
      </c>
      <c r="AO80" s="16">
        <v>22.125432790414902</v>
      </c>
      <c r="AP80" s="76">
        <f t="shared" si="52"/>
        <v>2.1856522435005687E-7</v>
      </c>
      <c r="AQ80" s="16">
        <f t="shared" si="60"/>
        <v>0.32737930005800303</v>
      </c>
      <c r="AR80" s="341"/>
      <c r="AS80" s="2" t="s">
        <v>123</v>
      </c>
      <c r="AT80" s="16">
        <v>19</v>
      </c>
      <c r="AU80" s="16">
        <v>22.569647090040199</v>
      </c>
      <c r="AV80" s="76">
        <f t="shared" si="51"/>
        <v>1.6064204877525752E-7</v>
      </c>
      <c r="AW80" s="16">
        <f t="shared" si="61"/>
        <v>0.41170165342179638</v>
      </c>
      <c r="AX80" s="341"/>
      <c r="BE80" s="2" t="s">
        <v>200</v>
      </c>
      <c r="BF80" s="16">
        <v>12</v>
      </c>
      <c r="BG80" s="16" t="s">
        <v>143</v>
      </c>
      <c r="BH80" s="16" t="e">
        <f t="shared" si="53"/>
        <v>#VALUE!</v>
      </c>
      <c r="BI80" s="252"/>
      <c r="BJ80" s="364"/>
    </row>
    <row r="81" spans="2:62" x14ac:dyDescent="0.25">
      <c r="B81" s="192" t="s">
        <v>123</v>
      </c>
      <c r="C81" s="35">
        <v>5</v>
      </c>
      <c r="D81" s="35">
        <v>38.102272532596999</v>
      </c>
      <c r="E81" s="35">
        <f t="shared" si="45"/>
        <v>3.3890116731167077E-12</v>
      </c>
      <c r="F81" s="195">
        <f t="shared" si="55"/>
        <v>0.48327228376267239</v>
      </c>
      <c r="G81" s="341">
        <f>AVERAGE(F81)</f>
        <v>0.48327228376267239</v>
      </c>
      <c r="H81" s="2" t="s">
        <v>157</v>
      </c>
      <c r="I81" s="16" t="s">
        <v>167</v>
      </c>
      <c r="J81" s="16">
        <v>37.174468994140625</v>
      </c>
      <c r="K81" s="16">
        <f t="shared" si="46"/>
        <v>6.4471794708500984E-12</v>
      </c>
      <c r="L81" s="16">
        <f t="shared" si="58"/>
        <v>3.5504482955605172E-5</v>
      </c>
      <c r="M81" s="341">
        <f>AVERAGE(L81)</f>
        <v>3.5504482955605172E-5</v>
      </c>
      <c r="N81" s="192" t="s">
        <v>123</v>
      </c>
      <c r="O81" s="35">
        <v>29</v>
      </c>
      <c r="P81" s="35">
        <v>23.139079107093899</v>
      </c>
      <c r="Q81" s="35">
        <f t="shared" si="47"/>
        <v>1.0825379165559931E-7</v>
      </c>
      <c r="R81" s="195">
        <f t="shared" si="56"/>
        <v>0.97609357264344332</v>
      </c>
      <c r="S81" s="341">
        <f>AVERAGE(R81:R82)</f>
        <v>0.77464917588916027</v>
      </c>
      <c r="T81" s="192" t="s">
        <v>123</v>
      </c>
      <c r="U81" s="35">
        <v>1</v>
      </c>
      <c r="V81" s="35">
        <v>37.803651471303297</v>
      </c>
      <c r="W81" s="35">
        <f t="shared" si="48"/>
        <v>4.1683767178324147E-12</v>
      </c>
      <c r="X81" s="195">
        <f t="shared" si="57"/>
        <v>4.8850537179733748E-2</v>
      </c>
      <c r="Y81" s="341">
        <f>AVERAGE(X81)</f>
        <v>4.8850537179733748E-2</v>
      </c>
      <c r="Z81" s="192" t="s">
        <v>144</v>
      </c>
      <c r="AA81" s="35">
        <v>12</v>
      </c>
      <c r="AB81" s="35">
        <v>25.447784352330601</v>
      </c>
      <c r="AC81" s="35">
        <f t="shared" si="49"/>
        <v>2.1850107941219231E-8</v>
      </c>
      <c r="AD81" s="195">
        <f t="shared" si="54"/>
        <v>1.5874588747795135</v>
      </c>
      <c r="AE81" s="341">
        <f>AVERAGE(AD81:AD82)</f>
        <v>1.3959412791850982</v>
      </c>
      <c r="AF81" s="192" t="s">
        <v>146</v>
      </c>
      <c r="AG81" s="35">
        <v>18</v>
      </c>
      <c r="AH81" s="35" t="s">
        <v>143</v>
      </c>
      <c r="AI81" s="35" t="e">
        <f t="shared" si="50"/>
        <v>#VALUE!</v>
      </c>
      <c r="AJ81" s="195" t="e">
        <f t="shared" si="59"/>
        <v>#VALUE!</v>
      </c>
      <c r="AK81" s="341">
        <f>AVERAGE(AJ82)</f>
        <v>7.2111020956281213E-5</v>
      </c>
      <c r="AM81" s="2" t="s">
        <v>123</v>
      </c>
      <c r="AN81" s="16">
        <v>5</v>
      </c>
      <c r="AO81" s="16">
        <v>21.283995446089801</v>
      </c>
      <c r="AP81" s="76">
        <f t="shared" si="52"/>
        <v>3.9163269674684351E-7</v>
      </c>
      <c r="AQ81" s="16">
        <f t="shared" si="60"/>
        <v>0.28475821490993886</v>
      </c>
      <c r="AR81" s="341">
        <f>AVERAGE(AQ81:AQ82)</f>
        <v>0.35646660345128289</v>
      </c>
      <c r="AS81" s="2" t="s">
        <v>123</v>
      </c>
      <c r="AT81" s="16">
        <v>18</v>
      </c>
      <c r="AU81" s="16">
        <v>21.6445256984886</v>
      </c>
      <c r="AV81" s="76">
        <f t="shared" si="51"/>
        <v>3.0503419176805187E-7</v>
      </c>
      <c r="AW81" s="16">
        <f t="shared" si="61"/>
        <v>0.4478551977217331</v>
      </c>
      <c r="AX81" s="341">
        <f>AVERAGE(AW81:AW82)</f>
        <v>0.50820112885934288</v>
      </c>
      <c r="BE81" s="2" t="s">
        <v>200</v>
      </c>
      <c r="BF81" s="16">
        <v>13</v>
      </c>
      <c r="BG81" s="16" t="s">
        <v>143</v>
      </c>
      <c r="BH81" s="16" t="e">
        <f t="shared" si="53"/>
        <v>#VALUE!</v>
      </c>
      <c r="BI81" s="252"/>
      <c r="BJ81" s="364"/>
    </row>
    <row r="82" spans="2:62" ht="15.75" thickBot="1" x14ac:dyDescent="0.3">
      <c r="B82" s="192" t="s">
        <v>123</v>
      </c>
      <c r="C82" s="35">
        <v>5</v>
      </c>
      <c r="D82" s="35">
        <v>37.380479596163603</v>
      </c>
      <c r="E82" s="35">
        <f t="shared" si="45"/>
        <v>5.5892609876991338E-12</v>
      </c>
      <c r="F82" s="195" t="e">
        <f t="shared" si="55"/>
        <v>#VALUE!</v>
      </c>
      <c r="G82" s="341"/>
      <c r="H82" s="2" t="s">
        <v>157</v>
      </c>
      <c r="I82" s="16" t="s">
        <v>167</v>
      </c>
      <c r="J82" s="206" t="s">
        <v>161</v>
      </c>
      <c r="K82" s="206" t="e">
        <f t="shared" si="46"/>
        <v>#VALUE!</v>
      </c>
      <c r="L82" s="16" t="e">
        <f t="shared" si="58"/>
        <v>#VALUE!</v>
      </c>
      <c r="M82" s="341"/>
      <c r="N82" s="192" t="s">
        <v>123</v>
      </c>
      <c r="O82" s="35">
        <v>29</v>
      </c>
      <c r="P82" s="35">
        <v>22.0886021307813</v>
      </c>
      <c r="Q82" s="35">
        <f t="shared" si="47"/>
        <v>2.2421682389227146E-7</v>
      </c>
      <c r="R82" s="195">
        <f t="shared" si="56"/>
        <v>0.57320477913487733</v>
      </c>
      <c r="S82" s="341"/>
      <c r="T82" s="192" t="s">
        <v>123</v>
      </c>
      <c r="U82" s="35">
        <v>1</v>
      </c>
      <c r="V82" s="35" t="s">
        <v>143</v>
      </c>
      <c r="W82" s="35" t="e">
        <f t="shared" si="48"/>
        <v>#VALUE!</v>
      </c>
      <c r="X82" s="195" t="e">
        <f t="shared" si="57"/>
        <v>#VALUE!</v>
      </c>
      <c r="Y82" s="341"/>
      <c r="Z82" s="193" t="s">
        <v>144</v>
      </c>
      <c r="AA82" s="39">
        <v>12</v>
      </c>
      <c r="AB82" s="39">
        <v>25.200599910154999</v>
      </c>
      <c r="AC82" s="39">
        <f t="shared" si="49"/>
        <v>2.5933642416085461E-8</v>
      </c>
      <c r="AD82" s="196">
        <f t="shared" si="54"/>
        <v>1.2044236835906827</v>
      </c>
      <c r="AE82" s="341"/>
      <c r="AF82" s="192" t="s">
        <v>146</v>
      </c>
      <c r="AG82" s="35">
        <v>18</v>
      </c>
      <c r="AH82" s="35">
        <v>37.042494568677903</v>
      </c>
      <c r="AI82" s="35">
        <f t="shared" si="50"/>
        <v>7.0647698868481416E-12</v>
      </c>
      <c r="AJ82" s="195">
        <f t="shared" si="59"/>
        <v>7.2111020956281213E-5</v>
      </c>
      <c r="AK82" s="341"/>
      <c r="AM82" s="2" t="s">
        <v>123</v>
      </c>
      <c r="AN82" s="16">
        <v>5</v>
      </c>
      <c r="AO82" s="16">
        <v>20.996950581628699</v>
      </c>
      <c r="AP82" s="76">
        <f t="shared" si="52"/>
        <v>4.7784611281204105E-7</v>
      </c>
      <c r="AQ82" s="16">
        <f t="shared" si="60"/>
        <v>0.42817499199262687</v>
      </c>
      <c r="AR82" s="341"/>
      <c r="AS82" s="2" t="s">
        <v>123</v>
      </c>
      <c r="AT82" s="16">
        <v>18</v>
      </c>
      <c r="AU82" s="16">
        <v>21.177744870150001</v>
      </c>
      <c r="AV82" s="76">
        <f t="shared" si="51"/>
        <v>4.2156403583171779E-7</v>
      </c>
      <c r="AW82" s="16">
        <f t="shared" si="61"/>
        <v>0.56854705999695276</v>
      </c>
      <c r="AX82" s="341"/>
      <c r="BE82" s="2" t="s">
        <v>200</v>
      </c>
      <c r="BF82" s="16">
        <v>13</v>
      </c>
      <c r="BG82" s="16" t="s">
        <v>143</v>
      </c>
      <c r="BH82" s="16" t="e">
        <f t="shared" si="53"/>
        <v>#VALUE!</v>
      </c>
      <c r="BI82" s="252"/>
      <c r="BJ82" s="364"/>
    </row>
    <row r="83" spans="2:62" x14ac:dyDescent="0.25">
      <c r="B83" s="192" t="s">
        <v>123</v>
      </c>
      <c r="C83" s="35">
        <v>41</v>
      </c>
      <c r="D83" s="35">
        <v>24.955181478019401</v>
      </c>
      <c r="E83" s="35">
        <f t="shared" si="45"/>
        <v>3.0742687315577115E-8</v>
      </c>
      <c r="F83" s="195">
        <f t="shared" si="55"/>
        <v>0.4230092542182215</v>
      </c>
      <c r="G83" s="341">
        <f>AVERAGE(F83:F84)</f>
        <v>0.43377264083475725</v>
      </c>
      <c r="H83" s="2" t="s">
        <v>158</v>
      </c>
      <c r="I83" s="16" t="s">
        <v>167</v>
      </c>
      <c r="J83" s="16">
        <v>38.397800445556641</v>
      </c>
      <c r="K83" s="16">
        <f t="shared" si="46"/>
        <v>2.7612790530184858E-12</v>
      </c>
      <c r="L83" s="16">
        <f t="shared" si="58"/>
        <v>2.827164909984637E-5</v>
      </c>
      <c r="M83" s="341">
        <f>AVERAGE(L83)</f>
        <v>2.827164909984637E-5</v>
      </c>
      <c r="N83" s="192" t="s">
        <v>123</v>
      </c>
      <c r="O83" s="35">
        <v>16</v>
      </c>
      <c r="P83" s="35">
        <v>24.5897708248641</v>
      </c>
      <c r="Q83" s="35">
        <f t="shared" si="47"/>
        <v>3.9604213696488941E-8</v>
      </c>
      <c r="R83" s="195">
        <f t="shared" si="56"/>
        <v>1.023611403337418</v>
      </c>
      <c r="S83" s="341">
        <f>AVERAGE(R83:R84)</f>
        <v>0.7023987270276737</v>
      </c>
      <c r="T83" s="192" t="s">
        <v>123</v>
      </c>
      <c r="U83" s="35">
        <v>28</v>
      </c>
      <c r="V83" s="35">
        <v>25.513634122516201</v>
      </c>
      <c r="W83" s="35">
        <f t="shared" si="48"/>
        <v>2.0875208925338682E-8</v>
      </c>
      <c r="X83" s="195">
        <f t="shared" si="57"/>
        <v>0.55921311197430112</v>
      </c>
      <c r="Y83" s="341">
        <f>AVERAGE(X83)</f>
        <v>0.55921311197430112</v>
      </c>
      <c r="Z83" s="191" t="s">
        <v>145</v>
      </c>
      <c r="AA83" s="188" t="s">
        <v>142</v>
      </c>
      <c r="AB83" s="188" t="s">
        <v>143</v>
      </c>
      <c r="AC83" s="188" t="e">
        <f t="shared" si="49"/>
        <v>#VALUE!</v>
      </c>
      <c r="AD83" s="198"/>
      <c r="AE83" s="360"/>
      <c r="AF83" s="192" t="s">
        <v>146</v>
      </c>
      <c r="AG83" s="35">
        <v>13</v>
      </c>
      <c r="AH83" s="35">
        <v>30.392851518193499</v>
      </c>
      <c r="AI83" s="35">
        <f t="shared" si="50"/>
        <v>7.0931646212735348E-10</v>
      </c>
      <c r="AJ83" s="195">
        <f t="shared" si="59"/>
        <v>1.061229411864453E-2</v>
      </c>
      <c r="AK83" s="341">
        <f>AVERAGE(AJ83:AJ84)</f>
        <v>8.8126040712200419E-3</v>
      </c>
      <c r="AM83" s="2" t="s">
        <v>123</v>
      </c>
      <c r="AN83" s="16">
        <v>21</v>
      </c>
      <c r="AO83" s="16">
        <v>22.811897842950799</v>
      </c>
      <c r="AP83" s="76">
        <f t="shared" si="52"/>
        <v>1.3581085747548336E-7</v>
      </c>
      <c r="AQ83" s="16">
        <f t="shared" si="60"/>
        <v>0.50885517419716941</v>
      </c>
      <c r="AR83" s="341">
        <f>AVERAGE(AQ83:AQ84)</f>
        <v>0.71606373348571606</v>
      </c>
      <c r="AS83" s="2" t="s">
        <v>123</v>
      </c>
      <c r="AT83" s="16">
        <v>15</v>
      </c>
      <c r="AU83" s="16">
        <v>24.0885373002275</v>
      </c>
      <c r="AV83" s="76">
        <f t="shared" si="51"/>
        <v>5.6056724943997767E-8</v>
      </c>
      <c r="AW83" s="16">
        <f t="shared" si="61"/>
        <v>0.49796928919822514</v>
      </c>
      <c r="AX83" s="341">
        <f>AVERAGE(AW83:AW84)</f>
        <v>0.45596565320667726</v>
      </c>
      <c r="BE83" s="2" t="s">
        <v>200</v>
      </c>
      <c r="BF83" s="16">
        <v>10</v>
      </c>
      <c r="BG83" s="16">
        <v>37.754034040264898</v>
      </c>
      <c r="BH83" s="16">
        <f t="shared" si="53"/>
        <v>4.3142300207941266E-12</v>
      </c>
      <c r="BI83" s="16">
        <f>BH83/AP7</f>
        <v>5.7312481556699291E-6</v>
      </c>
      <c r="BJ83" s="341">
        <f>AVERAGE(BI83:BI84)</f>
        <v>5.3105688430392246E-6</v>
      </c>
    </row>
    <row r="84" spans="2:62" x14ac:dyDescent="0.25">
      <c r="B84" s="192" t="s">
        <v>123</v>
      </c>
      <c r="C84" s="35">
        <v>41</v>
      </c>
      <c r="D84" s="35">
        <v>24.8397061786197</v>
      </c>
      <c r="E84" s="35">
        <f t="shared" si="45"/>
        <v>3.3304533647790197E-8</v>
      </c>
      <c r="F84" s="195">
        <f t="shared" si="55"/>
        <v>0.444536027451293</v>
      </c>
      <c r="G84" s="341"/>
      <c r="H84" s="2" t="s">
        <v>158</v>
      </c>
      <c r="I84" s="16" t="s">
        <v>167</v>
      </c>
      <c r="J84" s="206" t="s">
        <v>161</v>
      </c>
      <c r="K84" s="206" t="e">
        <f t="shared" si="46"/>
        <v>#VALUE!</v>
      </c>
      <c r="L84" s="16" t="e">
        <f t="shared" si="58"/>
        <v>#VALUE!</v>
      </c>
      <c r="M84" s="341"/>
      <c r="N84" s="192" t="s">
        <v>123</v>
      </c>
      <c r="O84" s="35">
        <v>16</v>
      </c>
      <c r="P84" s="35">
        <v>23.867078900078202</v>
      </c>
      <c r="Q84" s="35">
        <f t="shared" si="47"/>
        <v>6.5357185567734755E-8</v>
      </c>
      <c r="R84" s="195">
        <f t="shared" si="56"/>
        <v>0.38118605071792955</v>
      </c>
      <c r="S84" s="341"/>
      <c r="T84" s="192" t="s">
        <v>123</v>
      </c>
      <c r="U84" s="35">
        <v>28</v>
      </c>
      <c r="V84" s="35" t="s">
        <v>143</v>
      </c>
      <c r="W84" s="35" t="e">
        <f t="shared" si="48"/>
        <v>#VALUE!</v>
      </c>
      <c r="X84" s="195" t="e">
        <f t="shared" si="57"/>
        <v>#VALUE!</v>
      </c>
      <c r="Y84" s="341"/>
      <c r="Z84" s="197" t="s">
        <v>145</v>
      </c>
      <c r="AA84" s="37" t="s">
        <v>142</v>
      </c>
      <c r="AB84" s="37" t="s">
        <v>143</v>
      </c>
      <c r="AC84" s="37" t="e">
        <f t="shared" si="49"/>
        <v>#VALUE!</v>
      </c>
      <c r="AD84" s="200"/>
      <c r="AE84" s="361"/>
      <c r="AF84" s="192" t="s">
        <v>146</v>
      </c>
      <c r="AG84" s="35">
        <v>13</v>
      </c>
      <c r="AH84" s="35">
        <v>29.7675853779247</v>
      </c>
      <c r="AI84" s="35">
        <f t="shared" si="50"/>
        <v>1.0941173445326142E-9</v>
      </c>
      <c r="AJ84" s="195">
        <f t="shared" si="59"/>
        <v>7.0129140237955544E-3</v>
      </c>
      <c r="AK84" s="341"/>
      <c r="AM84" s="2" t="s">
        <v>123</v>
      </c>
      <c r="AN84" s="16">
        <v>21</v>
      </c>
      <c r="AO84" s="16">
        <v>22.219948968422599</v>
      </c>
      <c r="AP84" s="76">
        <f t="shared" si="52"/>
        <v>2.0470519220585086E-7</v>
      </c>
      <c r="AQ84" s="16">
        <f t="shared" si="60"/>
        <v>0.9232722927742627</v>
      </c>
      <c r="AR84" s="341"/>
      <c r="AS84" s="2" t="s">
        <v>123</v>
      </c>
      <c r="AT84" s="16">
        <v>15</v>
      </c>
      <c r="AU84" s="16">
        <v>22.797538817746702</v>
      </c>
      <c r="AV84" s="76">
        <f t="shared" si="51"/>
        <v>1.3716932090443129E-7</v>
      </c>
      <c r="AW84" s="16">
        <f t="shared" si="61"/>
        <v>0.41396201721512943</v>
      </c>
      <c r="AX84" s="341"/>
      <c r="BE84" s="2" t="s">
        <v>200</v>
      </c>
      <c r="BF84" s="16">
        <v>10</v>
      </c>
      <c r="BG84" s="16">
        <v>38.156234496043602</v>
      </c>
      <c r="BH84" s="16">
        <f t="shared" si="53"/>
        <v>3.2645918727035465E-12</v>
      </c>
      <c r="BI84" s="16">
        <f>BH84/AP8</f>
        <v>4.8898895304085201E-6</v>
      </c>
      <c r="BJ84" s="341"/>
    </row>
    <row r="85" spans="2:62" x14ac:dyDescent="0.25">
      <c r="B85" s="192" t="s">
        <v>123</v>
      </c>
      <c r="C85" s="35">
        <v>8</v>
      </c>
      <c r="D85" s="35">
        <v>28.3214681332969</v>
      </c>
      <c r="E85" s="35">
        <f t="shared" si="45"/>
        <v>2.9811825511110899E-9</v>
      </c>
      <c r="F85" s="195">
        <f t="shared" si="55"/>
        <v>0.25588911553088706</v>
      </c>
      <c r="G85" s="341">
        <f>AVERAGE(F85:F86)</f>
        <v>0.25028881176139561</v>
      </c>
      <c r="H85" s="2" t="s">
        <v>159</v>
      </c>
      <c r="I85" s="16" t="s">
        <v>167</v>
      </c>
      <c r="J85" s="206" t="s">
        <v>161</v>
      </c>
      <c r="K85" s="206" t="e">
        <f t="shared" si="46"/>
        <v>#VALUE!</v>
      </c>
      <c r="L85" s="16" t="e">
        <f t="shared" si="58"/>
        <v>#VALUE!</v>
      </c>
      <c r="M85" s="341" t="e">
        <f>AVERAGE(L85:L86)</f>
        <v>#VALUE!</v>
      </c>
      <c r="N85" s="192" t="s">
        <v>123</v>
      </c>
      <c r="O85" s="35">
        <v>3</v>
      </c>
      <c r="P85" s="35">
        <v>31.264275630146699</v>
      </c>
      <c r="Q85" s="35">
        <f t="shared" si="47"/>
        <v>3.8771735615368093E-10</v>
      </c>
      <c r="R85" s="195">
        <f t="shared" si="56"/>
        <v>0.61297382251773924</v>
      </c>
      <c r="S85" s="341">
        <f>AVERAGE(R85:R86)</f>
        <v>0.45375502396742395</v>
      </c>
      <c r="T85" s="192" t="s">
        <v>123</v>
      </c>
      <c r="U85" s="35">
        <v>9</v>
      </c>
      <c r="V85" s="35">
        <v>25.547502218423102</v>
      </c>
      <c r="W85" s="35">
        <f t="shared" si="48"/>
        <v>2.0390858830840465E-8</v>
      </c>
      <c r="X85" s="195">
        <f t="shared" si="57"/>
        <v>0.73843371110499267</v>
      </c>
      <c r="Y85" s="341">
        <f>AVERAGE(X85)</f>
        <v>0.73843371110499267</v>
      </c>
      <c r="Z85" s="192" t="s">
        <v>145</v>
      </c>
      <c r="AA85" s="35">
        <v>40</v>
      </c>
      <c r="AB85" s="35">
        <v>25.941587704614498</v>
      </c>
      <c r="AC85" s="35">
        <f t="shared" si="49"/>
        <v>1.5516864430781851E-8</v>
      </c>
      <c r="AD85" s="195">
        <f t="shared" ref="AD85:AD98" si="62">AC85/AC5</f>
        <v>0.22823047920199499</v>
      </c>
      <c r="AE85" s="359">
        <f>AVERAGE(AD85:AD86)</f>
        <v>0.19709844607084992</v>
      </c>
      <c r="AF85" s="192" t="s">
        <v>146</v>
      </c>
      <c r="AG85" s="35">
        <v>14</v>
      </c>
      <c r="AH85" s="35">
        <v>32.934631198955202</v>
      </c>
      <c r="AI85" s="35">
        <f t="shared" si="50"/>
        <v>1.2181145002016438E-10</v>
      </c>
      <c r="AJ85" s="195">
        <f t="shared" si="59"/>
        <v>2.3629260305927519E-3</v>
      </c>
      <c r="AK85" s="341">
        <f>AVERAGE(AJ85:AJ86)</f>
        <v>2.2205589931758685E-3</v>
      </c>
      <c r="AM85" s="2" t="s">
        <v>123</v>
      </c>
      <c r="AN85" s="16">
        <v>1</v>
      </c>
      <c r="AO85" s="16">
        <v>24.046665335687202</v>
      </c>
      <c r="AP85" s="76">
        <f t="shared" si="52"/>
        <v>5.7707523654900047E-8</v>
      </c>
      <c r="AQ85" s="16">
        <f t="shared" si="60"/>
        <v>0.13615920008989033</v>
      </c>
      <c r="AR85" s="341">
        <f>AVERAGE(AQ85:AQ86)</f>
        <v>0.1865126611825631</v>
      </c>
      <c r="AS85" s="2" t="s">
        <v>123</v>
      </c>
      <c r="AT85" s="16">
        <v>8</v>
      </c>
      <c r="AU85" s="16">
        <v>21.305530945772599</v>
      </c>
      <c r="AV85" s="76">
        <f t="shared" si="51"/>
        <v>3.8583010556517253E-7</v>
      </c>
      <c r="AW85" s="16">
        <f t="shared" si="61"/>
        <v>0.39761656706367748</v>
      </c>
      <c r="AX85" s="341">
        <f>AVERAGE(AW85:AW86)</f>
        <v>0.34598594331196186</v>
      </c>
      <c r="BE85" s="2" t="s">
        <v>200</v>
      </c>
      <c r="BF85" s="16">
        <v>5</v>
      </c>
      <c r="BG85" s="16" t="s">
        <v>143</v>
      </c>
      <c r="BH85" s="16" t="e">
        <f t="shared" si="53"/>
        <v>#VALUE!</v>
      </c>
      <c r="BI85" s="252"/>
      <c r="BJ85" s="364"/>
    </row>
    <row r="86" spans="2:62" ht="15.75" thickBot="1" x14ac:dyDescent="0.3">
      <c r="B86" s="192" t="s">
        <v>123</v>
      </c>
      <c r="C86" s="35">
        <v>8</v>
      </c>
      <c r="D86" s="35">
        <v>28.212409875993298</v>
      </c>
      <c r="E86" s="35">
        <f t="shared" si="45"/>
        <v>3.2152768777890689E-9</v>
      </c>
      <c r="F86" s="195">
        <f t="shared" si="55"/>
        <v>0.2446885079919042</v>
      </c>
      <c r="G86" s="341"/>
      <c r="H86" s="8" t="s">
        <v>159</v>
      </c>
      <c r="I86" s="17" t="s">
        <v>167</v>
      </c>
      <c r="J86" s="208" t="s">
        <v>161</v>
      </c>
      <c r="K86" s="208" t="e">
        <f t="shared" si="46"/>
        <v>#VALUE!</v>
      </c>
      <c r="L86" s="17" t="e">
        <f t="shared" si="58"/>
        <v>#VALUE!</v>
      </c>
      <c r="M86" s="343"/>
      <c r="N86" s="192" t="s">
        <v>123</v>
      </c>
      <c r="O86" s="35">
        <v>3</v>
      </c>
      <c r="P86" s="35">
        <v>29.9274901632329</v>
      </c>
      <c r="Q86" s="35">
        <f t="shared" si="47"/>
        <v>9.7932708518941351E-10</v>
      </c>
      <c r="R86" s="195">
        <f t="shared" si="56"/>
        <v>0.29453622541710867</v>
      </c>
      <c r="S86" s="341"/>
      <c r="T86" s="192" t="s">
        <v>123</v>
      </c>
      <c r="U86" s="35">
        <v>9</v>
      </c>
      <c r="V86" s="35" t="s">
        <v>143</v>
      </c>
      <c r="W86" s="35" t="e">
        <f t="shared" si="48"/>
        <v>#VALUE!</v>
      </c>
      <c r="X86" s="195" t="e">
        <f t="shared" si="57"/>
        <v>#VALUE!</v>
      </c>
      <c r="Y86" s="341"/>
      <c r="Z86" s="192" t="s">
        <v>145</v>
      </c>
      <c r="AA86" s="35">
        <v>40</v>
      </c>
      <c r="AB86" s="35">
        <v>25.035881215781099</v>
      </c>
      <c r="AC86" s="35">
        <f t="shared" si="49"/>
        <v>2.9070251306098486E-8</v>
      </c>
      <c r="AD86" s="195">
        <f t="shared" si="62"/>
        <v>0.16596641293970482</v>
      </c>
      <c r="AE86" s="341"/>
      <c r="AF86" s="193" t="s">
        <v>146</v>
      </c>
      <c r="AG86" s="39">
        <v>14</v>
      </c>
      <c r="AH86" s="39">
        <v>31.576439885252199</v>
      </c>
      <c r="AI86" s="39">
        <f t="shared" si="50"/>
        <v>3.1228019239367282E-10</v>
      </c>
      <c r="AJ86" s="196">
        <f t="shared" si="59"/>
        <v>2.078191955758985E-3</v>
      </c>
      <c r="AK86" s="341"/>
      <c r="AM86" s="2" t="s">
        <v>123</v>
      </c>
      <c r="AN86" s="16">
        <v>1</v>
      </c>
      <c r="AO86" s="16">
        <v>23.5708012243132</v>
      </c>
      <c r="AP86" s="76">
        <f t="shared" si="52"/>
        <v>8.0256794474481317E-8</v>
      </c>
      <c r="AQ86" s="16">
        <f t="shared" si="60"/>
        <v>0.2368661222752359</v>
      </c>
      <c r="AR86" s="341"/>
      <c r="AS86" s="2" t="s">
        <v>123</v>
      </c>
      <c r="AT86" s="16">
        <v>8</v>
      </c>
      <c r="AU86" s="16">
        <v>21.107422167538701</v>
      </c>
      <c r="AV86" s="76">
        <f t="shared" si="51"/>
        <v>4.4262179637877665E-7</v>
      </c>
      <c r="AW86" s="16">
        <f t="shared" si="61"/>
        <v>0.29435531956024624</v>
      </c>
      <c r="AX86" s="341"/>
      <c r="BE86" s="2" t="s">
        <v>200</v>
      </c>
      <c r="BF86" s="16">
        <v>5</v>
      </c>
      <c r="BG86" s="16" t="s">
        <v>143</v>
      </c>
      <c r="BH86" s="16" t="e">
        <f t="shared" si="53"/>
        <v>#VALUE!</v>
      </c>
      <c r="BI86" s="252"/>
      <c r="BJ86" s="364"/>
    </row>
    <row r="87" spans="2:62" x14ac:dyDescent="0.25">
      <c r="B87" s="192" t="s">
        <v>123</v>
      </c>
      <c r="C87" s="35">
        <v>21</v>
      </c>
      <c r="D87" s="35">
        <v>23.93550482381</v>
      </c>
      <c r="E87" s="35">
        <f t="shared" si="45"/>
        <v>6.232970718823359E-8</v>
      </c>
      <c r="F87" s="195">
        <f t="shared" si="55"/>
        <v>0.76420733745279434</v>
      </c>
      <c r="G87" s="341">
        <f>AVERAGE(F87:F88)</f>
        <v>0.64813176417448415</v>
      </c>
      <c r="N87" s="192" t="s">
        <v>123</v>
      </c>
      <c r="O87" s="35">
        <v>11</v>
      </c>
      <c r="P87" s="35">
        <v>24.525334707974899</v>
      </c>
      <c r="Q87" s="35">
        <f t="shared" si="47"/>
        <v>4.1413181829238469E-8</v>
      </c>
      <c r="R87" s="195">
        <f t="shared" si="56"/>
        <v>1.7821595454024299</v>
      </c>
      <c r="S87" s="341">
        <f>AVERAGE(R87:R88)</f>
        <v>1.2788572892580918</v>
      </c>
      <c r="T87" s="192" t="s">
        <v>123</v>
      </c>
      <c r="U87" s="35">
        <v>2</v>
      </c>
      <c r="V87" s="35">
        <v>37.753245586287697</v>
      </c>
      <c r="W87" s="35">
        <f t="shared" si="48"/>
        <v>4.3165884551103115E-12</v>
      </c>
      <c r="X87" s="195">
        <f t="shared" si="57"/>
        <v>0.13795173660990953</v>
      </c>
      <c r="Y87" s="341">
        <f>AVERAGE(X87)</f>
        <v>0.13795173660990953</v>
      </c>
      <c r="Z87" s="192" t="s">
        <v>145</v>
      </c>
      <c r="AA87" s="35">
        <v>30</v>
      </c>
      <c r="AB87" s="35">
        <v>25.856792206354399</v>
      </c>
      <c r="AC87" s="35">
        <f t="shared" si="49"/>
        <v>1.6456215055601828E-8</v>
      </c>
      <c r="AD87" s="195">
        <f t="shared" si="62"/>
        <v>0.26515475435042302</v>
      </c>
      <c r="AE87" s="341">
        <f>AVERAGE(AD87:AD88)</f>
        <v>0.25877904268294555</v>
      </c>
      <c r="AF87" s="191" t="s">
        <v>147</v>
      </c>
      <c r="AG87" s="188" t="s">
        <v>142</v>
      </c>
      <c r="AH87" s="188" t="s">
        <v>143</v>
      </c>
      <c r="AI87" s="188" t="e">
        <f t="shared" si="50"/>
        <v>#VALUE!</v>
      </c>
      <c r="AJ87" s="198"/>
      <c r="AK87" s="199"/>
      <c r="AM87" s="2" t="s">
        <v>123</v>
      </c>
      <c r="AN87" s="16">
        <v>2</v>
      </c>
      <c r="AO87" s="16">
        <v>23.534328055503298</v>
      </c>
      <c r="AP87" s="76">
        <f t="shared" si="52"/>
        <v>8.2311653782296232E-8</v>
      </c>
      <c r="AQ87" s="16">
        <f t="shared" si="60"/>
        <v>0.25294509088186706</v>
      </c>
      <c r="AR87" s="341">
        <f>AVERAGE(AQ87:AQ88)</f>
        <v>0.20982422817044005</v>
      </c>
      <c r="AS87" s="2" t="s">
        <v>123</v>
      </c>
      <c r="AT87" s="16">
        <v>9</v>
      </c>
      <c r="AU87" s="16">
        <v>21.634393120879999</v>
      </c>
      <c r="AV87" s="76">
        <f t="shared" si="51"/>
        <v>3.0718409998815146E-7</v>
      </c>
      <c r="AW87" s="16">
        <f t="shared" si="61"/>
        <v>0.33861182506222653</v>
      </c>
      <c r="AX87" s="341">
        <f>AVERAGE(AW87:AW88)</f>
        <v>0.32792367937540912</v>
      </c>
      <c r="BE87" s="2" t="s">
        <v>200</v>
      </c>
      <c r="BF87" s="16">
        <v>21</v>
      </c>
      <c r="BG87" s="16" t="s">
        <v>143</v>
      </c>
      <c r="BH87" s="16" t="e">
        <f t="shared" si="53"/>
        <v>#VALUE!</v>
      </c>
      <c r="BI87" s="252"/>
      <c r="BJ87" s="364"/>
    </row>
    <row r="88" spans="2:62" x14ac:dyDescent="0.25">
      <c r="B88" s="192" t="s">
        <v>123</v>
      </c>
      <c r="C88" s="35">
        <v>21</v>
      </c>
      <c r="D88" s="35">
        <v>23.921028533497299</v>
      </c>
      <c r="E88" s="35">
        <f t="shared" si="45"/>
        <v>6.2958284284653017E-8</v>
      </c>
      <c r="F88" s="195">
        <f t="shared" si="55"/>
        <v>0.53205619089617395</v>
      </c>
      <c r="G88" s="341"/>
      <c r="N88" s="192" t="s">
        <v>123</v>
      </c>
      <c r="O88" s="35">
        <v>11</v>
      </c>
      <c r="P88" s="35">
        <v>23.561787179082099</v>
      </c>
      <c r="Q88" s="35">
        <f t="shared" si="47"/>
        <v>8.0759813555058652E-8</v>
      </c>
      <c r="R88" s="195">
        <f t="shared" si="56"/>
        <v>0.77555503311375362</v>
      </c>
      <c r="S88" s="341"/>
      <c r="T88" s="192" t="s">
        <v>123</v>
      </c>
      <c r="U88" s="35">
        <v>2</v>
      </c>
      <c r="V88" s="35" t="s">
        <v>143</v>
      </c>
      <c r="W88" s="35" t="e">
        <f t="shared" si="48"/>
        <v>#VALUE!</v>
      </c>
      <c r="X88" s="195" t="e">
        <f t="shared" si="57"/>
        <v>#VALUE!</v>
      </c>
      <c r="Y88" s="341"/>
      <c r="Z88" s="192" t="s">
        <v>145</v>
      </c>
      <c r="AA88" s="35">
        <v>30</v>
      </c>
      <c r="AB88" s="35">
        <v>25.0466547391453</v>
      </c>
      <c r="AC88" s="35">
        <f t="shared" si="49"/>
        <v>2.8853973758045478E-8</v>
      </c>
      <c r="AD88" s="195">
        <f t="shared" si="62"/>
        <v>0.25240333101546808</v>
      </c>
      <c r="AE88" s="341"/>
      <c r="AF88" s="197" t="s">
        <v>147</v>
      </c>
      <c r="AG88" s="37" t="s">
        <v>142</v>
      </c>
      <c r="AH88" s="37" t="s">
        <v>143</v>
      </c>
      <c r="AI88" s="37" t="e">
        <f t="shared" si="50"/>
        <v>#VALUE!</v>
      </c>
      <c r="AJ88" s="200"/>
      <c r="AK88" s="201"/>
      <c r="AM88" s="2" t="s">
        <v>123</v>
      </c>
      <c r="AN88" s="16">
        <v>2</v>
      </c>
      <c r="AO88" s="16">
        <v>23.281064370818001</v>
      </c>
      <c r="AP88" s="76">
        <f t="shared" si="52"/>
        <v>9.8107293153402746E-8</v>
      </c>
      <c r="AQ88" s="16">
        <f t="shared" si="60"/>
        <v>0.16670336545901301</v>
      </c>
      <c r="AR88" s="341"/>
      <c r="AS88" s="2" t="s">
        <v>123</v>
      </c>
      <c r="AT88" s="16">
        <v>9</v>
      </c>
      <c r="AU88" s="16">
        <v>21.064621853045502</v>
      </c>
      <c r="AV88" s="76">
        <f t="shared" si="51"/>
        <v>4.5594974264677214E-7</v>
      </c>
      <c r="AW88" s="16">
        <f t="shared" si="61"/>
        <v>0.31723553368859175</v>
      </c>
      <c r="AX88" s="341"/>
      <c r="BE88" s="2" t="s">
        <v>200</v>
      </c>
      <c r="BF88" s="16">
        <v>21</v>
      </c>
      <c r="BG88" s="16" t="s">
        <v>143</v>
      </c>
      <c r="BH88" s="16" t="e">
        <f t="shared" si="53"/>
        <v>#VALUE!</v>
      </c>
      <c r="BI88" s="252"/>
      <c r="BJ88" s="364"/>
    </row>
    <row r="89" spans="2:62" x14ac:dyDescent="0.25">
      <c r="B89" s="192" t="s">
        <v>123</v>
      </c>
      <c r="C89" s="35">
        <v>39</v>
      </c>
      <c r="D89" s="35">
        <v>23.2489278947955</v>
      </c>
      <c r="E89" s="35">
        <f t="shared" si="45"/>
        <v>1.0031718493417853E-7</v>
      </c>
      <c r="F89" s="195">
        <f t="shared" si="55"/>
        <v>0.52948564028851763</v>
      </c>
      <c r="G89" s="341">
        <f>AVERAGE(F89:F90)</f>
        <v>0.5073157944329606</v>
      </c>
      <c r="N89" s="192" t="s">
        <v>123</v>
      </c>
      <c r="O89" s="35">
        <v>25</v>
      </c>
      <c r="P89" s="35">
        <v>23.216835207988801</v>
      </c>
      <c r="Q89" s="35">
        <f t="shared" si="47"/>
        <v>1.0257374168694364E-7</v>
      </c>
      <c r="R89" s="195">
        <f t="shared" si="56"/>
        <v>1.3997684062292597</v>
      </c>
      <c r="S89" s="341">
        <f>AVERAGE(R89:R90)</f>
        <v>1.0197969609405169</v>
      </c>
      <c r="T89" s="192" t="s">
        <v>123</v>
      </c>
      <c r="U89" s="35">
        <v>22</v>
      </c>
      <c r="V89" s="35">
        <v>23.308167892886299</v>
      </c>
      <c r="W89" s="35">
        <f t="shared" si="48"/>
        <v>9.628138307786852E-8</v>
      </c>
      <c r="X89" s="195">
        <f t="shared" si="57"/>
        <v>0.82023153277077576</v>
      </c>
      <c r="Y89" s="341">
        <f>AVERAGE(X89)</f>
        <v>0.82023153277077576</v>
      </c>
      <c r="Z89" s="192" t="s">
        <v>145</v>
      </c>
      <c r="AA89" s="35">
        <v>20</v>
      </c>
      <c r="AB89" s="35">
        <v>25.772318962642</v>
      </c>
      <c r="AC89" s="35">
        <f t="shared" si="49"/>
        <v>1.7448533613367338E-8</v>
      </c>
      <c r="AD89" s="195">
        <f t="shared" si="62"/>
        <v>0.21132000957906005</v>
      </c>
      <c r="AE89" s="341">
        <f>AVERAGE(AD89:AD90)</f>
        <v>0.18989879392261133</v>
      </c>
      <c r="AF89" s="192" t="s">
        <v>147</v>
      </c>
      <c r="AG89" s="35">
        <v>37</v>
      </c>
      <c r="AH89" s="35">
        <v>34.532936728914599</v>
      </c>
      <c r="AI89" s="35">
        <f t="shared" si="50"/>
        <v>4.0230016086560854E-11</v>
      </c>
      <c r="AJ89" s="195">
        <f t="shared" ref="AJ89:AJ98" si="63">AI89/AI5</f>
        <v>1.3487920154098851E-3</v>
      </c>
      <c r="AK89" s="359">
        <f>AVERAGE(AJ89:AJ90)</f>
        <v>1.0988503137118462E-3</v>
      </c>
      <c r="AM89" s="2" t="s">
        <v>123</v>
      </c>
      <c r="AN89" s="16">
        <v>4</v>
      </c>
      <c r="AO89" s="16">
        <v>25.416961298682001</v>
      </c>
      <c r="AP89" s="76">
        <f t="shared" si="52"/>
        <v>2.2321956140219755E-8</v>
      </c>
      <c r="AQ89" s="16">
        <f t="shared" si="60"/>
        <v>0.1521323422245725</v>
      </c>
      <c r="AR89" s="341">
        <f>AVERAGE(AQ89:AQ90)</f>
        <v>0.1719867828727504</v>
      </c>
      <c r="AS89" s="2" t="s">
        <v>123</v>
      </c>
      <c r="AT89" s="16">
        <v>3</v>
      </c>
      <c r="AU89" s="16">
        <v>24.2823210811686</v>
      </c>
      <c r="AV89" s="76">
        <f t="shared" si="51"/>
        <v>4.9010935274674782E-8</v>
      </c>
      <c r="AW89" s="16">
        <f t="shared" si="61"/>
        <v>0.13903927765696852</v>
      </c>
      <c r="AX89" s="341">
        <f>AVERAGE(AW89:AW90)</f>
        <v>0.13764689457603624</v>
      </c>
      <c r="BE89" s="2" t="s">
        <v>200</v>
      </c>
      <c r="BF89" s="16">
        <v>1</v>
      </c>
      <c r="BG89" s="16" t="s">
        <v>143</v>
      </c>
      <c r="BH89" s="16" t="e">
        <f t="shared" si="53"/>
        <v>#VALUE!</v>
      </c>
      <c r="BI89" s="252"/>
      <c r="BJ89" s="341">
        <f>AVERAGE(BI89:BI90)</f>
        <v>1.9059855528605988E-5</v>
      </c>
    </row>
    <row r="90" spans="2:62" ht="15.75" thickBot="1" x14ac:dyDescent="0.3">
      <c r="B90" s="193" t="s">
        <v>123</v>
      </c>
      <c r="C90" s="39">
        <v>39</v>
      </c>
      <c r="D90" s="39">
        <v>23.2519997069328</v>
      </c>
      <c r="E90" s="39">
        <f t="shared" si="45"/>
        <v>1.001038150222451E-7</v>
      </c>
      <c r="F90" s="196">
        <f t="shared" si="55"/>
        <v>0.48514594857740356</v>
      </c>
      <c r="G90" s="341"/>
      <c r="N90" s="193" t="s">
        <v>123</v>
      </c>
      <c r="O90" s="39">
        <v>25</v>
      </c>
      <c r="P90" s="39">
        <v>22.345003268782001</v>
      </c>
      <c r="Q90" s="39">
        <f t="shared" si="47"/>
        <v>1.8770842378867071E-7</v>
      </c>
      <c r="R90" s="196">
        <f t="shared" si="56"/>
        <v>0.63982551565177381</v>
      </c>
      <c r="S90" s="341"/>
      <c r="T90" s="193" t="s">
        <v>123</v>
      </c>
      <c r="U90" s="39">
        <v>22</v>
      </c>
      <c r="V90" s="39" t="s">
        <v>143</v>
      </c>
      <c r="W90" s="39" t="e">
        <f t="shared" si="48"/>
        <v>#VALUE!</v>
      </c>
      <c r="X90" s="196" t="e">
        <f t="shared" si="57"/>
        <v>#VALUE!</v>
      </c>
      <c r="Y90" s="341"/>
      <c r="Z90" s="192" t="s">
        <v>145</v>
      </c>
      <c r="AA90" s="35">
        <v>20</v>
      </c>
      <c r="AB90" s="35">
        <v>25.082117566460099</v>
      </c>
      <c r="AC90" s="35">
        <f t="shared" si="49"/>
        <v>2.815336155548281E-8</v>
      </c>
      <c r="AD90" s="195">
        <f t="shared" si="62"/>
        <v>0.16847757826616258</v>
      </c>
      <c r="AE90" s="341"/>
      <c r="AF90" s="192" t="s">
        <v>147</v>
      </c>
      <c r="AG90" s="35">
        <v>37</v>
      </c>
      <c r="AH90" s="35">
        <v>34.037816360479198</v>
      </c>
      <c r="AI90" s="35">
        <f t="shared" si="50"/>
        <v>5.6701727250710486E-11</v>
      </c>
      <c r="AJ90" s="195">
        <f t="shared" si="63"/>
        <v>8.4890861201380714E-4</v>
      </c>
      <c r="AK90" s="341"/>
      <c r="AM90" s="2" t="s">
        <v>123</v>
      </c>
      <c r="AN90" s="16">
        <v>4</v>
      </c>
      <c r="AO90" s="16">
        <v>24.796970657912901</v>
      </c>
      <c r="AP90" s="76">
        <f t="shared" si="52"/>
        <v>3.4305837835878722E-8</v>
      </c>
      <c r="AQ90" s="16">
        <f t="shared" si="60"/>
        <v>0.19184122352092831</v>
      </c>
      <c r="AR90" s="341"/>
      <c r="AS90" s="2" t="s">
        <v>123</v>
      </c>
      <c r="AT90" s="16">
        <v>3</v>
      </c>
      <c r="AU90" s="16">
        <v>24.077460280845099</v>
      </c>
      <c r="AV90" s="76">
        <f t="shared" si="51"/>
        <v>5.6488785302793498E-8</v>
      </c>
      <c r="AW90" s="16">
        <f t="shared" si="61"/>
        <v>0.13625451149510395</v>
      </c>
      <c r="AX90" s="341"/>
      <c r="BE90" s="2" t="s">
        <v>200</v>
      </c>
      <c r="BF90" s="16">
        <v>1</v>
      </c>
      <c r="BG90" s="16">
        <v>37.172048292220303</v>
      </c>
      <c r="BH90" s="16">
        <f t="shared" si="53"/>
        <v>6.4580062913984894E-12</v>
      </c>
      <c r="BI90" s="16">
        <f>BH90/AP14</f>
        <v>1.9059855528605988E-5</v>
      </c>
      <c r="BJ90" s="341"/>
    </row>
    <row r="91" spans="2:62" x14ac:dyDescent="0.25">
      <c r="B91" s="191" t="s">
        <v>144</v>
      </c>
      <c r="C91" s="188" t="s">
        <v>142</v>
      </c>
      <c r="D91" s="188" t="s">
        <v>143</v>
      </c>
      <c r="E91" s="188" t="e">
        <f t="shared" si="45"/>
        <v>#VALUE!</v>
      </c>
      <c r="F91" s="198"/>
      <c r="G91" s="199"/>
      <c r="N91" s="191" t="s">
        <v>144</v>
      </c>
      <c r="O91" s="188" t="s">
        <v>142</v>
      </c>
      <c r="P91" s="188" t="s">
        <v>143</v>
      </c>
      <c r="Q91" s="188" t="e">
        <f t="shared" si="47"/>
        <v>#VALUE!</v>
      </c>
      <c r="R91" s="198"/>
      <c r="S91" s="199"/>
      <c r="T91" s="191" t="s">
        <v>144</v>
      </c>
      <c r="U91" s="188" t="s">
        <v>142</v>
      </c>
      <c r="V91" s="188">
        <v>38.135743471138497</v>
      </c>
      <c r="W91" s="188">
        <f t="shared" si="48"/>
        <v>3.311290691364905E-12</v>
      </c>
      <c r="X91" s="198"/>
      <c r="Y91" s="199"/>
      <c r="Z91" s="192" t="s">
        <v>145</v>
      </c>
      <c r="AA91" s="35">
        <v>36</v>
      </c>
      <c r="AB91" s="35">
        <v>24.482763010107199</v>
      </c>
      <c r="AC91" s="35">
        <f t="shared" si="49"/>
        <v>4.2653429634435327E-8</v>
      </c>
      <c r="AD91" s="195">
        <f t="shared" si="62"/>
        <v>0.44442376723922572</v>
      </c>
      <c r="AE91" s="341">
        <f>AVERAGE(AD91:AD92)</f>
        <v>0.39309895976847203</v>
      </c>
      <c r="AF91" s="192" t="s">
        <v>147</v>
      </c>
      <c r="AG91" s="35">
        <v>23</v>
      </c>
      <c r="AH91" s="35">
        <v>31.204267735575598</v>
      </c>
      <c r="AI91" s="35">
        <f t="shared" si="50"/>
        <v>4.0418428040468367E-10</v>
      </c>
      <c r="AJ91" s="195">
        <f t="shared" si="63"/>
        <v>2.966492071015308E-3</v>
      </c>
      <c r="AK91" s="341">
        <f>AVERAGE(AJ91:AJ92)</f>
        <v>2.7358514643086194E-3</v>
      </c>
      <c r="AM91" s="2" t="s">
        <v>123</v>
      </c>
      <c r="AN91" s="16">
        <v>16</v>
      </c>
      <c r="AO91" s="16">
        <v>21.482668700615299</v>
      </c>
      <c r="AP91" s="76">
        <f t="shared" si="52"/>
        <v>3.4124974396444038E-7</v>
      </c>
      <c r="AQ91" s="16">
        <f t="shared" si="60"/>
        <v>0.69922448564568418</v>
      </c>
      <c r="AR91" s="341">
        <f>AVERAGE(AQ91:AQ92)</f>
        <v>0.67170960151768488</v>
      </c>
      <c r="AS91" s="2" t="s">
        <v>123</v>
      </c>
      <c r="AT91" s="16">
        <v>6</v>
      </c>
      <c r="AU91" s="16">
        <v>22.220892547044102</v>
      </c>
      <c r="AV91" s="76">
        <f t="shared" si="51"/>
        <v>2.0457135082857513E-7</v>
      </c>
      <c r="AW91" s="16">
        <f t="shared" si="61"/>
        <v>0.33520549567453944</v>
      </c>
      <c r="AX91" s="341">
        <f>AVERAGE(AW91:AW92)</f>
        <v>0.30229531014220568</v>
      </c>
      <c r="BE91" s="2" t="s">
        <v>200</v>
      </c>
      <c r="BF91" s="16">
        <v>2</v>
      </c>
      <c r="BG91" s="16" t="s">
        <v>143</v>
      </c>
      <c r="BH91" s="16" t="e">
        <f t="shared" si="53"/>
        <v>#VALUE!</v>
      </c>
      <c r="BI91" s="252"/>
      <c r="BJ91" s="341">
        <f>AVERAGE(BI91:BI92)</f>
        <v>6.3011594356325695E-6</v>
      </c>
    </row>
    <row r="92" spans="2:62" x14ac:dyDescent="0.25">
      <c r="B92" s="197" t="s">
        <v>144</v>
      </c>
      <c r="C92" s="37" t="s">
        <v>142</v>
      </c>
      <c r="D92" s="37" t="s">
        <v>143</v>
      </c>
      <c r="E92" s="37" t="e">
        <f t="shared" si="45"/>
        <v>#VALUE!</v>
      </c>
      <c r="F92" s="200"/>
      <c r="G92" s="201"/>
      <c r="N92" s="197" t="s">
        <v>144</v>
      </c>
      <c r="O92" s="37" t="s">
        <v>142</v>
      </c>
      <c r="P92" s="37" t="s">
        <v>143</v>
      </c>
      <c r="Q92" s="37" t="e">
        <f t="shared" si="47"/>
        <v>#VALUE!</v>
      </c>
      <c r="R92" s="200"/>
      <c r="S92" s="201"/>
      <c r="T92" s="197" t="s">
        <v>144</v>
      </c>
      <c r="U92" s="37" t="s">
        <v>142</v>
      </c>
      <c r="V92" s="37">
        <v>38.359310660626399</v>
      </c>
      <c r="W92" s="37">
        <f t="shared" si="48"/>
        <v>2.8359389546862188E-12</v>
      </c>
      <c r="X92" s="200"/>
      <c r="Y92" s="201"/>
      <c r="Z92" s="192" t="s">
        <v>145</v>
      </c>
      <c r="AA92" s="35">
        <v>36</v>
      </c>
      <c r="AB92" s="35">
        <v>24.053503028106899</v>
      </c>
      <c r="AC92" s="35">
        <f t="shared" si="49"/>
        <v>5.743466439831857E-8</v>
      </c>
      <c r="AD92" s="195">
        <f t="shared" si="62"/>
        <v>0.34177415229771835</v>
      </c>
      <c r="AE92" s="341"/>
      <c r="AF92" s="192" t="s">
        <v>147</v>
      </c>
      <c r="AG92" s="35">
        <v>23</v>
      </c>
      <c r="AH92" s="35">
        <v>30.3011794627818</v>
      </c>
      <c r="AI92" s="35">
        <f t="shared" si="50"/>
        <v>7.5585080109992044E-10</v>
      </c>
      <c r="AJ92" s="195">
        <f t="shared" si="63"/>
        <v>2.5052108576019312E-3</v>
      </c>
      <c r="AK92" s="341"/>
      <c r="AM92" s="2" t="s">
        <v>123</v>
      </c>
      <c r="AN92" s="16">
        <v>16</v>
      </c>
      <c r="AO92" s="16">
        <v>21.008069267495699</v>
      </c>
      <c r="AP92" s="76">
        <f t="shared" si="52"/>
        <v>4.7417756211828585E-7</v>
      </c>
      <c r="AQ92" s="16">
        <f t="shared" si="60"/>
        <v>0.64419471738968559</v>
      </c>
      <c r="AR92" s="341"/>
      <c r="AS92" s="2" t="s">
        <v>123</v>
      </c>
      <c r="AT92" s="16">
        <v>6</v>
      </c>
      <c r="AU92" s="16">
        <v>21.752343007880199</v>
      </c>
      <c r="AV92" s="76">
        <f t="shared" si="51"/>
        <v>2.8306897913275135E-7</v>
      </c>
      <c r="AW92" s="16">
        <f t="shared" si="61"/>
        <v>0.26938512460987191</v>
      </c>
      <c r="AX92" s="341"/>
      <c r="BE92" s="2" t="s">
        <v>200</v>
      </c>
      <c r="BF92" s="16">
        <v>2</v>
      </c>
      <c r="BG92" s="16">
        <v>37.972370761415199</v>
      </c>
      <c r="BH92" s="16">
        <f t="shared" si="53"/>
        <v>3.7083216301948459E-12</v>
      </c>
      <c r="BI92" s="16">
        <f>BH92/AP16</f>
        <v>6.3011594356325695E-6</v>
      </c>
      <c r="BJ92" s="341"/>
    </row>
    <row r="93" spans="2:62" x14ac:dyDescent="0.25">
      <c r="B93" s="192" t="s">
        <v>144</v>
      </c>
      <c r="C93" s="35">
        <v>7</v>
      </c>
      <c r="D93" s="35">
        <v>31.430088748821099</v>
      </c>
      <c r="E93" s="35">
        <f t="shared" si="45"/>
        <v>3.4562131657571125E-10</v>
      </c>
      <c r="F93" s="195">
        <f t="shared" ref="F93:F112" si="64">E93/E5</f>
        <v>0.39053478934079799</v>
      </c>
      <c r="G93" s="359">
        <f>AVERAGE(F93:F94)</f>
        <v>0.3739512180000964</v>
      </c>
      <c r="N93" s="192" t="s">
        <v>144</v>
      </c>
      <c r="O93" s="35">
        <v>10</v>
      </c>
      <c r="P93" s="35">
        <v>25.890656736130101</v>
      </c>
      <c r="Q93" s="35">
        <f t="shared" si="47"/>
        <v>1.6074434930742257E-8</v>
      </c>
      <c r="R93" s="195">
        <f t="shared" ref="R93:R112" si="65">Q93/Q5</f>
        <v>0.51294869231522766</v>
      </c>
      <c r="S93" s="359">
        <f>AVERAGE(R93:R94)</f>
        <v>0.37483447073118237</v>
      </c>
      <c r="T93" s="192" t="s">
        <v>144</v>
      </c>
      <c r="U93" s="35">
        <v>24</v>
      </c>
      <c r="V93" s="35">
        <v>24.9431195194997</v>
      </c>
      <c r="W93" s="35">
        <f t="shared" si="48"/>
        <v>3.1000795567867972E-8</v>
      </c>
      <c r="X93" s="195">
        <f t="shared" ref="X93:X112" si="66">W93/W5</f>
        <v>0.72074218291423309</v>
      </c>
      <c r="Y93" s="359">
        <f>AVERAGE(X93:X94)</f>
        <v>0.60620572846509235</v>
      </c>
      <c r="Z93" s="192" t="s">
        <v>145</v>
      </c>
      <c r="AA93" s="35">
        <v>17</v>
      </c>
      <c r="AB93" s="35">
        <v>25.240780099091701</v>
      </c>
      <c r="AC93" s="35">
        <f t="shared" si="49"/>
        <v>2.5221335323145603E-8</v>
      </c>
      <c r="AD93" s="195">
        <f t="shared" si="62"/>
        <v>0.63305396157253568</v>
      </c>
      <c r="AE93" s="341">
        <f>AVERAGE(AD93:AD94)</f>
        <v>0.53788250944751237</v>
      </c>
      <c r="AF93" s="192" t="s">
        <v>147</v>
      </c>
      <c r="AG93" s="35">
        <v>18</v>
      </c>
      <c r="AH93" s="35">
        <v>32.839121435614601</v>
      </c>
      <c r="AI93" s="35">
        <f t="shared" si="50"/>
        <v>1.3014857477758886E-10</v>
      </c>
      <c r="AJ93" s="195">
        <f t="shared" si="63"/>
        <v>3.8479863375793597E-3</v>
      </c>
      <c r="AK93" s="341">
        <f>AVERAGE(AJ93:AJ94)</f>
        <v>4.39035396132746E-3</v>
      </c>
      <c r="AM93" s="2" t="s">
        <v>123</v>
      </c>
      <c r="AN93" s="16">
        <v>14</v>
      </c>
      <c r="AO93" s="16">
        <v>22.6150485395804</v>
      </c>
      <c r="AP93" s="76">
        <f t="shared" si="52"/>
        <v>1.5566538001057699E-7</v>
      </c>
      <c r="AQ93" s="16">
        <f t="shared" si="60"/>
        <v>0.4979050118467353</v>
      </c>
      <c r="AR93" s="341">
        <f>AVERAGE(AQ93:AQ94)</f>
        <v>0.45245120543395834</v>
      </c>
      <c r="AS93" s="2" t="s">
        <v>123</v>
      </c>
      <c r="AT93" s="16">
        <v>17</v>
      </c>
      <c r="AU93" s="16">
        <v>21.928890676728098</v>
      </c>
      <c r="AV93" s="76">
        <f t="shared" si="51"/>
        <v>2.504644743648964E-7</v>
      </c>
      <c r="AW93" s="16">
        <f t="shared" si="61"/>
        <v>0.94602851832906554</v>
      </c>
      <c r="AX93" s="341">
        <f>AVERAGE(AW93:AW94)</f>
        <v>0.68882392878663767</v>
      </c>
      <c r="BE93" s="2" t="s">
        <v>200</v>
      </c>
      <c r="BF93" s="16">
        <v>4</v>
      </c>
      <c r="BG93" s="16" t="s">
        <v>143</v>
      </c>
      <c r="BH93" s="16" t="e">
        <f t="shared" si="53"/>
        <v>#VALUE!</v>
      </c>
      <c r="BI93" s="252"/>
      <c r="BJ93" s="364"/>
    </row>
    <row r="94" spans="2:62" x14ac:dyDescent="0.25">
      <c r="B94" s="192" t="s">
        <v>144</v>
      </c>
      <c r="C94" s="35">
        <v>7</v>
      </c>
      <c r="D94" s="35">
        <v>31.186700534074198</v>
      </c>
      <c r="E94" s="35">
        <f t="shared" si="45"/>
        <v>4.0913597981300003E-10</v>
      </c>
      <c r="F94" s="195">
        <f t="shared" si="64"/>
        <v>0.3573676466593948</v>
      </c>
      <c r="G94" s="341"/>
      <c r="N94" s="192" t="s">
        <v>144</v>
      </c>
      <c r="O94" s="35">
        <v>10</v>
      </c>
      <c r="P94" s="35">
        <v>24.9000889982856</v>
      </c>
      <c r="Q94" s="35">
        <f t="shared" si="47"/>
        <v>3.1939367891494024E-8</v>
      </c>
      <c r="R94" s="195">
        <f t="shared" si="65"/>
        <v>0.23672024914713702</v>
      </c>
      <c r="S94" s="341"/>
      <c r="T94" s="192" t="s">
        <v>144</v>
      </c>
      <c r="U94" s="35">
        <v>24</v>
      </c>
      <c r="V94" s="35">
        <v>23.554491905868598</v>
      </c>
      <c r="W94" s="35">
        <f t="shared" si="48"/>
        <v>8.1169225812223731E-8</v>
      </c>
      <c r="X94" s="195">
        <f t="shared" si="66"/>
        <v>0.49166927401595167</v>
      </c>
      <c r="Y94" s="341"/>
      <c r="Z94" s="192" t="s">
        <v>145</v>
      </c>
      <c r="AA94" s="35">
        <v>17</v>
      </c>
      <c r="AB94" s="35">
        <v>24.822541823109599</v>
      </c>
      <c r="AC94" s="35">
        <f t="shared" si="49"/>
        <v>3.3703138309271792E-8</v>
      </c>
      <c r="AD94" s="195">
        <f t="shared" si="62"/>
        <v>0.44271105732248911</v>
      </c>
      <c r="AE94" s="341"/>
      <c r="AF94" s="192" t="s">
        <v>147</v>
      </c>
      <c r="AG94" s="35">
        <v>18</v>
      </c>
      <c r="AH94" s="35">
        <v>30.946474286505801</v>
      </c>
      <c r="AI94" s="35">
        <f t="shared" si="50"/>
        <v>4.8326237033275807E-10</v>
      </c>
      <c r="AJ94" s="195">
        <f t="shared" si="63"/>
        <v>4.9327215850755593E-3</v>
      </c>
      <c r="AK94" s="341"/>
      <c r="AM94" s="2" t="s">
        <v>123</v>
      </c>
      <c r="AN94" s="16">
        <v>14</v>
      </c>
      <c r="AO94" s="16">
        <v>22.0250903267202</v>
      </c>
      <c r="AP94" s="76">
        <f t="shared" si="52"/>
        <v>2.3430802020012395E-7</v>
      </c>
      <c r="AQ94" s="16">
        <f t="shared" si="60"/>
        <v>0.40699739902118143</v>
      </c>
      <c r="AR94" s="341"/>
      <c r="AS94" s="2" t="s">
        <v>123</v>
      </c>
      <c r="AT94" s="16">
        <v>17</v>
      </c>
      <c r="AU94" s="16">
        <v>21.3701660379676</v>
      </c>
      <c r="AV94" s="76">
        <f t="shared" si="51"/>
        <v>3.6892578517718369E-7</v>
      </c>
      <c r="AW94" s="16">
        <f t="shared" si="61"/>
        <v>0.43161933924420981</v>
      </c>
      <c r="AX94" s="341"/>
      <c r="BE94" s="2" t="s">
        <v>200</v>
      </c>
      <c r="BF94" s="16">
        <v>4</v>
      </c>
      <c r="BG94" s="16" t="s">
        <v>143</v>
      </c>
      <c r="BH94" s="16" t="e">
        <f t="shared" si="53"/>
        <v>#VALUE!</v>
      </c>
      <c r="BI94" s="252"/>
      <c r="BJ94" s="364"/>
    </row>
    <row r="95" spans="2:62" x14ac:dyDescent="0.25">
      <c r="B95" s="192" t="s">
        <v>144</v>
      </c>
      <c r="C95" s="35">
        <v>43</v>
      </c>
      <c r="D95" s="35">
        <v>23.257560924628699</v>
      </c>
      <c r="E95" s="35">
        <f t="shared" si="45"/>
        <v>9.9718683373972295E-8</v>
      </c>
      <c r="F95" s="195">
        <f t="shared" si="64"/>
        <v>0.75419087219228753</v>
      </c>
      <c r="G95" s="341">
        <f>AVERAGE(F95:F96)</f>
        <v>0.76023990816065812</v>
      </c>
      <c r="N95" s="192" t="s">
        <v>144</v>
      </c>
      <c r="O95" s="35">
        <v>15</v>
      </c>
      <c r="P95" s="35">
        <v>29.0578034134818</v>
      </c>
      <c r="Q95" s="35">
        <f t="shared" si="47"/>
        <v>1.7894911892437918E-9</v>
      </c>
      <c r="R95" s="195">
        <f t="shared" si="65"/>
        <v>0.21938435037349735</v>
      </c>
      <c r="S95" s="341">
        <f>AVERAGE(R95:R96)</f>
        <v>0.18798959662714945</v>
      </c>
      <c r="T95" s="192" t="s">
        <v>144</v>
      </c>
      <c r="U95" s="35">
        <v>19</v>
      </c>
      <c r="V95" s="35">
        <v>25.255829476534402</v>
      </c>
      <c r="W95" s="35">
        <f t="shared" si="48"/>
        <v>2.495960810817836E-8</v>
      </c>
      <c r="X95" s="195">
        <f t="shared" si="66"/>
        <v>0.73488163634919412</v>
      </c>
      <c r="Y95" s="341">
        <f>AVERAGE(X95:X96)</f>
        <v>0.59486046886586941</v>
      </c>
      <c r="Z95" s="192" t="s">
        <v>145</v>
      </c>
      <c r="AA95" s="35">
        <v>35</v>
      </c>
      <c r="AB95" s="35">
        <v>26.138625249925798</v>
      </c>
      <c r="AC95" s="35">
        <f t="shared" si="49"/>
        <v>1.3535981569171333E-8</v>
      </c>
      <c r="AD95" s="195">
        <f t="shared" si="62"/>
        <v>0.1515558927894135</v>
      </c>
      <c r="AE95" s="341">
        <f>AVERAGE(AD95:AD96)</f>
        <v>0.18595201752828783</v>
      </c>
      <c r="AF95" s="192" t="s">
        <v>147</v>
      </c>
      <c r="AG95" s="35">
        <v>13</v>
      </c>
      <c r="AH95" s="35">
        <v>30.973774339901802</v>
      </c>
      <c r="AI95" s="35">
        <f t="shared" si="50"/>
        <v>4.7420359790861918E-10</v>
      </c>
      <c r="AJ95" s="195">
        <f t="shared" si="63"/>
        <v>7.0947007743663217E-3</v>
      </c>
      <c r="AK95" s="341">
        <f>AVERAGE(AJ95:AJ96)</f>
        <v>5.0297956926778891E-3</v>
      </c>
      <c r="AM95" s="2" t="s">
        <v>123</v>
      </c>
      <c r="AN95" s="16">
        <v>20</v>
      </c>
      <c r="AO95" s="16">
        <v>22.233172863113602</v>
      </c>
      <c r="AP95" s="76">
        <f t="shared" si="52"/>
        <v>2.0283741604794458E-7</v>
      </c>
      <c r="AQ95" s="16">
        <f t="shared" si="60"/>
        <v>0.60096145504915588</v>
      </c>
      <c r="AR95" s="341">
        <f>AVERAGE(AQ95:AQ96)</f>
        <v>0.61531422407657932</v>
      </c>
      <c r="AS95" s="2" t="s">
        <v>123</v>
      </c>
      <c r="AT95" s="16">
        <v>7</v>
      </c>
      <c r="AU95" s="16">
        <v>23.1617865170969</v>
      </c>
      <c r="AV95" s="76">
        <f t="shared" si="51"/>
        <v>1.065632617553234E-7</v>
      </c>
      <c r="AW95" s="16">
        <f t="shared" si="61"/>
        <v>0.49782922142434449</v>
      </c>
      <c r="AX95" s="341">
        <f>AVERAGE(AW95:AW96)</f>
        <v>0.39418263476580861</v>
      </c>
      <c r="BE95" s="2" t="s">
        <v>200</v>
      </c>
      <c r="BF95" s="16">
        <v>16</v>
      </c>
      <c r="BG95" s="16" t="s">
        <v>143</v>
      </c>
      <c r="BH95" s="16" t="e">
        <f t="shared" si="53"/>
        <v>#VALUE!</v>
      </c>
      <c r="BI95" s="252"/>
      <c r="BJ95" s="364"/>
    </row>
    <row r="96" spans="2:62" x14ac:dyDescent="0.25">
      <c r="B96" s="192" t="s">
        <v>144</v>
      </c>
      <c r="C96" s="35">
        <v>43</v>
      </c>
      <c r="D96" s="35">
        <v>23.293216343251</v>
      </c>
      <c r="E96" s="35">
        <f t="shared" si="45"/>
        <v>9.7284395621325073E-8</v>
      </c>
      <c r="F96" s="195">
        <f t="shared" si="64"/>
        <v>0.76628894412902859</v>
      </c>
      <c r="G96" s="341"/>
      <c r="N96" s="192" t="s">
        <v>144</v>
      </c>
      <c r="O96" s="35">
        <v>15</v>
      </c>
      <c r="P96" s="35">
        <v>27.6282656860276</v>
      </c>
      <c r="Q96" s="35">
        <f t="shared" si="47"/>
        <v>4.8201804875695838E-9</v>
      </c>
      <c r="R96" s="195">
        <f t="shared" si="65"/>
        <v>0.15659484288080155</v>
      </c>
      <c r="S96" s="341"/>
      <c r="T96" s="192" t="s">
        <v>144</v>
      </c>
      <c r="U96" s="35">
        <v>19</v>
      </c>
      <c r="V96" s="35">
        <v>24.300059615939801</v>
      </c>
      <c r="W96" s="35">
        <f t="shared" si="48"/>
        <v>4.8412015000111582E-8</v>
      </c>
      <c r="X96" s="195">
        <f t="shared" si="66"/>
        <v>0.45483930138254475</v>
      </c>
      <c r="Y96" s="341"/>
      <c r="Z96" s="192" t="s">
        <v>145</v>
      </c>
      <c r="AA96" s="35">
        <v>35</v>
      </c>
      <c r="AB96" s="35">
        <v>24.891368240363601</v>
      </c>
      <c r="AC96" s="35">
        <f t="shared" si="49"/>
        <v>3.2133018682401943E-8</v>
      </c>
      <c r="AD96" s="195">
        <f t="shared" si="62"/>
        <v>0.22034814226716212</v>
      </c>
      <c r="AE96" s="341"/>
      <c r="AF96" s="192" t="s">
        <v>147</v>
      </c>
      <c r="AG96" s="35">
        <v>13</v>
      </c>
      <c r="AH96" s="35">
        <v>31.009620541213799</v>
      </c>
      <c r="AI96" s="35">
        <f t="shared" si="50"/>
        <v>4.6256637841536931E-10</v>
      </c>
      <c r="AJ96" s="195">
        <f t="shared" si="63"/>
        <v>2.9648906109894569E-3</v>
      </c>
      <c r="AK96" s="341"/>
      <c r="AM96" s="2" t="s">
        <v>123</v>
      </c>
      <c r="AN96" s="16">
        <v>20</v>
      </c>
      <c r="AO96" s="16">
        <v>21.414615528293702</v>
      </c>
      <c r="AP96" s="76">
        <f t="shared" si="52"/>
        <v>3.5773248581078563E-7</v>
      </c>
      <c r="AQ96" s="16">
        <f t="shared" si="60"/>
        <v>0.62966699310400276</v>
      </c>
      <c r="AR96" s="341"/>
      <c r="AS96" s="2" t="s">
        <v>123</v>
      </c>
      <c r="AT96" s="16">
        <v>7</v>
      </c>
      <c r="AU96" s="16">
        <v>22.4108723815147</v>
      </c>
      <c r="AV96" s="76">
        <f t="shared" si="51"/>
        <v>1.7933092316639138E-7</v>
      </c>
      <c r="AW96" s="16">
        <f t="shared" si="61"/>
        <v>0.29053604810727279</v>
      </c>
      <c r="AX96" s="341"/>
      <c r="BE96" s="2" t="s">
        <v>200</v>
      </c>
      <c r="BF96" s="16">
        <v>16</v>
      </c>
      <c r="BG96" s="16" t="s">
        <v>143</v>
      </c>
      <c r="BH96" s="16" t="e">
        <f t="shared" si="53"/>
        <v>#VALUE!</v>
      </c>
      <c r="BI96" s="252"/>
      <c r="BJ96" s="364"/>
    </row>
    <row r="97" spans="2:62" x14ac:dyDescent="0.25">
      <c r="B97" s="192" t="s">
        <v>144</v>
      </c>
      <c r="C97" s="35">
        <v>38</v>
      </c>
      <c r="D97" s="35">
        <v>24.020067456517801</v>
      </c>
      <c r="E97" s="35">
        <f t="shared" si="45"/>
        <v>5.8781301498281348E-8</v>
      </c>
      <c r="F97" s="195">
        <f t="shared" si="64"/>
        <v>0.3237074020647413</v>
      </c>
      <c r="G97" s="341">
        <f>AVERAGE(F97:F98)</f>
        <v>0.31054719571748912</v>
      </c>
      <c r="N97" s="192" t="s">
        <v>144</v>
      </c>
      <c r="O97" s="35">
        <v>42</v>
      </c>
      <c r="P97" s="35">
        <v>21.973914150228101</v>
      </c>
      <c r="Q97" s="35">
        <f t="shared" si="47"/>
        <v>2.4276871448345124E-7</v>
      </c>
      <c r="R97" s="195">
        <f t="shared" si="65"/>
        <v>2.0358910941686523</v>
      </c>
      <c r="S97" s="341">
        <f>AVERAGE(R97:R98)</f>
        <v>1.3956102622993336</v>
      </c>
      <c r="T97" s="192" t="s">
        <v>144</v>
      </c>
      <c r="U97" s="35">
        <v>27</v>
      </c>
      <c r="V97" s="35">
        <v>25.1784358214382</v>
      </c>
      <c r="W97" s="35">
        <f t="shared" si="48"/>
        <v>2.6335136507079451E-8</v>
      </c>
      <c r="X97" s="195">
        <f t="shared" si="66"/>
        <v>1.1459271507180209</v>
      </c>
      <c r="Y97" s="341">
        <f>AVERAGE(X97:X98)</f>
        <v>0.89522065800140482</v>
      </c>
      <c r="Z97" s="192" t="s">
        <v>145</v>
      </c>
      <c r="AA97" s="35">
        <v>12</v>
      </c>
      <c r="AB97" s="35">
        <v>27.1226530541866</v>
      </c>
      <c r="AC97" s="35">
        <f t="shared" si="49"/>
        <v>6.8433360759273295E-9</v>
      </c>
      <c r="AD97" s="195">
        <f t="shared" si="62"/>
        <v>0.49718356614321918</v>
      </c>
      <c r="AE97" s="341">
        <f>AVERAGE(AD97:AD98)</f>
        <v>0.5325291848107383</v>
      </c>
      <c r="AF97" s="192" t="s">
        <v>147</v>
      </c>
      <c r="AG97" s="35">
        <v>14</v>
      </c>
      <c r="AH97" s="35">
        <v>30.952231557530801</v>
      </c>
      <c r="AI97" s="35">
        <f t="shared" si="50"/>
        <v>4.8133768893974436E-10</v>
      </c>
      <c r="AJ97" s="195">
        <f t="shared" si="63"/>
        <v>9.3370972475313452E-3</v>
      </c>
      <c r="AK97" s="341">
        <f>AVERAGE(AJ97:AJ98)</f>
        <v>7.5108726497015886E-3</v>
      </c>
      <c r="AM97" s="2" t="s">
        <v>123</v>
      </c>
      <c r="AN97" s="16">
        <v>22</v>
      </c>
      <c r="AO97" s="16">
        <v>21.7262351702358</v>
      </c>
      <c r="AP97" s="76">
        <f t="shared" si="52"/>
        <v>2.8823818930371371E-7</v>
      </c>
      <c r="AQ97" s="16">
        <f t="shared" si="60"/>
        <v>0.65004037169860174</v>
      </c>
      <c r="AR97" s="341">
        <f>AVERAGE(AQ97:AQ98)</f>
        <v>0.60127659762906949</v>
      </c>
      <c r="AS97" s="2" t="s">
        <v>123</v>
      </c>
      <c r="AT97" s="16">
        <v>11</v>
      </c>
      <c r="AU97" s="16">
        <v>20.996891605364201</v>
      </c>
      <c r="AV97" s="76">
        <f t="shared" si="51"/>
        <v>4.7786564719316037E-7</v>
      </c>
      <c r="AW97" s="16">
        <f t="shared" si="61"/>
        <v>0.49493765562409581</v>
      </c>
      <c r="AX97" s="341">
        <f>AVERAGE(AW97:AW98)</f>
        <v>0.4326283415447546</v>
      </c>
      <c r="BE97" s="2" t="s">
        <v>200</v>
      </c>
      <c r="BF97" s="16">
        <v>14</v>
      </c>
      <c r="BG97" s="16" t="s">
        <v>143</v>
      </c>
      <c r="BH97" s="16" t="e">
        <f t="shared" si="53"/>
        <v>#VALUE!</v>
      </c>
      <c r="BI97" s="252"/>
      <c r="BJ97" s="364"/>
    </row>
    <row r="98" spans="2:62" ht="15.75" thickBot="1" x14ac:dyDescent="0.3">
      <c r="B98" s="192" t="s">
        <v>144</v>
      </c>
      <c r="C98" s="35">
        <v>38</v>
      </c>
      <c r="D98" s="35">
        <v>23.955725179869098</v>
      </c>
      <c r="E98" s="35">
        <f t="shared" si="45"/>
        <v>6.1462207286352095E-8</v>
      </c>
      <c r="F98" s="195">
        <f t="shared" si="64"/>
        <v>0.297386989370237</v>
      </c>
      <c r="G98" s="341"/>
      <c r="N98" s="192" t="s">
        <v>144</v>
      </c>
      <c r="O98" s="35">
        <v>42</v>
      </c>
      <c r="P98" s="35">
        <v>21.433249013685799</v>
      </c>
      <c r="Q98" s="35">
        <f t="shared" si="47"/>
        <v>3.5314181302407904E-7</v>
      </c>
      <c r="R98" s="195">
        <f t="shared" si="65"/>
        <v>0.75532943043001477</v>
      </c>
      <c r="S98" s="341"/>
      <c r="T98" s="192" t="s">
        <v>144</v>
      </c>
      <c r="U98" s="35">
        <v>27</v>
      </c>
      <c r="V98" s="35">
        <v>24.646770064246301</v>
      </c>
      <c r="W98" s="35">
        <f t="shared" si="48"/>
        <v>3.8070003297258855E-8</v>
      </c>
      <c r="X98" s="195">
        <f t="shared" si="66"/>
        <v>0.64451416528478878</v>
      </c>
      <c r="Y98" s="341"/>
      <c r="Z98" s="193" t="s">
        <v>145</v>
      </c>
      <c r="AA98" s="39">
        <v>12</v>
      </c>
      <c r="AB98" s="39">
        <v>26.2852980864008</v>
      </c>
      <c r="AC98" s="39">
        <f t="shared" si="49"/>
        <v>1.2227476336736375E-8</v>
      </c>
      <c r="AD98" s="196">
        <f t="shared" si="62"/>
        <v>0.56787480347825747</v>
      </c>
      <c r="AE98" s="341"/>
      <c r="AF98" s="193" t="s">
        <v>147</v>
      </c>
      <c r="AG98" s="39">
        <v>14</v>
      </c>
      <c r="AH98" s="39">
        <v>30.124697770950299</v>
      </c>
      <c r="AI98" s="39">
        <f t="shared" si="50"/>
        <v>8.5420549454514846E-10</v>
      </c>
      <c r="AJ98" s="196">
        <f t="shared" si="63"/>
        <v>5.684648051871832E-3</v>
      </c>
      <c r="AK98" s="341"/>
      <c r="AM98" s="8" t="s">
        <v>123</v>
      </c>
      <c r="AN98" s="17">
        <v>22</v>
      </c>
      <c r="AO98" s="17">
        <v>21.2756809135571</v>
      </c>
      <c r="AP98" s="77">
        <f t="shared" si="52"/>
        <v>3.9389626869924461E-7</v>
      </c>
      <c r="AQ98" s="16">
        <f t="shared" si="60"/>
        <v>0.55251282355953713</v>
      </c>
      <c r="AR98" s="341"/>
      <c r="AS98" s="8" t="s">
        <v>123</v>
      </c>
      <c r="AT98" s="17">
        <v>11</v>
      </c>
      <c r="AU98" s="17">
        <v>20.808209631088602</v>
      </c>
      <c r="AV98" s="77">
        <f t="shared" si="51"/>
        <v>5.4463399413102838E-7</v>
      </c>
      <c r="AW98" s="16">
        <f t="shared" si="61"/>
        <v>0.37031902746541345</v>
      </c>
      <c r="AX98" s="341"/>
      <c r="BE98" s="2" t="s">
        <v>200</v>
      </c>
      <c r="BF98" s="16">
        <v>14</v>
      </c>
      <c r="BG98" s="16" t="s">
        <v>143</v>
      </c>
      <c r="BH98" s="16" t="e">
        <f t="shared" si="53"/>
        <v>#VALUE!</v>
      </c>
      <c r="BI98" s="252"/>
      <c r="BJ98" s="364"/>
    </row>
    <row r="99" spans="2:62" x14ac:dyDescent="0.25">
      <c r="B99" s="192" t="s">
        <v>144</v>
      </c>
      <c r="C99" s="35">
        <v>32</v>
      </c>
      <c r="D99" s="35">
        <v>25.889833123148499</v>
      </c>
      <c r="E99" s="35">
        <f t="shared" ref="E99:E130" si="67">2^(-D99)</f>
        <v>1.6083614204691699E-8</v>
      </c>
      <c r="F99" s="195">
        <f t="shared" si="64"/>
        <v>0.16467379367372625</v>
      </c>
      <c r="G99" s="341">
        <f>AVERAGE(F99:F100)</f>
        <v>0.15257048670028386</v>
      </c>
      <c r="N99" s="192" t="s">
        <v>144</v>
      </c>
      <c r="O99" s="35">
        <v>6</v>
      </c>
      <c r="P99" s="35">
        <v>33.791781079704499</v>
      </c>
      <c r="Q99" s="35">
        <f t="shared" ref="Q99:Q130" si="68">2^(-P99)</f>
        <v>6.7245044930229696E-11</v>
      </c>
      <c r="R99" s="195">
        <f t="shared" si="65"/>
        <v>0.66649506758415411</v>
      </c>
      <c r="S99" s="341">
        <f>AVERAGE(R99:R100)</f>
        <v>0.45326483697526898</v>
      </c>
      <c r="T99" s="192" t="s">
        <v>144</v>
      </c>
      <c r="U99" s="35">
        <v>34</v>
      </c>
      <c r="V99" s="35">
        <v>21.510382124670802</v>
      </c>
      <c r="W99" s="35">
        <f t="shared" si="48"/>
        <v>3.3475707330624941E-7</v>
      </c>
      <c r="X99" s="195">
        <f t="shared" si="66"/>
        <v>3.388146994057839</v>
      </c>
      <c r="Y99" s="341">
        <f>AVERAGE(X99:X100)</f>
        <v>2.2267740116001962</v>
      </c>
      <c r="Z99" s="191" t="s">
        <v>180</v>
      </c>
      <c r="AA99" s="188" t="s">
        <v>142</v>
      </c>
      <c r="AB99" s="188" t="s">
        <v>143</v>
      </c>
      <c r="AC99" s="188" t="e">
        <f t="shared" ref="AC99:AC130" si="69">2^(-AB99)</f>
        <v>#VALUE!</v>
      </c>
      <c r="AD99" s="198"/>
      <c r="AE99" s="360"/>
      <c r="AF99" s="191" t="s">
        <v>148</v>
      </c>
      <c r="AG99" s="188" t="s">
        <v>142</v>
      </c>
      <c r="AH99" s="188" t="s">
        <v>143</v>
      </c>
      <c r="AI99" s="188" t="e">
        <f t="shared" ref="AI99:AI110" si="70">2^(-AH99)</f>
        <v>#VALUE!</v>
      </c>
      <c r="AJ99" s="198"/>
      <c r="AK99" s="199"/>
      <c r="AM99" s="1" t="s">
        <v>144</v>
      </c>
      <c r="AN99" s="15" t="s">
        <v>142</v>
      </c>
      <c r="AO99" s="15" t="s">
        <v>143</v>
      </c>
      <c r="AP99" s="210" t="e">
        <f t="shared" si="52"/>
        <v>#VALUE!</v>
      </c>
      <c r="AQ99" s="215"/>
      <c r="AR99" s="216"/>
      <c r="AS99" s="1" t="s">
        <v>144</v>
      </c>
      <c r="AT99" s="15" t="s">
        <v>142</v>
      </c>
      <c r="AU99" s="15" t="s">
        <v>143</v>
      </c>
      <c r="AV99" s="210" t="e">
        <f t="shared" si="51"/>
        <v>#VALUE!</v>
      </c>
      <c r="AW99" s="215"/>
      <c r="AX99" s="216"/>
      <c r="BE99" s="2" t="s">
        <v>200</v>
      </c>
      <c r="BF99" s="16">
        <v>20</v>
      </c>
      <c r="BG99" s="16" t="s">
        <v>143</v>
      </c>
      <c r="BH99" s="16" t="e">
        <f t="shared" si="53"/>
        <v>#VALUE!</v>
      </c>
      <c r="BI99" s="252"/>
      <c r="BJ99" s="341">
        <f>AVERAGE(BI99:BI100)</f>
        <v>6.8236587854839771E-6</v>
      </c>
    </row>
    <row r="100" spans="2:62" x14ac:dyDescent="0.25">
      <c r="B100" s="192" t="s">
        <v>144</v>
      </c>
      <c r="C100" s="35">
        <v>32</v>
      </c>
      <c r="D100" s="35">
        <v>25.631312397719899</v>
      </c>
      <c r="E100" s="35">
        <f t="shared" si="67"/>
        <v>1.9240047507045887E-8</v>
      </c>
      <c r="F100" s="195">
        <f t="shared" si="64"/>
        <v>0.14046717972684147</v>
      </c>
      <c r="G100" s="341"/>
      <c r="N100" s="192" t="s">
        <v>144</v>
      </c>
      <c r="O100" s="35">
        <v>6</v>
      </c>
      <c r="P100" s="35">
        <v>33.585277177783396</v>
      </c>
      <c r="Q100" s="35">
        <f t="shared" si="68"/>
        <v>7.7593288249911838E-11</v>
      </c>
      <c r="R100" s="195">
        <f t="shared" si="65"/>
        <v>0.24003460636638385</v>
      </c>
      <c r="S100" s="341"/>
      <c r="T100" s="192" t="s">
        <v>144</v>
      </c>
      <c r="U100" s="35">
        <v>34</v>
      </c>
      <c r="V100" s="35">
        <v>20.709132781267499</v>
      </c>
      <c r="W100" s="35">
        <f t="shared" si="48"/>
        <v>5.8335086831679442E-7</v>
      </c>
      <c r="X100" s="195">
        <f t="shared" si="66"/>
        <v>1.0654010291425529</v>
      </c>
      <c r="Y100" s="341"/>
      <c r="Z100" s="197" t="s">
        <v>180</v>
      </c>
      <c r="AA100" s="37" t="s">
        <v>142</v>
      </c>
      <c r="AB100" s="37" t="s">
        <v>143</v>
      </c>
      <c r="AC100" s="37" t="e">
        <f t="shared" si="69"/>
        <v>#VALUE!</v>
      </c>
      <c r="AD100" s="200"/>
      <c r="AE100" s="361"/>
      <c r="AF100" s="197" t="s">
        <v>148</v>
      </c>
      <c r="AG100" s="37" t="s">
        <v>142</v>
      </c>
      <c r="AH100" s="37" t="s">
        <v>143</v>
      </c>
      <c r="AI100" s="37" t="e">
        <f t="shared" si="70"/>
        <v>#VALUE!</v>
      </c>
      <c r="AJ100" s="200"/>
      <c r="AK100" s="201"/>
      <c r="AM100" s="5" t="s">
        <v>144</v>
      </c>
      <c r="AN100" s="72" t="s">
        <v>142</v>
      </c>
      <c r="AO100" s="72" t="s">
        <v>143</v>
      </c>
      <c r="AP100" s="74" t="e">
        <f t="shared" si="52"/>
        <v>#VALUE!</v>
      </c>
      <c r="AQ100" s="213"/>
      <c r="AR100" s="214"/>
      <c r="AS100" s="5" t="s">
        <v>144</v>
      </c>
      <c r="AT100" s="72" t="s">
        <v>142</v>
      </c>
      <c r="AU100" s="72" t="s">
        <v>143</v>
      </c>
      <c r="AV100" s="74" t="e">
        <f t="shared" si="51"/>
        <v>#VALUE!</v>
      </c>
      <c r="AW100" s="213"/>
      <c r="AX100" s="214"/>
      <c r="BE100" s="2" t="s">
        <v>200</v>
      </c>
      <c r="BF100" s="16">
        <v>20</v>
      </c>
      <c r="BG100" s="16">
        <v>37.9082995395258</v>
      </c>
      <c r="BH100" s="16">
        <f t="shared" si="53"/>
        <v>3.8767228493626942E-12</v>
      </c>
      <c r="BI100" s="16">
        <f t="shared" ref="BI100:BI101" si="71">BH100/AP24</f>
        <v>6.8236587854839771E-6</v>
      </c>
      <c r="BJ100" s="341"/>
    </row>
    <row r="101" spans="2:62" x14ac:dyDescent="0.25">
      <c r="B101" s="192" t="s">
        <v>144</v>
      </c>
      <c r="C101" s="35">
        <v>26</v>
      </c>
      <c r="D101" s="35">
        <v>26.819776643239798</v>
      </c>
      <c r="E101" s="35">
        <f t="shared" si="67"/>
        <v>8.4419495682923697E-9</v>
      </c>
      <c r="F101" s="195">
        <f t="shared" si="64"/>
        <v>0.4568649880303654</v>
      </c>
      <c r="G101" s="341">
        <f>AVERAGE(F101:F102)</f>
        <v>0.42019831743030206</v>
      </c>
      <c r="N101" s="192" t="s">
        <v>144</v>
      </c>
      <c r="O101" s="35">
        <v>4</v>
      </c>
      <c r="P101" s="35">
        <v>33.842615138431697</v>
      </c>
      <c r="Q101" s="35">
        <f t="shared" si="68"/>
        <v>6.4916890880557151E-11</v>
      </c>
      <c r="R101" s="195">
        <f t="shared" si="65"/>
        <v>4.4200886526322369</v>
      </c>
      <c r="S101" s="341">
        <f>AVERAGE(R101:R102)</f>
        <v>2.3778384687733554</v>
      </c>
      <c r="T101" s="192" t="s">
        <v>144</v>
      </c>
      <c r="U101" s="35">
        <v>33</v>
      </c>
      <c r="V101" s="35">
        <v>23.780628279918101</v>
      </c>
      <c r="W101" s="35">
        <f t="shared" si="48"/>
        <v>6.9393304976299303E-8</v>
      </c>
      <c r="X101" s="195">
        <f t="shared" si="66"/>
        <v>1.0459451349209588</v>
      </c>
      <c r="Y101" s="341">
        <f>AVERAGE(X101:X102)</f>
        <v>0.72165271165360845</v>
      </c>
      <c r="Z101" s="192" t="s">
        <v>180</v>
      </c>
      <c r="AA101" s="35">
        <v>40</v>
      </c>
      <c r="AB101" s="35">
        <v>35.113413251570897</v>
      </c>
      <c r="AC101" s="35">
        <f t="shared" si="69"/>
        <v>2.6903535811212799E-11</v>
      </c>
      <c r="AD101" s="195">
        <f t="shared" ref="AD101:AD114" si="72">AC101/AC5</f>
        <v>3.9571183326448268E-4</v>
      </c>
      <c r="AE101" s="359">
        <f>AVERAGE(AD101:AD102)</f>
        <v>2.5610574040611783E-4</v>
      </c>
      <c r="AF101" s="192" t="s">
        <v>148</v>
      </c>
      <c r="AG101" s="35">
        <v>37</v>
      </c>
      <c r="AH101" s="35">
        <v>33.469126293910897</v>
      </c>
      <c r="AI101" s="35">
        <f t="shared" si="70"/>
        <v>8.4098656304714919E-11</v>
      </c>
      <c r="AJ101" s="195">
        <f t="shared" ref="AJ101:AJ110" si="73">AI101/AI5</f>
        <v>2.8195762061450518E-3</v>
      </c>
      <c r="AK101" s="359">
        <f>AVERAGE(AJ101:AJ102)</f>
        <v>2.605930585362163E-3</v>
      </c>
      <c r="AM101" s="2" t="s">
        <v>144</v>
      </c>
      <c r="AN101" s="16">
        <v>13</v>
      </c>
      <c r="AO101" s="16">
        <v>22.057517827209601</v>
      </c>
      <c r="AP101" s="76">
        <f t="shared" si="52"/>
        <v>2.2910021888359531E-7</v>
      </c>
      <c r="AQ101" s="16">
        <f>AP101/AP5</f>
        <v>1.6724316557197656</v>
      </c>
      <c r="AR101" s="359">
        <f>AVERAGE(AQ101:AQ102)</f>
        <v>1.8281091903393698</v>
      </c>
      <c r="AS101" s="2" t="s">
        <v>144</v>
      </c>
      <c r="AT101" s="16">
        <v>12</v>
      </c>
      <c r="AU101" s="16">
        <v>18.7937304117807</v>
      </c>
      <c r="AV101" s="76">
        <f t="shared" si="51"/>
        <v>2.2005103502208253E-6</v>
      </c>
      <c r="AW101" s="16">
        <f>AV101/AV5</f>
        <v>9.2328228740606662</v>
      </c>
      <c r="AX101" s="359">
        <f>AVERAGE(AW101:AW102)</f>
        <v>10.070920884480294</v>
      </c>
      <c r="BE101" s="2" t="s">
        <v>200</v>
      </c>
      <c r="BF101" s="16">
        <v>22</v>
      </c>
      <c r="BG101" s="16">
        <v>38.011208547905603</v>
      </c>
      <c r="BH101" s="16">
        <f t="shared" si="53"/>
        <v>3.6098242295053625E-12</v>
      </c>
      <c r="BI101" s="16">
        <f t="shared" si="71"/>
        <v>8.1409458253353361E-6</v>
      </c>
      <c r="BJ101" s="341">
        <f>AVERAGE(BI101:BI102)</f>
        <v>8.1409458253353361E-6</v>
      </c>
    </row>
    <row r="102" spans="2:62" x14ac:dyDescent="0.25">
      <c r="B102" s="192" t="s">
        <v>144</v>
      </c>
      <c r="C102" s="35">
        <v>26</v>
      </c>
      <c r="D102" s="35">
        <v>26.747640622830801</v>
      </c>
      <c r="E102" s="35">
        <f t="shared" si="67"/>
        <v>8.8747853805920841E-9</v>
      </c>
      <c r="F102" s="195">
        <f t="shared" si="64"/>
        <v>0.38353164683023871</v>
      </c>
      <c r="G102" s="341"/>
      <c r="N102" s="192" t="s">
        <v>144</v>
      </c>
      <c r="O102" s="35">
        <v>4</v>
      </c>
      <c r="P102" s="35">
        <v>34.284812951400703</v>
      </c>
      <c r="Q102" s="35">
        <f t="shared" si="68"/>
        <v>4.7779643598000701E-11</v>
      </c>
      <c r="R102" s="195">
        <f t="shared" si="65"/>
        <v>0.33558828491447418</v>
      </c>
      <c r="S102" s="341"/>
      <c r="T102" s="192" t="s">
        <v>144</v>
      </c>
      <c r="U102" s="35">
        <v>33</v>
      </c>
      <c r="V102" s="35">
        <v>23.043772834858299</v>
      </c>
      <c r="W102" s="35">
        <f t="shared" si="48"/>
        <v>1.15646678385765E-7</v>
      </c>
      <c r="X102" s="195">
        <f t="shared" si="66"/>
        <v>0.39736028838625809</v>
      </c>
      <c r="Y102" s="341"/>
      <c r="Z102" s="192" t="s">
        <v>180</v>
      </c>
      <c r="AA102" s="35">
        <v>40</v>
      </c>
      <c r="AB102" s="35">
        <v>35.512231219328903</v>
      </c>
      <c r="AC102" s="35">
        <f t="shared" si="69"/>
        <v>2.0405779526701281E-11</v>
      </c>
      <c r="AD102" s="195">
        <f t="shared" si="72"/>
        <v>1.1649964754775296E-4</v>
      </c>
      <c r="AE102" s="341"/>
      <c r="AF102" s="192" t="s">
        <v>148</v>
      </c>
      <c r="AG102" s="35">
        <v>37</v>
      </c>
      <c r="AH102" s="35">
        <v>32.543108265605397</v>
      </c>
      <c r="AI102" s="35">
        <f t="shared" si="70"/>
        <v>1.5978950813770678E-10</v>
      </c>
      <c r="AJ102" s="195">
        <f t="shared" si="73"/>
        <v>2.3922849645792743E-3</v>
      </c>
      <c r="AK102" s="341"/>
      <c r="AM102" s="2" t="s">
        <v>144</v>
      </c>
      <c r="AN102" s="16">
        <v>13</v>
      </c>
      <c r="AO102" s="16">
        <v>21.255970155988699</v>
      </c>
      <c r="AP102" s="76">
        <f t="shared" si="52"/>
        <v>3.99314790021404E-7</v>
      </c>
      <c r="AQ102" s="16">
        <f t="shared" ref="AQ102:AQ122" si="74">AP102/AP6</f>
        <v>1.983786724958974</v>
      </c>
      <c r="AR102" s="341"/>
      <c r="AS102" s="2" t="s">
        <v>144</v>
      </c>
      <c r="AT102" s="16">
        <v>12</v>
      </c>
      <c r="AU102" s="16">
        <v>18.031899862838198</v>
      </c>
      <c r="AV102" s="76">
        <f t="shared" si="51"/>
        <v>3.7312750358011322E-6</v>
      </c>
      <c r="AW102" s="16">
        <f t="shared" ref="AW102:AW122" si="75">AV102/AV6</f>
        <v>10.909018894899923</v>
      </c>
      <c r="AX102" s="341"/>
      <c r="BE102" s="2" t="s">
        <v>200</v>
      </c>
      <c r="BF102" s="16">
        <v>22</v>
      </c>
      <c r="BG102" s="16" t="s">
        <v>143</v>
      </c>
      <c r="BH102" s="16" t="e">
        <f t="shared" si="53"/>
        <v>#VALUE!</v>
      </c>
      <c r="BI102" s="252"/>
      <c r="BJ102" s="341"/>
    </row>
    <row r="103" spans="2:62" x14ac:dyDescent="0.25">
      <c r="B103" s="192" t="s">
        <v>144</v>
      </c>
      <c r="C103" s="35">
        <v>5</v>
      </c>
      <c r="D103" s="35" t="s">
        <v>143</v>
      </c>
      <c r="E103" s="35" t="e">
        <f t="shared" si="67"/>
        <v>#VALUE!</v>
      </c>
      <c r="F103" s="195" t="e">
        <f t="shared" si="64"/>
        <v>#VALUE!</v>
      </c>
      <c r="G103" s="341" t="e">
        <f>AVERAGE(F103:F104)</f>
        <v>#VALUE!</v>
      </c>
      <c r="N103" s="192" t="s">
        <v>144</v>
      </c>
      <c r="O103" s="35">
        <v>29</v>
      </c>
      <c r="P103" s="35">
        <v>23.763569938052999</v>
      </c>
      <c r="Q103" s="35">
        <f t="shared" si="68"/>
        <v>7.02186773208437E-8</v>
      </c>
      <c r="R103" s="195">
        <f t="shared" si="65"/>
        <v>0.63314179174854146</v>
      </c>
      <c r="S103" s="341">
        <f>AVERAGE(R103:R104)</f>
        <v>0.52254076379732528</v>
      </c>
      <c r="T103" s="192" t="s">
        <v>144</v>
      </c>
      <c r="U103" s="35">
        <v>1</v>
      </c>
      <c r="V103" s="35" t="s">
        <v>143</v>
      </c>
      <c r="W103" s="35" t="e">
        <f t="shared" si="48"/>
        <v>#VALUE!</v>
      </c>
      <c r="X103" s="195" t="e">
        <f t="shared" si="66"/>
        <v>#VALUE!</v>
      </c>
      <c r="Y103" s="341" t="e">
        <f>AVERAGE(X103:X104)</f>
        <v>#VALUE!</v>
      </c>
      <c r="Z103" s="192" t="s">
        <v>180</v>
      </c>
      <c r="AA103" s="35">
        <v>30</v>
      </c>
      <c r="AB103" s="35">
        <v>34.8168883152888</v>
      </c>
      <c r="AC103" s="35">
        <f t="shared" si="69"/>
        <v>3.3042451515644867E-11</v>
      </c>
      <c r="AD103" s="195">
        <f t="shared" si="72"/>
        <v>5.324045100993099E-4</v>
      </c>
      <c r="AE103" s="341">
        <f>AVERAGE(AD103:AD104)</f>
        <v>3.2851419273234611E-4</v>
      </c>
      <c r="AF103" s="192" t="s">
        <v>148</v>
      </c>
      <c r="AG103" s="35">
        <v>23</v>
      </c>
      <c r="AH103" s="35">
        <v>30.5053446403641</v>
      </c>
      <c r="AI103" s="35">
        <f t="shared" si="70"/>
        <v>6.5610936267934891E-10</v>
      </c>
      <c r="AJ103" s="195">
        <f t="shared" si="73"/>
        <v>4.8154847094954989E-3</v>
      </c>
      <c r="AK103" s="341">
        <f>AVERAGE(AJ103:AJ104)</f>
        <v>4.0020151200134179E-3</v>
      </c>
      <c r="AM103" s="2" t="s">
        <v>144</v>
      </c>
      <c r="AN103" s="16">
        <v>10</v>
      </c>
      <c r="AO103" s="16">
        <v>17.028912812943702</v>
      </c>
      <c r="AP103" s="76">
        <f t="shared" si="52"/>
        <v>7.4780170282950721E-6</v>
      </c>
      <c r="AQ103" s="16">
        <f t="shared" si="74"/>
        <v>9.9341878144910449</v>
      </c>
      <c r="AR103" s="341">
        <f>AVERAGE(AQ103:AQ104)</f>
        <v>11.397878987839334</v>
      </c>
      <c r="AS103" s="2" t="s">
        <v>144</v>
      </c>
      <c r="AT103" s="16">
        <v>19</v>
      </c>
      <c r="AU103" s="16">
        <v>22.470643574633499</v>
      </c>
      <c r="AV103" s="76">
        <f t="shared" si="51"/>
        <v>1.7205300497898162E-7</v>
      </c>
      <c r="AW103" s="16">
        <f t="shared" si="75"/>
        <v>0.63068510782849108</v>
      </c>
      <c r="AX103" s="341">
        <f>AVERAGE(AW103:AW104)</f>
        <v>0.62084082227172643</v>
      </c>
      <c r="BE103" s="2" t="s">
        <v>200</v>
      </c>
      <c r="BF103" s="16">
        <v>12</v>
      </c>
      <c r="BG103" s="16" t="s">
        <v>143</v>
      </c>
      <c r="BH103" s="16" t="e">
        <f t="shared" si="53"/>
        <v>#VALUE!</v>
      </c>
      <c r="BI103" s="252"/>
      <c r="BJ103" s="341">
        <f>AVERAGE(BI103:BI104)</f>
        <v>1.8804760666630244E-5</v>
      </c>
    </row>
    <row r="104" spans="2:62" x14ac:dyDescent="0.25">
      <c r="B104" s="192" t="s">
        <v>144</v>
      </c>
      <c r="C104" s="35">
        <v>5</v>
      </c>
      <c r="D104" s="35" t="s">
        <v>143</v>
      </c>
      <c r="E104" s="35" t="e">
        <f t="shared" si="67"/>
        <v>#VALUE!</v>
      </c>
      <c r="F104" s="195" t="e">
        <f t="shared" si="64"/>
        <v>#VALUE!</v>
      </c>
      <c r="G104" s="341"/>
      <c r="N104" s="192" t="s">
        <v>144</v>
      </c>
      <c r="O104" s="35">
        <v>29</v>
      </c>
      <c r="P104" s="35">
        <v>22.565219473232599</v>
      </c>
      <c r="Q104" s="35">
        <f t="shared" si="68"/>
        <v>1.611358149278485E-7</v>
      </c>
      <c r="R104" s="195">
        <f t="shared" si="65"/>
        <v>0.4119397358461091</v>
      </c>
      <c r="S104" s="341"/>
      <c r="T104" s="192" t="s">
        <v>144</v>
      </c>
      <c r="U104" s="35">
        <v>1</v>
      </c>
      <c r="V104" s="35" t="s">
        <v>143</v>
      </c>
      <c r="W104" s="35" t="e">
        <f t="shared" si="48"/>
        <v>#VALUE!</v>
      </c>
      <c r="X104" s="195" t="e">
        <f t="shared" si="66"/>
        <v>#VALUE!</v>
      </c>
      <c r="Y104" s="341"/>
      <c r="Z104" s="192" t="s">
        <v>180</v>
      </c>
      <c r="AA104" s="35">
        <v>30</v>
      </c>
      <c r="AB104" s="35">
        <v>36.030589488309197</v>
      </c>
      <c r="AC104" s="35">
        <f t="shared" si="69"/>
        <v>1.4246618754798853E-11</v>
      </c>
      <c r="AD104" s="195">
        <f t="shared" si="72"/>
        <v>1.2462387536538229E-4</v>
      </c>
      <c r="AE104" s="341"/>
      <c r="AF104" s="192" t="s">
        <v>148</v>
      </c>
      <c r="AG104" s="35">
        <v>23</v>
      </c>
      <c r="AH104" s="35">
        <v>29.9532130173307</v>
      </c>
      <c r="AI104" s="35">
        <f t="shared" si="70"/>
        <v>9.6202069629487147E-10</v>
      </c>
      <c r="AJ104" s="195">
        <f t="shared" si="73"/>
        <v>3.1885455305313373E-3</v>
      </c>
      <c r="AK104" s="341"/>
      <c r="AM104" s="2" t="s">
        <v>144</v>
      </c>
      <c r="AN104" s="16">
        <v>10</v>
      </c>
      <c r="AO104" s="16">
        <v>16.8294729248849</v>
      </c>
      <c r="AP104" s="76">
        <f t="shared" si="52"/>
        <v>8.5866515301239824E-6</v>
      </c>
      <c r="AQ104" s="16">
        <f t="shared" si="74"/>
        <v>12.861570161187624</v>
      </c>
      <c r="AR104" s="341"/>
      <c r="AS104" s="2" t="s">
        <v>144</v>
      </c>
      <c r="AT104" s="16">
        <v>19</v>
      </c>
      <c r="AU104" s="16">
        <v>22.000082130170501</v>
      </c>
      <c r="AV104" s="76">
        <f t="shared" si="51"/>
        <v>2.3840500672442029E-7</v>
      </c>
      <c r="AW104" s="16">
        <f t="shared" si="75"/>
        <v>0.61099653671496179</v>
      </c>
      <c r="AX104" s="341"/>
      <c r="BE104" s="2" t="s">
        <v>200</v>
      </c>
      <c r="BF104" s="16">
        <v>12</v>
      </c>
      <c r="BG104" s="16">
        <v>37.177891845632999</v>
      </c>
      <c r="BH104" s="16">
        <f t="shared" si="53"/>
        <v>6.431901411630672E-12</v>
      </c>
      <c r="BI104" s="16">
        <f t="shared" ref="BI104:BI123" si="76">BH104/AV6</f>
        <v>1.8804760666630244E-5</v>
      </c>
      <c r="BJ104" s="341"/>
    </row>
    <row r="105" spans="2:62" x14ac:dyDescent="0.25">
      <c r="B105" s="192" t="s">
        <v>144</v>
      </c>
      <c r="C105" s="35">
        <v>41</v>
      </c>
      <c r="D105" s="35">
        <v>26.028174836018501</v>
      </c>
      <c r="E105" s="35">
        <f t="shared" si="67"/>
        <v>1.4612975022697826E-8</v>
      </c>
      <c r="F105" s="195">
        <f t="shared" si="64"/>
        <v>0.20106972441309059</v>
      </c>
      <c r="G105" s="341">
        <f>AVERAGE(F105:F106)</f>
        <v>0.21912577669997535</v>
      </c>
      <c r="N105" s="192" t="s">
        <v>144</v>
      </c>
      <c r="O105" s="35">
        <v>16</v>
      </c>
      <c r="P105" s="35">
        <v>24.3868365730726</v>
      </c>
      <c r="Q105" s="35">
        <f t="shared" si="68"/>
        <v>4.5585916655558617E-8</v>
      </c>
      <c r="R105" s="195">
        <f t="shared" si="65"/>
        <v>1.1782146333675527</v>
      </c>
      <c r="S105" s="341">
        <f>AVERAGE(R105:R106)</f>
        <v>0.81056276954800477</v>
      </c>
      <c r="T105" s="192" t="s">
        <v>144</v>
      </c>
      <c r="U105" s="35">
        <v>28</v>
      </c>
      <c r="V105" s="35">
        <v>25.372546805117601</v>
      </c>
      <c r="W105" s="35">
        <f t="shared" si="48"/>
        <v>2.3019842360964708E-8</v>
      </c>
      <c r="X105" s="195">
        <f t="shared" si="66"/>
        <v>0.61666437590511758</v>
      </c>
      <c r="Y105" s="341">
        <f>AVERAGE(X105)</f>
        <v>0.61666437590511758</v>
      </c>
      <c r="Z105" s="192" t="s">
        <v>180</v>
      </c>
      <c r="AA105" s="35">
        <v>20</v>
      </c>
      <c r="AB105" s="35">
        <v>35.7479108745937</v>
      </c>
      <c r="AC105" s="35">
        <f t="shared" si="69"/>
        <v>1.7330318503513746E-11</v>
      </c>
      <c r="AD105" s="195">
        <f t="shared" si="72"/>
        <v>2.0988830083492165E-4</v>
      </c>
      <c r="AE105" s="341">
        <f>AVERAGE(AD105:AD106)</f>
        <v>1.4553890823828763E-4</v>
      </c>
      <c r="AF105" s="192" t="s">
        <v>148</v>
      </c>
      <c r="AG105" s="35">
        <v>18</v>
      </c>
      <c r="AH105" s="35">
        <v>32.691319662493001</v>
      </c>
      <c r="AI105" s="35">
        <f t="shared" si="70"/>
        <v>1.4418901789195663E-10</v>
      </c>
      <c r="AJ105" s="195">
        <f t="shared" si="73"/>
        <v>4.2631075432473815E-3</v>
      </c>
      <c r="AK105" s="341">
        <f>AVERAGE(AJ105:AJ106)</f>
        <v>3.2186326386185356E-3</v>
      </c>
      <c r="AM105" s="2" t="s">
        <v>144</v>
      </c>
      <c r="AN105" s="16">
        <v>5</v>
      </c>
      <c r="AO105" s="16">
        <v>16.9646461484665</v>
      </c>
      <c r="AP105" s="76">
        <f t="shared" si="52"/>
        <v>7.818665680900597E-6</v>
      </c>
      <c r="AQ105" s="16">
        <f t="shared" si="74"/>
        <v>5.6849933643565222</v>
      </c>
      <c r="AR105" s="341">
        <f>AVERAGE(AQ105:AQ106)</f>
        <v>6.15732572899344</v>
      </c>
      <c r="AS105" s="2" t="s">
        <v>144</v>
      </c>
      <c r="AT105" s="16">
        <v>18</v>
      </c>
      <c r="AU105" s="16">
        <v>19.140836587003498</v>
      </c>
      <c r="AV105" s="76">
        <f t="shared" si="51"/>
        <v>1.7299519682798146E-6</v>
      </c>
      <c r="AW105" s="16">
        <f t="shared" si="75"/>
        <v>2.5399381502523219</v>
      </c>
      <c r="AX105" s="341">
        <f>AVERAGE(AW105:AW106)</f>
        <v>2.8686343490447177</v>
      </c>
      <c r="BE105" s="2" t="s">
        <v>200</v>
      </c>
      <c r="BF105" s="16">
        <v>19</v>
      </c>
      <c r="BG105" s="16" t="s">
        <v>143</v>
      </c>
      <c r="BH105" s="16" t="e">
        <f t="shared" si="53"/>
        <v>#VALUE!</v>
      </c>
      <c r="BI105" s="252"/>
      <c r="BJ105" s="364"/>
    </row>
    <row r="106" spans="2:62" x14ac:dyDescent="0.25">
      <c r="B106" s="192" t="s">
        <v>144</v>
      </c>
      <c r="C106" s="35">
        <v>41</v>
      </c>
      <c r="D106" s="35">
        <v>25.746013039597798</v>
      </c>
      <c r="E106" s="35">
        <f t="shared" si="67"/>
        <v>1.7769606322859416E-8</v>
      </c>
      <c r="F106" s="195">
        <f t="shared" si="64"/>
        <v>0.2371818289868601</v>
      </c>
      <c r="G106" s="341"/>
      <c r="N106" s="192" t="s">
        <v>144</v>
      </c>
      <c r="O106" s="35">
        <v>16</v>
      </c>
      <c r="P106" s="35">
        <v>23.650557704782099</v>
      </c>
      <c r="Q106" s="35">
        <f t="shared" si="68"/>
        <v>7.5940371378093153E-8</v>
      </c>
      <c r="R106" s="195">
        <f t="shared" si="65"/>
        <v>0.44291090572845676</v>
      </c>
      <c r="S106" s="341"/>
      <c r="T106" s="192" t="s">
        <v>144</v>
      </c>
      <c r="U106" s="35">
        <v>28</v>
      </c>
      <c r="V106" s="35" t="s">
        <v>143</v>
      </c>
      <c r="W106" s="35" t="e">
        <f t="shared" si="48"/>
        <v>#VALUE!</v>
      </c>
      <c r="X106" s="195" t="e">
        <f t="shared" si="66"/>
        <v>#VALUE!</v>
      </c>
      <c r="Y106" s="341"/>
      <c r="Z106" s="192" t="s">
        <v>180</v>
      </c>
      <c r="AA106" s="35">
        <v>20</v>
      </c>
      <c r="AB106" s="35">
        <v>36.101093112119997</v>
      </c>
      <c r="AC106" s="35">
        <f t="shared" si="69"/>
        <v>1.3567133454179505E-11</v>
      </c>
      <c r="AD106" s="195">
        <f t="shared" si="72"/>
        <v>8.1189515641653587E-5</v>
      </c>
      <c r="AE106" s="341"/>
      <c r="AF106" s="192" t="s">
        <v>148</v>
      </c>
      <c r="AG106" s="35">
        <v>18</v>
      </c>
      <c r="AH106" s="35">
        <v>32.128401535962098</v>
      </c>
      <c r="AI106" s="35">
        <f t="shared" si="70"/>
        <v>2.1300383609407813E-10</v>
      </c>
      <c r="AJ106" s="195">
        <f t="shared" si="73"/>
        <v>2.1741577339896901E-3</v>
      </c>
      <c r="AK106" s="341"/>
      <c r="AM106" s="2" t="s">
        <v>144</v>
      </c>
      <c r="AN106" s="16">
        <v>5</v>
      </c>
      <c r="AO106" s="16">
        <v>17.044288553585201</v>
      </c>
      <c r="AP106" s="76">
        <f t="shared" si="52"/>
        <v>7.3987421231006982E-6</v>
      </c>
      <c r="AQ106" s="16">
        <f t="shared" si="74"/>
        <v>6.6296580936303569</v>
      </c>
      <c r="AR106" s="341"/>
      <c r="AS106" s="2" t="s">
        <v>144</v>
      </c>
      <c r="AT106" s="16">
        <v>18</v>
      </c>
      <c r="AU106" s="16">
        <v>18.686228643470201</v>
      </c>
      <c r="AV106" s="76">
        <f t="shared" si="51"/>
        <v>2.3707440675913005E-6</v>
      </c>
      <c r="AW106" s="16">
        <f t="shared" si="75"/>
        <v>3.1973305478371139</v>
      </c>
      <c r="AX106" s="341"/>
      <c r="BE106" s="2" t="s">
        <v>200</v>
      </c>
      <c r="BF106" s="16">
        <v>19</v>
      </c>
      <c r="BG106" s="16" t="s">
        <v>143</v>
      </c>
      <c r="BH106" s="16" t="e">
        <f t="shared" si="53"/>
        <v>#VALUE!</v>
      </c>
      <c r="BI106" s="252"/>
      <c r="BJ106" s="364"/>
    </row>
    <row r="107" spans="2:62" x14ac:dyDescent="0.25">
      <c r="B107" s="192" t="s">
        <v>144</v>
      </c>
      <c r="C107" s="35">
        <v>8</v>
      </c>
      <c r="D107" s="35">
        <v>28.120167954928501</v>
      </c>
      <c r="E107" s="35">
        <f t="shared" si="67"/>
        <v>3.4275670756703102E-9</v>
      </c>
      <c r="F107" s="195">
        <f t="shared" si="64"/>
        <v>0.29420442806804203</v>
      </c>
      <c r="G107" s="341">
        <f>AVERAGE(F107:F108)</f>
        <v>0.29133364649893378</v>
      </c>
      <c r="N107" s="192" t="s">
        <v>144</v>
      </c>
      <c r="O107" s="35">
        <v>3</v>
      </c>
      <c r="P107" s="35">
        <v>32.093302267865099</v>
      </c>
      <c r="Q107" s="35">
        <f t="shared" si="68"/>
        <v>2.18249550270158E-10</v>
      </c>
      <c r="R107" s="195">
        <f t="shared" si="65"/>
        <v>0.34504841985678059</v>
      </c>
      <c r="S107" s="341">
        <f>AVERAGE(R107:R108)</f>
        <v>0.23124023611211361</v>
      </c>
      <c r="T107" s="192" t="s">
        <v>144</v>
      </c>
      <c r="U107" s="35">
        <v>9</v>
      </c>
      <c r="V107" s="35">
        <v>25.482987974791701</v>
      </c>
      <c r="W107" s="35">
        <f t="shared" si="48"/>
        <v>2.1323389524284704E-8</v>
      </c>
      <c r="X107" s="195">
        <f t="shared" si="66"/>
        <v>0.7722043387373041</v>
      </c>
      <c r="Y107" s="341">
        <f>AVERAGE(X107)</f>
        <v>0.7722043387373041</v>
      </c>
      <c r="Z107" s="192" t="s">
        <v>180</v>
      </c>
      <c r="AA107" s="35">
        <v>36</v>
      </c>
      <c r="AB107" s="35">
        <v>32.251232933355098</v>
      </c>
      <c r="AC107" s="35">
        <f t="shared" si="69"/>
        <v>1.9561920514455407E-10</v>
      </c>
      <c r="AD107" s="195">
        <f t="shared" si="72"/>
        <v>2.0382376010509191E-3</v>
      </c>
      <c r="AE107" s="341">
        <f>AVERAGE(AD107:AD108)</f>
        <v>1.6350233951435236E-3</v>
      </c>
      <c r="AF107" s="192" t="s">
        <v>148</v>
      </c>
      <c r="AG107" s="35">
        <v>13</v>
      </c>
      <c r="AH107" s="35">
        <v>31.4346042912725</v>
      </c>
      <c r="AI107" s="35">
        <f t="shared" si="70"/>
        <v>3.445412353149774E-10</v>
      </c>
      <c r="AJ107" s="195">
        <f t="shared" si="73"/>
        <v>5.1547836831498436E-3</v>
      </c>
      <c r="AK107" s="341">
        <f>AVERAGE(AJ107:AJ108)</f>
        <v>4.4146698972187546E-3</v>
      </c>
      <c r="AM107" s="2" t="s">
        <v>144</v>
      </c>
      <c r="AN107" s="16">
        <v>21</v>
      </c>
      <c r="AO107" s="16">
        <v>20.653919709357499</v>
      </c>
      <c r="AP107" s="76">
        <f t="shared" si="52"/>
        <v>6.0610886969383433E-7</v>
      </c>
      <c r="AQ107" s="16">
        <f t="shared" si="74"/>
        <v>2.2709644884333491</v>
      </c>
      <c r="AR107" s="341">
        <f>AVERAGE(AQ107:AQ108)</f>
        <v>2.5134969097460829</v>
      </c>
      <c r="AS107" s="2" t="s">
        <v>144</v>
      </c>
      <c r="AT107" s="16">
        <v>15</v>
      </c>
      <c r="AU107" s="16">
        <v>22.125407443465601</v>
      </c>
      <c r="AV107" s="76">
        <f t="shared" si="51"/>
        <v>2.1856906439259529E-7</v>
      </c>
      <c r="AW107" s="16">
        <f t="shared" si="75"/>
        <v>1.9416168487373577</v>
      </c>
      <c r="AX107" s="341">
        <f>AVERAGE(AW107:AW108)</f>
        <v>1.2742434202883124</v>
      </c>
      <c r="BE107" s="2" t="s">
        <v>200</v>
      </c>
      <c r="BF107" s="16">
        <v>18</v>
      </c>
      <c r="BG107" s="16" t="s">
        <v>143</v>
      </c>
      <c r="BH107" s="16" t="e">
        <f t="shared" si="53"/>
        <v>#VALUE!</v>
      </c>
      <c r="BI107" s="252"/>
      <c r="BJ107" s="364"/>
    </row>
    <row r="108" spans="2:62" x14ac:dyDescent="0.25">
      <c r="B108" s="192" t="s">
        <v>144</v>
      </c>
      <c r="C108" s="35">
        <v>8</v>
      </c>
      <c r="D108" s="35">
        <v>27.974970615115101</v>
      </c>
      <c r="E108" s="35">
        <f t="shared" si="67"/>
        <v>3.7904844298627488E-9</v>
      </c>
      <c r="F108" s="195">
        <f t="shared" si="64"/>
        <v>0.28846286492982559</v>
      </c>
      <c r="G108" s="341"/>
      <c r="N108" s="192" t="s">
        <v>144</v>
      </c>
      <c r="O108" s="35">
        <v>3</v>
      </c>
      <c r="P108" s="35">
        <v>31.254109010186198</v>
      </c>
      <c r="Q108" s="35">
        <f t="shared" si="68"/>
        <v>3.9045923600724555E-10</v>
      </c>
      <c r="R108" s="195">
        <f t="shared" si="65"/>
        <v>0.11743205236744665</v>
      </c>
      <c r="S108" s="341"/>
      <c r="T108" s="192" t="s">
        <v>144</v>
      </c>
      <c r="U108" s="35">
        <v>9</v>
      </c>
      <c r="V108" s="35" t="s">
        <v>143</v>
      </c>
      <c r="W108" s="35" t="e">
        <f t="shared" si="48"/>
        <v>#VALUE!</v>
      </c>
      <c r="X108" s="195" t="e">
        <f t="shared" si="66"/>
        <v>#VALUE!</v>
      </c>
      <c r="Y108" s="341"/>
      <c r="Z108" s="192" t="s">
        <v>180</v>
      </c>
      <c r="AA108" s="35">
        <v>36</v>
      </c>
      <c r="AB108" s="35">
        <v>32.169623715097799</v>
      </c>
      <c r="AC108" s="35">
        <f t="shared" si="69"/>
        <v>2.0700379742267068E-10</v>
      </c>
      <c r="AD108" s="195">
        <f t="shared" si="72"/>
        <v>1.2318091892361278E-3</v>
      </c>
      <c r="AE108" s="341"/>
      <c r="AF108" s="192" t="s">
        <v>148</v>
      </c>
      <c r="AG108" s="35">
        <v>13</v>
      </c>
      <c r="AH108" s="35">
        <v>30.700029437042001</v>
      </c>
      <c r="AI108" s="35">
        <f t="shared" si="70"/>
        <v>5.7328459484552703E-10</v>
      </c>
      <c r="AJ108" s="195">
        <f t="shared" si="73"/>
        <v>3.6745561112876651E-3</v>
      </c>
      <c r="AK108" s="341"/>
      <c r="AM108" s="2" t="s">
        <v>144</v>
      </c>
      <c r="AN108" s="16">
        <v>21</v>
      </c>
      <c r="AO108" s="16">
        <v>20.642185823813801</v>
      </c>
      <c r="AP108" s="76">
        <f t="shared" si="52"/>
        <v>6.1105864256374507E-7</v>
      </c>
      <c r="AQ108" s="16">
        <f t="shared" si="74"/>
        <v>2.7560293310588166</v>
      </c>
      <c r="AR108" s="341"/>
      <c r="AS108" s="2" t="s">
        <v>144</v>
      </c>
      <c r="AT108" s="16">
        <v>15</v>
      </c>
      <c r="AU108" s="16">
        <v>22.245649733285301</v>
      </c>
      <c r="AV108" s="76">
        <f t="shared" si="51"/>
        <v>2.0109077933739387E-7</v>
      </c>
      <c r="AW108" s="16">
        <f t="shared" si="75"/>
        <v>0.60686999183926715</v>
      </c>
      <c r="AX108" s="341"/>
      <c r="BE108" s="2" t="s">
        <v>200</v>
      </c>
      <c r="BF108" s="16">
        <v>18</v>
      </c>
      <c r="BG108" s="16" t="s">
        <v>143</v>
      </c>
      <c r="BH108" s="16" t="e">
        <f t="shared" si="53"/>
        <v>#VALUE!</v>
      </c>
      <c r="BI108" s="252"/>
      <c r="BJ108" s="364"/>
    </row>
    <row r="109" spans="2:62" x14ac:dyDescent="0.25">
      <c r="B109" s="192" t="s">
        <v>144</v>
      </c>
      <c r="C109" s="35">
        <v>21</v>
      </c>
      <c r="D109" s="35">
        <v>26.740502873959802</v>
      </c>
      <c r="E109" s="35">
        <f t="shared" si="67"/>
        <v>8.9188022717255308E-9</v>
      </c>
      <c r="F109" s="195">
        <f t="shared" si="64"/>
        <v>0.10935097315249333</v>
      </c>
      <c r="G109" s="341">
        <f>AVERAGE(F109:F110)</f>
        <v>9.4926017864587903E-2</v>
      </c>
      <c r="N109" s="192" t="s">
        <v>144</v>
      </c>
      <c r="O109" s="35">
        <v>11</v>
      </c>
      <c r="P109" s="35">
        <v>26.0795263966573</v>
      </c>
      <c r="Q109" s="35">
        <f t="shared" si="68"/>
        <v>1.4101986087930982E-8</v>
      </c>
      <c r="R109" s="195">
        <f t="shared" si="65"/>
        <v>0.60685965206360515</v>
      </c>
      <c r="S109" s="341">
        <f>AVERAGE(R109:R110)</f>
        <v>0.45122442495650672</v>
      </c>
      <c r="T109" s="192" t="s">
        <v>144</v>
      </c>
      <c r="U109" s="35">
        <v>2</v>
      </c>
      <c r="V109" s="35" t="s">
        <v>143</v>
      </c>
      <c r="W109" s="35" t="e">
        <f t="shared" si="48"/>
        <v>#VALUE!</v>
      </c>
      <c r="X109" s="195" t="e">
        <f t="shared" si="66"/>
        <v>#VALUE!</v>
      </c>
      <c r="Y109" s="341" t="e">
        <f>AVERAGE(X109:X110)</f>
        <v>#VALUE!</v>
      </c>
      <c r="Z109" s="192" t="s">
        <v>180</v>
      </c>
      <c r="AA109" s="35">
        <v>17</v>
      </c>
      <c r="AB109" s="35">
        <v>34.563366280031303</v>
      </c>
      <c r="AC109" s="35">
        <f t="shared" si="69"/>
        <v>3.9390364409658021E-11</v>
      </c>
      <c r="AD109" s="195">
        <f t="shared" si="72"/>
        <v>9.8869571804296444E-4</v>
      </c>
      <c r="AE109" s="341">
        <f>AVERAGE(AD109:AD110)</f>
        <v>8.5943720497246067E-4</v>
      </c>
      <c r="AF109" s="192" t="s">
        <v>148</v>
      </c>
      <c r="AG109" s="35">
        <v>14</v>
      </c>
      <c r="AH109" s="35">
        <v>31.109740278574701</v>
      </c>
      <c r="AI109" s="35">
        <f t="shared" si="70"/>
        <v>4.3155387327213144E-10</v>
      </c>
      <c r="AJ109" s="195">
        <f t="shared" si="73"/>
        <v>8.3713795426377507E-3</v>
      </c>
      <c r="AK109" s="341">
        <f>AVERAGE(AJ109:AJ110)</f>
        <v>5.6445675849428568E-3</v>
      </c>
      <c r="AM109" s="2" t="s">
        <v>144</v>
      </c>
      <c r="AN109" s="16">
        <v>1</v>
      </c>
      <c r="AO109" s="16">
        <v>18.288220024081301</v>
      </c>
      <c r="AP109" s="76">
        <f t="shared" si="52"/>
        <v>3.1239005922620147E-6</v>
      </c>
      <c r="AQ109" s="16">
        <f t="shared" si="74"/>
        <v>7.3707513139253118</v>
      </c>
      <c r="AR109" s="341">
        <f>AVERAGE(AQ109:AQ110)</f>
        <v>7.5877132635679994</v>
      </c>
      <c r="AS109" s="2" t="s">
        <v>144</v>
      </c>
      <c r="AT109" s="16">
        <v>8</v>
      </c>
      <c r="AU109" s="16">
        <v>16.736881238396698</v>
      </c>
      <c r="AV109" s="76">
        <f t="shared" si="51"/>
        <v>9.1558087708123113E-6</v>
      </c>
      <c r="AW109" s="16">
        <f t="shared" si="75"/>
        <v>9.4355033462440989</v>
      </c>
      <c r="AX109" s="341">
        <f>AVERAGE(AW109:AW110)</f>
        <v>8.2708973319343961</v>
      </c>
      <c r="BE109" s="2" t="s">
        <v>200</v>
      </c>
      <c r="BF109" s="16">
        <v>15</v>
      </c>
      <c r="BG109" s="16" t="s">
        <v>143</v>
      </c>
      <c r="BH109" s="16" t="e">
        <f t="shared" si="53"/>
        <v>#VALUE!</v>
      </c>
      <c r="BI109" s="252"/>
      <c r="BJ109" s="364"/>
    </row>
    <row r="110" spans="2:62" ht="15.75" thickBot="1" x14ac:dyDescent="0.3">
      <c r="B110" s="192" t="s">
        <v>144</v>
      </c>
      <c r="C110" s="35">
        <v>21</v>
      </c>
      <c r="D110" s="35">
        <v>26.645527420120501</v>
      </c>
      <c r="E110" s="35">
        <f t="shared" si="67"/>
        <v>9.5257021150016696E-9</v>
      </c>
      <c r="F110" s="195">
        <f t="shared" si="64"/>
        <v>8.0501062576682464E-2</v>
      </c>
      <c r="G110" s="341"/>
      <c r="N110" s="192" t="s">
        <v>144</v>
      </c>
      <c r="O110" s="35">
        <v>11</v>
      </c>
      <c r="P110" s="35">
        <v>24.9534227891894</v>
      </c>
      <c r="Q110" s="35">
        <f t="shared" si="68"/>
        <v>3.0780186431600657E-8</v>
      </c>
      <c r="R110" s="195">
        <f t="shared" si="65"/>
        <v>0.29558919784940829</v>
      </c>
      <c r="S110" s="341"/>
      <c r="T110" s="192" t="s">
        <v>144</v>
      </c>
      <c r="U110" s="35">
        <v>2</v>
      </c>
      <c r="V110" s="35" t="s">
        <v>143</v>
      </c>
      <c r="W110" s="35" t="e">
        <f t="shared" si="48"/>
        <v>#VALUE!</v>
      </c>
      <c r="X110" s="195" t="e">
        <f t="shared" si="66"/>
        <v>#VALUE!</v>
      </c>
      <c r="Y110" s="341"/>
      <c r="Z110" s="192" t="s">
        <v>180</v>
      </c>
      <c r="AA110" s="35">
        <v>17</v>
      </c>
      <c r="AB110" s="35">
        <v>34.066441946352398</v>
      </c>
      <c r="AC110" s="35">
        <f t="shared" si="69"/>
        <v>5.5587754217144754E-11</v>
      </c>
      <c r="AD110" s="195">
        <f t="shared" si="72"/>
        <v>7.3017869190195679E-4</v>
      </c>
      <c r="AE110" s="341"/>
      <c r="AF110" s="193" t="s">
        <v>148</v>
      </c>
      <c r="AG110" s="39">
        <v>14</v>
      </c>
      <c r="AH110" s="39">
        <v>31.0869097453409</v>
      </c>
      <c r="AI110" s="39">
        <f t="shared" si="70"/>
        <v>4.3843750145878514E-10</v>
      </c>
      <c r="AJ110" s="196">
        <f t="shared" si="73"/>
        <v>2.9177556272479634E-3</v>
      </c>
      <c r="AK110" s="343"/>
      <c r="AM110" s="2" t="s">
        <v>144</v>
      </c>
      <c r="AN110" s="16">
        <v>1</v>
      </c>
      <c r="AO110" s="16">
        <v>18.528606405039401</v>
      </c>
      <c r="AP110" s="76">
        <f t="shared" si="52"/>
        <v>2.644439857038247E-6</v>
      </c>
      <c r="AQ110" s="16">
        <f t="shared" si="74"/>
        <v>7.8046752132106869</v>
      </c>
      <c r="AR110" s="341"/>
      <c r="AS110" s="2" t="s">
        <v>144</v>
      </c>
      <c r="AT110" s="16">
        <v>8</v>
      </c>
      <c r="AU110" s="16">
        <v>16.513955940587199</v>
      </c>
      <c r="AV110" s="76">
        <f t="shared" si="51"/>
        <v>1.0685723068626831E-5</v>
      </c>
      <c r="AW110" s="16">
        <f t="shared" si="75"/>
        <v>7.1062913176246942</v>
      </c>
      <c r="AX110" s="341"/>
      <c r="BE110" s="2" t="s">
        <v>200</v>
      </c>
      <c r="BF110" s="16">
        <v>15</v>
      </c>
      <c r="BG110" s="16" t="s">
        <v>143</v>
      </c>
      <c r="BH110" s="16" t="e">
        <f t="shared" si="53"/>
        <v>#VALUE!</v>
      </c>
      <c r="BI110" s="252"/>
      <c r="BJ110" s="364"/>
    </row>
    <row r="111" spans="2:62" x14ac:dyDescent="0.25">
      <c r="B111" s="192" t="s">
        <v>144</v>
      </c>
      <c r="C111" s="35">
        <v>39</v>
      </c>
      <c r="D111" s="35">
        <v>23.058107769163399</v>
      </c>
      <c r="E111" s="35">
        <f t="shared" si="67"/>
        <v>1.1450327757610572E-7</v>
      </c>
      <c r="F111" s="195">
        <f t="shared" si="64"/>
        <v>0.6043614688978578</v>
      </c>
      <c r="G111" s="341">
        <f>AVERAGE(F111:F112)</f>
        <v>0.55893933449001798</v>
      </c>
      <c r="N111" s="192" t="s">
        <v>144</v>
      </c>
      <c r="O111" s="35">
        <v>25</v>
      </c>
      <c r="P111" s="35">
        <v>22.188733317714</v>
      </c>
      <c r="Q111" s="35">
        <f t="shared" si="68"/>
        <v>2.0918267171638153E-7</v>
      </c>
      <c r="R111" s="195">
        <f t="shared" si="65"/>
        <v>2.8546028465342461</v>
      </c>
      <c r="S111" s="341">
        <f>AVERAGE(R111:R112)</f>
        <v>2.1291815999002539</v>
      </c>
      <c r="T111" s="192" t="s">
        <v>144</v>
      </c>
      <c r="U111" s="35">
        <v>22</v>
      </c>
      <c r="V111" s="35">
        <v>23.971790757652201</v>
      </c>
      <c r="W111" s="35">
        <f t="shared" si="48"/>
        <v>6.0781572570232735E-8</v>
      </c>
      <c r="X111" s="195">
        <f t="shared" si="66"/>
        <v>0.51780480129974293</v>
      </c>
      <c r="Y111" s="341">
        <f>AVERAGE(X111)</f>
        <v>0.51780480129974293</v>
      </c>
      <c r="Z111" s="192" t="s">
        <v>180</v>
      </c>
      <c r="AA111" s="35">
        <v>35</v>
      </c>
      <c r="AB111" s="35">
        <v>32.768742558994198</v>
      </c>
      <c r="AC111" s="35">
        <f t="shared" si="69"/>
        <v>1.3665501354720131E-10</v>
      </c>
      <c r="AD111" s="195">
        <f t="shared" si="72"/>
        <v>1.5300606370110036E-3</v>
      </c>
      <c r="AE111" s="341">
        <f>AVERAGE(AD111:AD112)</f>
        <v>1.3385012069453842E-3</v>
      </c>
      <c r="AM111" s="2" t="s">
        <v>144</v>
      </c>
      <c r="AN111" s="16">
        <v>2</v>
      </c>
      <c r="AO111" s="16">
        <v>19.040518517055599</v>
      </c>
      <c r="AP111" s="76">
        <f t="shared" si="52"/>
        <v>1.8545254318976779E-6</v>
      </c>
      <c r="AQ111" s="16">
        <f t="shared" si="74"/>
        <v>5.6989877175203283</v>
      </c>
      <c r="AR111" s="341">
        <f>AVERAGE(AQ111:AQ112)</f>
        <v>5.9047223331411729</v>
      </c>
      <c r="AS111" s="2" t="s">
        <v>144</v>
      </c>
      <c r="AT111" s="16">
        <v>9</v>
      </c>
      <c r="AU111" s="16">
        <v>17.416076993550099</v>
      </c>
      <c r="AV111" s="76">
        <f t="shared" si="51"/>
        <v>5.7179245204392907E-6</v>
      </c>
      <c r="AW111" s="16">
        <f t="shared" si="75"/>
        <v>6.3029201625627271</v>
      </c>
      <c r="AX111" s="341">
        <f>AVERAGE(AW111:AW112)</f>
        <v>5.9780322875638756</v>
      </c>
      <c r="BE111" s="2" t="s">
        <v>200</v>
      </c>
      <c r="BF111" s="16">
        <v>8</v>
      </c>
      <c r="BG111" s="16" t="s">
        <v>143</v>
      </c>
      <c r="BH111" s="16" t="e">
        <f t="shared" si="53"/>
        <v>#VALUE!</v>
      </c>
      <c r="BI111" s="252"/>
      <c r="BJ111" s="341">
        <f>AVERAGE(BI111:BI112)</f>
        <v>2.6595318953162938E-6</v>
      </c>
    </row>
    <row r="112" spans="2:62" ht="15.75" thickBot="1" x14ac:dyDescent="0.3">
      <c r="B112" s="193" t="s">
        <v>144</v>
      </c>
      <c r="C112" s="39">
        <v>39</v>
      </c>
      <c r="D112" s="39">
        <v>23.170005931859599</v>
      </c>
      <c r="E112" s="39">
        <f t="shared" si="67"/>
        <v>1.0595786888152499E-7</v>
      </c>
      <c r="F112" s="196">
        <f t="shared" si="64"/>
        <v>0.51351720008217816</v>
      </c>
      <c r="G112" s="341"/>
      <c r="N112" s="193" t="s">
        <v>144</v>
      </c>
      <c r="O112" s="39">
        <v>25</v>
      </c>
      <c r="P112" s="39">
        <v>21.2114570377543</v>
      </c>
      <c r="Q112" s="39">
        <f t="shared" si="68"/>
        <v>4.1182734486638802E-7</v>
      </c>
      <c r="R112" s="196">
        <f t="shared" si="65"/>
        <v>1.4037603532662619</v>
      </c>
      <c r="S112" s="341"/>
      <c r="T112" s="193" t="s">
        <v>144</v>
      </c>
      <c r="U112" s="39">
        <v>22</v>
      </c>
      <c r="V112" s="39" t="s">
        <v>143</v>
      </c>
      <c r="W112" s="39" t="e">
        <f t="shared" si="48"/>
        <v>#VALUE!</v>
      </c>
      <c r="X112" s="196" t="e">
        <f t="shared" si="66"/>
        <v>#VALUE!</v>
      </c>
      <c r="Y112" s="341"/>
      <c r="Z112" s="192" t="s">
        <v>180</v>
      </c>
      <c r="AA112" s="35">
        <v>35</v>
      </c>
      <c r="AB112" s="35">
        <v>32.477217007055899</v>
      </c>
      <c r="AC112" s="35">
        <f t="shared" si="69"/>
        <v>1.6725669281758731E-10</v>
      </c>
      <c r="AD112" s="195">
        <f t="shared" si="72"/>
        <v>1.1469417768797648E-3</v>
      </c>
      <c r="AE112" s="341"/>
      <c r="AM112" s="2" t="s">
        <v>144</v>
      </c>
      <c r="AN112" s="16">
        <v>2</v>
      </c>
      <c r="AO112" s="16">
        <v>18.085139235232901</v>
      </c>
      <c r="AP112" s="76">
        <f t="shared" si="52"/>
        <v>3.5960905139664679E-6</v>
      </c>
      <c r="AQ112" s="16">
        <f t="shared" si="74"/>
        <v>6.1104569487620166</v>
      </c>
      <c r="AR112" s="341"/>
      <c r="AS112" s="2" t="s">
        <v>144</v>
      </c>
      <c r="AT112" s="16">
        <v>9</v>
      </c>
      <c r="AU112" s="16">
        <v>16.909194583270899</v>
      </c>
      <c r="AV112" s="76">
        <f t="shared" si="51"/>
        <v>8.1250347654442238E-6</v>
      </c>
      <c r="AW112" s="16">
        <f t="shared" si="75"/>
        <v>5.6531444125650232</v>
      </c>
      <c r="AX112" s="341"/>
      <c r="BE112" s="2" t="s">
        <v>200</v>
      </c>
      <c r="BF112" s="16">
        <v>8</v>
      </c>
      <c r="BG112" s="16">
        <v>37.863449003044799</v>
      </c>
      <c r="BH112" s="16">
        <f t="shared" si="53"/>
        <v>3.9991354217419456E-12</v>
      </c>
      <c r="BI112" s="16">
        <f t="shared" si="76"/>
        <v>2.6595318953162938E-6</v>
      </c>
      <c r="BJ112" s="341"/>
    </row>
    <row r="113" spans="2:62" x14ac:dyDescent="0.25">
      <c r="B113" s="191" t="s">
        <v>145</v>
      </c>
      <c r="C113" s="188" t="s">
        <v>142</v>
      </c>
      <c r="D113" s="188" t="s">
        <v>143</v>
      </c>
      <c r="E113" s="188" t="e">
        <f t="shared" si="67"/>
        <v>#VALUE!</v>
      </c>
      <c r="F113" s="198"/>
      <c r="G113" s="199"/>
      <c r="N113" s="191" t="s">
        <v>145</v>
      </c>
      <c r="O113" s="188" t="s">
        <v>142</v>
      </c>
      <c r="P113" s="188" t="s">
        <v>143</v>
      </c>
      <c r="Q113" s="188" t="e">
        <f t="shared" si="68"/>
        <v>#VALUE!</v>
      </c>
      <c r="R113" s="198"/>
      <c r="S113" s="199"/>
      <c r="T113" s="191" t="s">
        <v>145</v>
      </c>
      <c r="U113" s="188" t="s">
        <v>142</v>
      </c>
      <c r="V113" s="188" t="s">
        <v>143</v>
      </c>
      <c r="W113" s="188" t="e">
        <f t="shared" si="48"/>
        <v>#VALUE!</v>
      </c>
      <c r="X113" s="198"/>
      <c r="Y113" s="199"/>
      <c r="Z113" s="192" t="s">
        <v>180</v>
      </c>
      <c r="AA113" s="35">
        <v>12</v>
      </c>
      <c r="AB113" s="35">
        <v>36.018470293863601</v>
      </c>
      <c r="AC113" s="35">
        <f t="shared" si="69"/>
        <v>1.4366799921181761E-11</v>
      </c>
      <c r="AD113" s="195">
        <f t="shared" si="72"/>
        <v>1.0437799254088716E-3</v>
      </c>
      <c r="AE113" s="341">
        <f>AVERAGE(AD113:AD114)</f>
        <v>6.8103663715156923E-4</v>
      </c>
      <c r="AM113" s="2" t="s">
        <v>144</v>
      </c>
      <c r="AN113" s="16">
        <v>4</v>
      </c>
      <c r="AO113" s="16">
        <v>20.694523714752801</v>
      </c>
      <c r="AP113" s="76">
        <f t="shared" si="52"/>
        <v>5.8928802506875778E-7</v>
      </c>
      <c r="AQ113" s="16">
        <f t="shared" si="74"/>
        <v>4.0162146603751969</v>
      </c>
      <c r="AR113" s="341">
        <f>AVERAGE(AQ113:AQ114)</f>
        <v>6.1464814908015342</v>
      </c>
      <c r="AS113" s="2" t="s">
        <v>144</v>
      </c>
      <c r="AT113" s="16">
        <v>3</v>
      </c>
      <c r="AU113" s="16">
        <v>19.098071618608198</v>
      </c>
      <c r="AV113" s="76">
        <f t="shared" si="51"/>
        <v>1.7819995230396957E-6</v>
      </c>
      <c r="AW113" s="16">
        <f t="shared" si="75"/>
        <v>5.0553600962707979</v>
      </c>
      <c r="AX113" s="341">
        <f>AVERAGE(AW113:AW114)</f>
        <v>5.1377708411151222</v>
      </c>
      <c r="BE113" s="2" t="s">
        <v>200</v>
      </c>
      <c r="BF113" s="16">
        <v>9</v>
      </c>
      <c r="BG113" s="16" t="s">
        <v>143</v>
      </c>
      <c r="BH113" s="16" t="e">
        <f t="shared" si="53"/>
        <v>#VALUE!</v>
      </c>
      <c r="BI113" s="252"/>
      <c r="BJ113" s="364"/>
    </row>
    <row r="114" spans="2:62" ht="15.75" thickBot="1" x14ac:dyDescent="0.3">
      <c r="B114" s="197" t="s">
        <v>145</v>
      </c>
      <c r="C114" s="37" t="s">
        <v>142</v>
      </c>
      <c r="D114" s="37" t="s">
        <v>143</v>
      </c>
      <c r="E114" s="37" t="e">
        <f t="shared" si="67"/>
        <v>#VALUE!</v>
      </c>
      <c r="F114" s="200"/>
      <c r="G114" s="201"/>
      <c r="N114" s="197" t="s">
        <v>145</v>
      </c>
      <c r="O114" s="37" t="s">
        <v>142</v>
      </c>
      <c r="P114" s="37" t="s">
        <v>143</v>
      </c>
      <c r="Q114" s="37" t="e">
        <f t="shared" si="68"/>
        <v>#VALUE!</v>
      </c>
      <c r="R114" s="200"/>
      <c r="S114" s="201"/>
      <c r="T114" s="197" t="s">
        <v>145</v>
      </c>
      <c r="U114" s="37" t="s">
        <v>142</v>
      </c>
      <c r="V114" s="37" t="s">
        <v>143</v>
      </c>
      <c r="W114" s="37" t="e">
        <f t="shared" si="48"/>
        <v>#VALUE!</v>
      </c>
      <c r="X114" s="200"/>
      <c r="Y114" s="201"/>
      <c r="Z114" s="193" t="s">
        <v>180</v>
      </c>
      <c r="AA114" s="39">
        <v>12</v>
      </c>
      <c r="AB114" s="39">
        <v>37.086298261562298</v>
      </c>
      <c r="AC114" s="39">
        <f t="shared" si="69"/>
        <v>6.8534901846446095E-12</v>
      </c>
      <c r="AD114" s="196">
        <f t="shared" si="72"/>
        <v>3.1829334889426692E-4</v>
      </c>
      <c r="AE114" s="341"/>
      <c r="AM114" s="2" t="s">
        <v>144</v>
      </c>
      <c r="AN114" s="16">
        <v>4</v>
      </c>
      <c r="AO114" s="16">
        <v>19.365891239398302</v>
      </c>
      <c r="AP114" s="76">
        <f t="shared" si="52"/>
        <v>1.4800822289660243E-6</v>
      </c>
      <c r="AQ114" s="16">
        <f t="shared" si="74"/>
        <v>8.2767483212278723</v>
      </c>
      <c r="AR114" s="341"/>
      <c r="AS114" s="2" t="s">
        <v>144</v>
      </c>
      <c r="AT114" s="16">
        <v>3</v>
      </c>
      <c r="AU114" s="16">
        <v>18.817736193064899</v>
      </c>
      <c r="AV114" s="76">
        <f t="shared" si="51"/>
        <v>2.1641978207925629E-6</v>
      </c>
      <c r="AW114" s="16">
        <f t="shared" si="75"/>
        <v>5.2201815859594465</v>
      </c>
      <c r="AX114" s="341"/>
      <c r="BE114" s="2" t="s">
        <v>200</v>
      </c>
      <c r="BF114" s="16">
        <v>9</v>
      </c>
      <c r="BG114" s="16" t="s">
        <v>143</v>
      </c>
      <c r="BH114" s="16" t="e">
        <f t="shared" si="53"/>
        <v>#VALUE!</v>
      </c>
      <c r="BI114" s="252"/>
      <c r="BJ114" s="364"/>
    </row>
    <row r="115" spans="2:62" x14ac:dyDescent="0.25">
      <c r="B115" s="192" t="s">
        <v>145</v>
      </c>
      <c r="C115" s="35">
        <v>7</v>
      </c>
      <c r="D115" s="35">
        <v>31.673353289440399</v>
      </c>
      <c r="E115" s="35">
        <f t="shared" si="67"/>
        <v>2.9199176052028086E-10</v>
      </c>
      <c r="F115" s="195">
        <f t="shared" ref="F115:F134" si="77">E115/E5</f>
        <v>0.32993607516409296</v>
      </c>
      <c r="G115" s="359">
        <f>AVERAGE(F115:F116)</f>
        <v>0.46882051129673041</v>
      </c>
      <c r="N115" s="192" t="s">
        <v>145</v>
      </c>
      <c r="O115" s="35">
        <v>10</v>
      </c>
      <c r="P115" s="35">
        <v>27.265766896392901</v>
      </c>
      <c r="Q115" s="35">
        <f t="shared" si="68"/>
        <v>6.1970686812792827E-9</v>
      </c>
      <c r="R115" s="195">
        <f t="shared" ref="R115:R134" si="78">Q115/Q5</f>
        <v>0.1977536560349295</v>
      </c>
      <c r="S115" s="359">
        <f>AVERAGE(R115:R116)</f>
        <v>0.14514044251988506</v>
      </c>
      <c r="T115" s="192" t="s">
        <v>145</v>
      </c>
      <c r="U115" s="35">
        <v>24</v>
      </c>
      <c r="V115" s="35">
        <v>24.6337439650896</v>
      </c>
      <c r="W115" s="35">
        <f t="shared" si="48"/>
        <v>3.8415293975346204E-8</v>
      </c>
      <c r="X115" s="195">
        <f t="shared" ref="X115:X134" si="79">W115/W5</f>
        <v>0.8931229773271</v>
      </c>
      <c r="Y115" s="359">
        <f>AVERAGE(X115:X116)</f>
        <v>0.68229481292981553</v>
      </c>
      <c r="Z115" s="191" t="s">
        <v>147</v>
      </c>
      <c r="AA115" s="188" t="s">
        <v>142</v>
      </c>
      <c r="AB115" s="188" t="s">
        <v>143</v>
      </c>
      <c r="AC115" s="188" t="e">
        <f t="shared" si="69"/>
        <v>#VALUE!</v>
      </c>
      <c r="AD115" s="198"/>
      <c r="AE115" s="360"/>
      <c r="AM115" s="2" t="s">
        <v>144</v>
      </c>
      <c r="AN115" s="16">
        <v>16</v>
      </c>
      <c r="AO115" s="16">
        <v>20.4511038977179</v>
      </c>
      <c r="AP115" s="76">
        <f t="shared" si="52"/>
        <v>6.9759648292590172E-7</v>
      </c>
      <c r="AQ115" s="16">
        <f t="shared" si="74"/>
        <v>1.4293828803954511</v>
      </c>
      <c r="AR115" s="341">
        <f>AVERAGE(AQ115:AQ116)</f>
        <v>1.9857254144973717</v>
      </c>
      <c r="AS115" s="2" t="s">
        <v>144</v>
      </c>
      <c r="AT115" s="16">
        <v>6</v>
      </c>
      <c r="AU115" s="16">
        <v>18.052929469814998</v>
      </c>
      <c r="AV115" s="76">
        <f t="shared" si="51"/>
        <v>3.677280171581805E-6</v>
      </c>
      <c r="AW115" s="16">
        <f t="shared" si="75"/>
        <v>6.0254992581153495</v>
      </c>
      <c r="AX115" s="341">
        <f>AVERAGE(AW115:AW116)</f>
        <v>6.0946515829241967</v>
      </c>
      <c r="BE115" s="2" t="s">
        <v>200</v>
      </c>
      <c r="BF115" s="16">
        <v>3</v>
      </c>
      <c r="BG115" s="16" t="s">
        <v>143</v>
      </c>
      <c r="BH115" s="16" t="e">
        <f t="shared" si="53"/>
        <v>#VALUE!</v>
      </c>
      <c r="BI115" s="252"/>
      <c r="BJ115" s="364"/>
    </row>
    <row r="116" spans="2:62" x14ac:dyDescent="0.25">
      <c r="B116" s="192" t="s">
        <v>145</v>
      </c>
      <c r="C116" s="35">
        <v>7</v>
      </c>
      <c r="D116" s="35">
        <v>30.420738526605302</v>
      </c>
      <c r="E116" s="35">
        <f t="shared" si="67"/>
        <v>6.9573718110160592E-10</v>
      </c>
      <c r="F116" s="195">
        <f t="shared" si="77"/>
        <v>0.60770494742936787</v>
      </c>
      <c r="G116" s="341"/>
      <c r="N116" s="192" t="s">
        <v>145</v>
      </c>
      <c r="O116" s="35">
        <v>10</v>
      </c>
      <c r="P116" s="35">
        <v>26.2553222274089</v>
      </c>
      <c r="Q116" s="35">
        <f t="shared" si="68"/>
        <v>1.2484192703469296E-8</v>
      </c>
      <c r="R116" s="195">
        <f t="shared" si="78"/>
        <v>9.2527229004840644E-2</v>
      </c>
      <c r="S116" s="341"/>
      <c r="T116" s="192" t="s">
        <v>145</v>
      </c>
      <c r="U116" s="35">
        <v>24</v>
      </c>
      <c r="V116" s="35">
        <v>23.615024386703499</v>
      </c>
      <c r="W116" s="35">
        <f t="shared" si="48"/>
        <v>7.7833993052060744E-8</v>
      </c>
      <c r="X116" s="195">
        <f t="shared" si="79"/>
        <v>0.47146664853253106</v>
      </c>
      <c r="Y116" s="341"/>
      <c r="Z116" s="197" t="s">
        <v>147</v>
      </c>
      <c r="AA116" s="37" t="s">
        <v>142</v>
      </c>
      <c r="AB116" s="37" t="s">
        <v>143</v>
      </c>
      <c r="AC116" s="37" t="e">
        <f t="shared" si="69"/>
        <v>#VALUE!</v>
      </c>
      <c r="AD116" s="200"/>
      <c r="AE116" s="361"/>
      <c r="AM116" s="2" t="s">
        <v>144</v>
      </c>
      <c r="AN116" s="16">
        <v>16</v>
      </c>
      <c r="AO116" s="16">
        <v>19.027635409200801</v>
      </c>
      <c r="AP116" s="76">
        <f t="shared" si="52"/>
        <v>1.8711603030371954E-6</v>
      </c>
      <c r="AQ116" s="16">
        <f t="shared" si="74"/>
        <v>2.5420679485992923</v>
      </c>
      <c r="AR116" s="341"/>
      <c r="AS116" s="2" t="s">
        <v>144</v>
      </c>
      <c r="AT116" s="16">
        <v>6</v>
      </c>
      <c r="AU116" s="16">
        <v>17.236264135292</v>
      </c>
      <c r="AV116" s="76">
        <f t="shared" si="51"/>
        <v>6.4769043289353076E-6</v>
      </c>
      <c r="AW116" s="16">
        <f t="shared" si="75"/>
        <v>6.1638039077330449</v>
      </c>
      <c r="AX116" s="341"/>
      <c r="BE116" s="2" t="s">
        <v>200</v>
      </c>
      <c r="BF116" s="16">
        <v>3</v>
      </c>
      <c r="BG116" s="16" t="s">
        <v>143</v>
      </c>
      <c r="BH116" s="16" t="e">
        <f t="shared" si="53"/>
        <v>#VALUE!</v>
      </c>
      <c r="BI116" s="252"/>
      <c r="BJ116" s="364"/>
    </row>
    <row r="117" spans="2:62" x14ac:dyDescent="0.25">
      <c r="B117" s="192" t="s">
        <v>145</v>
      </c>
      <c r="C117" s="35">
        <v>43</v>
      </c>
      <c r="D117" s="35">
        <v>25.284149391966402</v>
      </c>
      <c r="E117" s="35">
        <f t="shared" si="67"/>
        <v>2.4474431810460453E-8</v>
      </c>
      <c r="F117" s="195">
        <f t="shared" si="77"/>
        <v>0.18510466092214456</v>
      </c>
      <c r="G117" s="341">
        <f>AVERAGE(F117:F118)</f>
        <v>0.20843732735039319</v>
      </c>
      <c r="N117" s="192" t="s">
        <v>145</v>
      </c>
      <c r="O117" s="35">
        <v>15</v>
      </c>
      <c r="P117" s="35">
        <v>30.8946814508516</v>
      </c>
      <c r="Q117" s="35">
        <f t="shared" si="68"/>
        <v>5.0092669548036685E-10</v>
      </c>
      <c r="R117" s="195">
        <f t="shared" si="78"/>
        <v>6.141157795761093E-2</v>
      </c>
      <c r="S117" s="341">
        <f>AVERAGE(R117:R118)</f>
        <v>4.9252799586362778E-2</v>
      </c>
      <c r="T117" s="192" t="s">
        <v>145</v>
      </c>
      <c r="U117" s="35">
        <v>19</v>
      </c>
      <c r="V117" s="35">
        <v>26.1436429456399</v>
      </c>
      <c r="W117" s="35">
        <f t="shared" si="48"/>
        <v>1.34889851772518E-8</v>
      </c>
      <c r="X117" s="195">
        <f t="shared" si="79"/>
        <v>0.39715397200089686</v>
      </c>
      <c r="Y117" s="341">
        <f>AVERAGE(X117:X118)</f>
        <v>0.33659551678682526</v>
      </c>
      <c r="Z117" s="192" t="s">
        <v>147</v>
      </c>
      <c r="AA117" s="35">
        <v>40</v>
      </c>
      <c r="AB117" s="35">
        <v>31.724243634224202</v>
      </c>
      <c r="AC117" s="35">
        <f t="shared" si="69"/>
        <v>2.8187144141043247E-10</v>
      </c>
      <c r="AD117" s="195">
        <f t="shared" ref="AD117:AD130" si="80">AC117/AC5</f>
        <v>4.1459184252999604E-3</v>
      </c>
      <c r="AE117" s="359">
        <f>AVERAGE(AD117:AD118)</f>
        <v>3.0225522631603615E-3</v>
      </c>
      <c r="AM117" s="2" t="s">
        <v>144</v>
      </c>
      <c r="AN117" s="16">
        <v>14</v>
      </c>
      <c r="AO117" s="16">
        <v>20.550616572175699</v>
      </c>
      <c r="AP117" s="76">
        <f t="shared" si="52"/>
        <v>6.5110043033265628E-7</v>
      </c>
      <c r="AQ117" s="16">
        <f t="shared" si="74"/>
        <v>2.08258359987409</v>
      </c>
      <c r="AR117" s="341">
        <f>AVERAGE(AQ117:AQ118)</f>
        <v>2.572815229284775</v>
      </c>
      <c r="AS117" s="2" t="s">
        <v>144</v>
      </c>
      <c r="AT117" s="16">
        <v>17</v>
      </c>
      <c r="AU117" s="16">
        <v>20.551146386141799</v>
      </c>
      <c r="AV117" s="76">
        <f t="shared" si="51"/>
        <v>6.508613647245249E-7</v>
      </c>
      <c r="AW117" s="16">
        <f t="shared" si="75"/>
        <v>2.4583662576071639</v>
      </c>
      <c r="AX117" s="341">
        <f>AVERAGE(AW117:AW118)</f>
        <v>2.0376286532269909</v>
      </c>
      <c r="BE117" s="2" t="s">
        <v>200</v>
      </c>
      <c r="BF117" s="16">
        <v>6</v>
      </c>
      <c r="BG117" s="16" t="s">
        <v>143</v>
      </c>
      <c r="BH117" s="16" t="e">
        <f t="shared" si="53"/>
        <v>#VALUE!</v>
      </c>
      <c r="BI117" s="252"/>
      <c r="BJ117" s="364"/>
    </row>
    <row r="118" spans="2:62" x14ac:dyDescent="0.25">
      <c r="B118" s="192" t="s">
        <v>145</v>
      </c>
      <c r="C118" s="35">
        <v>43</v>
      </c>
      <c r="D118" s="35">
        <v>25.018411034994799</v>
      </c>
      <c r="E118" s="35">
        <f t="shared" si="67"/>
        <v>2.9424414825064803E-8</v>
      </c>
      <c r="F118" s="195">
        <f t="shared" si="77"/>
        <v>0.23176999377864183</v>
      </c>
      <c r="G118" s="341"/>
      <c r="N118" s="192" t="s">
        <v>145</v>
      </c>
      <c r="O118" s="35">
        <v>15</v>
      </c>
      <c r="P118" s="35">
        <v>29.7060438090807</v>
      </c>
      <c r="Q118" s="35">
        <f t="shared" si="68"/>
        <v>1.1417992698692405E-9</v>
      </c>
      <c r="R118" s="195">
        <f t="shared" si="78"/>
        <v>3.7094021215114618E-2</v>
      </c>
      <c r="S118" s="341"/>
      <c r="T118" s="192" t="s">
        <v>145</v>
      </c>
      <c r="U118" s="35">
        <v>19</v>
      </c>
      <c r="V118" s="35">
        <v>25.020554554151701</v>
      </c>
      <c r="W118" s="35">
        <f t="shared" si="48"/>
        <v>2.9380729248388832E-8</v>
      </c>
      <c r="X118" s="195">
        <f t="shared" si="79"/>
        <v>0.27603706157275365</v>
      </c>
      <c r="Y118" s="341"/>
      <c r="Z118" s="192" t="s">
        <v>147</v>
      </c>
      <c r="AA118" s="35">
        <v>40</v>
      </c>
      <c r="AB118" s="35">
        <v>31.485247432739602</v>
      </c>
      <c r="AC118" s="35">
        <f t="shared" si="69"/>
        <v>3.3265656740909686E-10</v>
      </c>
      <c r="AD118" s="195">
        <f t="shared" si="80"/>
        <v>1.8991861010207627E-3</v>
      </c>
      <c r="AE118" s="341"/>
      <c r="AM118" s="2" t="s">
        <v>144</v>
      </c>
      <c r="AN118" s="16">
        <v>14</v>
      </c>
      <c r="AO118" s="16">
        <v>19.113214369040801</v>
      </c>
      <c r="AP118" s="76">
        <f t="shared" si="52"/>
        <v>1.7633931985000004E-6</v>
      </c>
      <c r="AQ118" s="16">
        <f t="shared" si="74"/>
        <v>3.06304685869546</v>
      </c>
      <c r="AR118" s="341"/>
      <c r="AS118" s="2" t="s">
        <v>144</v>
      </c>
      <c r="AT118" s="16">
        <v>17</v>
      </c>
      <c r="AU118" s="16">
        <v>19.4647749823068</v>
      </c>
      <c r="AV118" s="76">
        <f t="shared" si="51"/>
        <v>1.3820344583871065E-6</v>
      </c>
      <c r="AW118" s="16">
        <f t="shared" si="75"/>
        <v>1.6168910488468178</v>
      </c>
      <c r="AX118" s="341"/>
      <c r="BE118" s="2" t="s">
        <v>200</v>
      </c>
      <c r="BF118" s="16">
        <v>6</v>
      </c>
      <c r="BG118" s="16" t="s">
        <v>143</v>
      </c>
      <c r="BH118" s="16" t="e">
        <f t="shared" si="53"/>
        <v>#VALUE!</v>
      </c>
      <c r="BI118" s="252"/>
      <c r="BJ118" s="364"/>
    </row>
    <row r="119" spans="2:62" x14ac:dyDescent="0.25">
      <c r="B119" s="192" t="s">
        <v>145</v>
      </c>
      <c r="C119" s="35">
        <v>38</v>
      </c>
      <c r="D119" s="35">
        <v>27.0880696784251</v>
      </c>
      <c r="E119" s="35">
        <f t="shared" si="67"/>
        <v>7.0093621995490639E-9</v>
      </c>
      <c r="F119" s="195">
        <f t="shared" si="77"/>
        <v>3.8600411523946422E-2</v>
      </c>
      <c r="G119" s="341">
        <f>AVERAGE(F119:F120)</f>
        <v>3.8840793681038821E-2</v>
      </c>
      <c r="N119" s="192" t="s">
        <v>145</v>
      </c>
      <c r="O119" s="35">
        <v>42</v>
      </c>
      <c r="P119" s="35">
        <v>24.335739580611602</v>
      </c>
      <c r="Q119" s="35">
        <f t="shared" si="68"/>
        <v>4.7229399044409663E-8</v>
      </c>
      <c r="R119" s="195">
        <f t="shared" si="78"/>
        <v>0.39607209315270148</v>
      </c>
      <c r="S119" s="341">
        <f>AVERAGE(R119:R120)</f>
        <v>0.27995975014064534</v>
      </c>
      <c r="T119" s="192" t="s">
        <v>145</v>
      </c>
      <c r="U119" s="35">
        <v>27</v>
      </c>
      <c r="V119" s="35">
        <v>28.786187816766699</v>
      </c>
      <c r="W119" s="35">
        <f t="shared" si="48"/>
        <v>2.160200221816459E-9</v>
      </c>
      <c r="X119" s="195">
        <f t="shared" si="79"/>
        <v>9.3997313608043101E-2</v>
      </c>
      <c r="Y119" s="341">
        <f>AVERAGE(X119:X120)</f>
        <v>7.2389321267574386E-2</v>
      </c>
      <c r="Z119" s="192" t="s">
        <v>147</v>
      </c>
      <c r="AA119" s="35">
        <v>30</v>
      </c>
      <c r="AB119" s="35">
        <v>31.8931815164465</v>
      </c>
      <c r="AC119" s="35">
        <f t="shared" si="69"/>
        <v>2.5072388371030458E-10</v>
      </c>
      <c r="AD119" s="195">
        <f t="shared" si="80"/>
        <v>4.0398493560254798E-3</v>
      </c>
      <c r="AE119" s="341">
        <f>AVERAGE(AD119:AD120)</f>
        <v>3.1951214251027668E-3</v>
      </c>
      <c r="AM119" s="2" t="s">
        <v>144</v>
      </c>
      <c r="AN119" s="16">
        <v>20</v>
      </c>
      <c r="AO119" s="16">
        <v>20.700226482708899</v>
      </c>
      <c r="AP119" s="76">
        <f t="shared" si="52"/>
        <v>5.8696325123836857E-7</v>
      </c>
      <c r="AQ119" s="16">
        <f t="shared" si="74"/>
        <v>1.7390395539312911</v>
      </c>
      <c r="AR119" s="341">
        <f>AVERAGE(AQ119:AQ120)</f>
        <v>2.9189546787654255</v>
      </c>
      <c r="AS119" s="2" t="s">
        <v>144</v>
      </c>
      <c r="AT119" s="16">
        <v>7</v>
      </c>
      <c r="AU119" s="16">
        <v>18.669611500385201</v>
      </c>
      <c r="AV119" s="76">
        <f t="shared" si="51"/>
        <v>2.3982084617267922E-6</v>
      </c>
      <c r="AW119" s="16">
        <f t="shared" si="75"/>
        <v>11.203657167101328</v>
      </c>
      <c r="AX119" s="341">
        <f>AVERAGE(AW119:AW120)</f>
        <v>9.7877378827374422</v>
      </c>
      <c r="BE119" s="2" t="s">
        <v>200</v>
      </c>
      <c r="BF119" s="16">
        <v>17</v>
      </c>
      <c r="BG119" s="16" t="s">
        <v>143</v>
      </c>
      <c r="BH119" s="16" t="e">
        <f t="shared" si="53"/>
        <v>#VALUE!</v>
      </c>
      <c r="BI119" s="252"/>
      <c r="BJ119" s="364"/>
    </row>
    <row r="120" spans="2:62" x14ac:dyDescent="0.25">
      <c r="B120" s="192" t="s">
        <v>145</v>
      </c>
      <c r="C120" s="35">
        <v>38</v>
      </c>
      <c r="D120" s="35">
        <v>26.883520931438799</v>
      </c>
      <c r="E120" s="35">
        <f t="shared" si="67"/>
        <v>8.0770693278957355E-9</v>
      </c>
      <c r="F120" s="195">
        <f t="shared" si="77"/>
        <v>3.9081175838131227E-2</v>
      </c>
      <c r="G120" s="341"/>
      <c r="N120" s="192" t="s">
        <v>145</v>
      </c>
      <c r="O120" s="35">
        <v>42</v>
      </c>
      <c r="P120" s="35">
        <v>23.638002171868699</v>
      </c>
      <c r="Q120" s="35">
        <f t="shared" si="68"/>
        <v>7.6604151886076369E-8</v>
      </c>
      <c r="R120" s="195">
        <f t="shared" si="78"/>
        <v>0.1638474071285892</v>
      </c>
      <c r="S120" s="341"/>
      <c r="T120" s="192" t="s">
        <v>145</v>
      </c>
      <c r="U120" s="35">
        <v>27</v>
      </c>
      <c r="V120" s="35">
        <v>28.312612075729199</v>
      </c>
      <c r="W120" s="35">
        <f t="shared" si="48"/>
        <v>2.9995389765248436E-9</v>
      </c>
      <c r="X120" s="195">
        <f t="shared" si="79"/>
        <v>5.0781328927105664E-2</v>
      </c>
      <c r="Y120" s="341"/>
      <c r="Z120" s="192" t="s">
        <v>147</v>
      </c>
      <c r="AA120" s="35">
        <v>30</v>
      </c>
      <c r="AB120" s="35">
        <v>31.793339571215999</v>
      </c>
      <c r="AC120" s="35">
        <f t="shared" si="69"/>
        <v>2.6868976700626812E-10</v>
      </c>
      <c r="AD120" s="195">
        <f t="shared" si="80"/>
        <v>2.3503934941800537E-3</v>
      </c>
      <c r="AE120" s="341"/>
      <c r="AM120" s="2" t="s">
        <v>144</v>
      </c>
      <c r="AN120" s="16">
        <v>20</v>
      </c>
      <c r="AO120" s="16">
        <v>18.7120503122629</v>
      </c>
      <c r="AP120" s="76">
        <f t="shared" si="52"/>
        <v>2.3286894500030543E-6</v>
      </c>
      <c r="AQ120" s="16">
        <f t="shared" si="74"/>
        <v>4.0988698035995599</v>
      </c>
      <c r="AR120" s="341"/>
      <c r="AS120" s="2" t="s">
        <v>144</v>
      </c>
      <c r="AT120" s="16">
        <v>7</v>
      </c>
      <c r="AU120" s="16">
        <v>17.562120411557501</v>
      </c>
      <c r="AV120" s="76">
        <f t="shared" si="51"/>
        <v>5.1674343600680133E-6</v>
      </c>
      <c r="AW120" s="16">
        <f t="shared" si="75"/>
        <v>8.3718185983735562</v>
      </c>
      <c r="AX120" s="341"/>
      <c r="BE120" s="2" t="s">
        <v>200</v>
      </c>
      <c r="BF120" s="16">
        <v>17</v>
      </c>
      <c r="BG120" s="16" t="s">
        <v>143</v>
      </c>
      <c r="BH120" s="16" t="e">
        <f t="shared" si="53"/>
        <v>#VALUE!</v>
      </c>
      <c r="BI120" s="252"/>
      <c r="BJ120" s="364"/>
    </row>
    <row r="121" spans="2:62" x14ac:dyDescent="0.25">
      <c r="B121" s="192" t="s">
        <v>145</v>
      </c>
      <c r="C121" s="35">
        <v>32</v>
      </c>
      <c r="D121" s="35">
        <v>28.008021495586799</v>
      </c>
      <c r="E121" s="35">
        <f t="shared" si="67"/>
        <v>3.7046348734591902E-9</v>
      </c>
      <c r="F121" s="195">
        <f t="shared" si="77"/>
        <v>3.7930297943266515E-2</v>
      </c>
      <c r="G121" s="341">
        <f>AVERAGE(F121:F122)</f>
        <v>3.5424179585254442E-2</v>
      </c>
      <c r="N121" s="192" t="s">
        <v>145</v>
      </c>
      <c r="O121" s="35">
        <v>6</v>
      </c>
      <c r="P121" s="35">
        <v>34.752182963637502</v>
      </c>
      <c r="Q121" s="35">
        <f t="shared" si="68"/>
        <v>3.4558152210663374E-11</v>
      </c>
      <c r="R121" s="195">
        <f t="shared" si="78"/>
        <v>0.34252096964359768</v>
      </c>
      <c r="S121" s="341">
        <f>AVERAGE(R121:R122)</f>
        <v>0.2217763781832609</v>
      </c>
      <c r="T121" s="192" t="s">
        <v>145</v>
      </c>
      <c r="U121" s="35">
        <v>34</v>
      </c>
      <c r="V121" s="35">
        <v>22.559417799412</v>
      </c>
      <c r="W121" s="35">
        <f t="shared" si="48"/>
        <v>1.6178511339984537E-7</v>
      </c>
      <c r="X121" s="195">
        <f t="shared" si="79"/>
        <v>1.6374612797128894</v>
      </c>
      <c r="Y121" s="341">
        <f>AVERAGE(X121:X122)</f>
        <v>1.0013839267921785</v>
      </c>
      <c r="Z121" s="192" t="s">
        <v>147</v>
      </c>
      <c r="AA121" s="35">
        <v>20</v>
      </c>
      <c r="AB121" s="35">
        <v>31.224663884390701</v>
      </c>
      <c r="AC121" s="35">
        <f t="shared" si="69"/>
        <v>3.9851031423039137E-10</v>
      </c>
      <c r="AD121" s="195">
        <f t="shared" si="80"/>
        <v>4.8263771206541227E-3</v>
      </c>
      <c r="AE121" s="341">
        <f>AVERAGE(AD121:AD122)</f>
        <v>3.8740655402598311E-3</v>
      </c>
      <c r="AM121" s="2" t="s">
        <v>144</v>
      </c>
      <c r="AN121" s="16">
        <v>22</v>
      </c>
      <c r="AO121" s="16">
        <v>20.4183624447741</v>
      </c>
      <c r="AP121" s="76">
        <f t="shared" si="52"/>
        <v>7.1360920224130122E-7</v>
      </c>
      <c r="AQ121" s="16">
        <f t="shared" si="74"/>
        <v>1.6093453549407981</v>
      </c>
      <c r="AR121" s="341">
        <f>AVERAGE(AQ121:AQ122)</f>
        <v>1.6142426267869951</v>
      </c>
      <c r="AS121" s="2" t="s">
        <v>144</v>
      </c>
      <c r="AT121" s="16">
        <v>11</v>
      </c>
      <c r="AU121" s="16">
        <v>17.866016821378398</v>
      </c>
      <c r="AV121" s="76">
        <f t="shared" si="51"/>
        <v>4.1859403347110969E-6</v>
      </c>
      <c r="AW121" s="16">
        <f t="shared" si="75"/>
        <v>4.3354853147809749</v>
      </c>
      <c r="AX121" s="341">
        <f>AVERAGE(AW121:AW122)</f>
        <v>4.6126081829020968</v>
      </c>
      <c r="BE121" s="2" t="s">
        <v>200</v>
      </c>
      <c r="BF121" s="16">
        <v>7</v>
      </c>
      <c r="BG121" s="16" t="s">
        <v>143</v>
      </c>
      <c r="BH121" s="16" t="e">
        <f t="shared" si="53"/>
        <v>#VALUE!</v>
      </c>
      <c r="BI121" s="252"/>
      <c r="BJ121" s="341">
        <f>AVERAGE(BI121:BI122)</f>
        <v>6.3423360614947313E-6</v>
      </c>
    </row>
    <row r="122" spans="2:62" ht="15.75" thickBot="1" x14ac:dyDescent="0.3">
      <c r="B122" s="192" t="s">
        <v>145</v>
      </c>
      <c r="C122" s="35">
        <v>32</v>
      </c>
      <c r="D122" s="35">
        <v>27.724594207581202</v>
      </c>
      <c r="E122" s="35">
        <f t="shared" si="67"/>
        <v>4.5088472843522477E-9</v>
      </c>
      <c r="F122" s="195">
        <f t="shared" si="77"/>
        <v>3.2918061227242362E-2</v>
      </c>
      <c r="G122" s="341"/>
      <c r="N122" s="192" t="s">
        <v>145</v>
      </c>
      <c r="O122" s="35">
        <v>6</v>
      </c>
      <c r="P122" s="35">
        <v>34.833710328856903</v>
      </c>
      <c r="Q122" s="35">
        <f t="shared" si="68"/>
        <v>3.2659409692074096E-11</v>
      </c>
      <c r="R122" s="195">
        <f t="shared" si="78"/>
        <v>0.10103178672292412</v>
      </c>
      <c r="S122" s="341"/>
      <c r="T122" s="192" t="s">
        <v>145</v>
      </c>
      <c r="U122" s="35">
        <v>34</v>
      </c>
      <c r="V122" s="35">
        <v>22.253349739823101</v>
      </c>
      <c r="W122" s="35">
        <f t="shared" si="48"/>
        <v>2.0002036908229828E-7</v>
      </c>
      <c r="X122" s="195">
        <f t="shared" si="79"/>
        <v>0.36530657387146764</v>
      </c>
      <c r="Y122" s="341"/>
      <c r="Z122" s="192" t="s">
        <v>147</v>
      </c>
      <c r="AA122" s="35">
        <v>20</v>
      </c>
      <c r="AB122" s="35">
        <v>30.931695665958198</v>
      </c>
      <c r="AC122" s="35">
        <f t="shared" si="69"/>
        <v>4.8823823594085266E-10</v>
      </c>
      <c r="AD122" s="195">
        <f t="shared" si="80"/>
        <v>2.9217539598655399E-3</v>
      </c>
      <c r="AE122" s="341"/>
      <c r="AM122" s="8" t="s">
        <v>144</v>
      </c>
      <c r="AN122" s="17">
        <v>22</v>
      </c>
      <c r="AO122" s="17">
        <v>19.724533123542798</v>
      </c>
      <c r="AP122" s="77">
        <f t="shared" si="52"/>
        <v>1.1543137776692039E-6</v>
      </c>
      <c r="AQ122" s="16">
        <f t="shared" si="74"/>
        <v>1.6191398986331924</v>
      </c>
      <c r="AR122" s="341"/>
      <c r="AS122" s="8" t="s">
        <v>144</v>
      </c>
      <c r="AT122" s="17">
        <v>11</v>
      </c>
      <c r="AU122" s="17">
        <v>17.085295100062201</v>
      </c>
      <c r="AV122" s="77">
        <f t="shared" si="51"/>
        <v>7.1914040463233073E-6</v>
      </c>
      <c r="AW122" s="16">
        <f t="shared" si="75"/>
        <v>4.8897310510232179</v>
      </c>
      <c r="AX122" s="341"/>
      <c r="BE122" s="2" t="s">
        <v>200</v>
      </c>
      <c r="BF122" s="16">
        <v>7</v>
      </c>
      <c r="BG122" s="16">
        <v>37.894215708735302</v>
      </c>
      <c r="BH122" s="16">
        <f t="shared" si="53"/>
        <v>3.9147533958312755E-12</v>
      </c>
      <c r="BI122" s="16">
        <f t="shared" si="76"/>
        <v>6.3423360614947313E-6</v>
      </c>
      <c r="BJ122" s="341"/>
    </row>
    <row r="123" spans="2:62" x14ac:dyDescent="0.25">
      <c r="B123" s="192" t="s">
        <v>145</v>
      </c>
      <c r="C123" s="35">
        <v>26</v>
      </c>
      <c r="D123" s="35">
        <v>29.6228136030592</v>
      </c>
      <c r="E123" s="35">
        <f t="shared" si="67"/>
        <v>1.2096077188330143E-9</v>
      </c>
      <c r="F123" s="195">
        <f t="shared" si="77"/>
        <v>6.5462060809001923E-2</v>
      </c>
      <c r="G123" s="341">
        <f>AVERAGE(F123:F124)</f>
        <v>5.8726672231846841E-2</v>
      </c>
      <c r="N123" s="192" t="s">
        <v>145</v>
      </c>
      <c r="O123" s="35">
        <v>4</v>
      </c>
      <c r="P123" s="35">
        <v>34.811674798105003</v>
      </c>
      <c r="Q123" s="35">
        <f t="shared" si="68"/>
        <v>3.3162074182587603E-11</v>
      </c>
      <c r="R123" s="195">
        <f t="shared" si="78"/>
        <v>2.2579532969608835</v>
      </c>
      <c r="S123" s="341">
        <f>AVERAGE(R123:R124)</f>
        <v>1.3311339468235193</v>
      </c>
      <c r="T123" s="192" t="s">
        <v>145</v>
      </c>
      <c r="U123" s="35">
        <v>33</v>
      </c>
      <c r="V123" s="35">
        <v>24.308644308040702</v>
      </c>
      <c r="W123" s="35">
        <f t="shared" si="48"/>
        <v>4.8124796864105323E-8</v>
      </c>
      <c r="X123" s="195">
        <f t="shared" si="79"/>
        <v>0.72537108826654362</v>
      </c>
      <c r="Y123" s="341">
        <f>AVERAGE(X123:X124)</f>
        <v>0.46747599318560795</v>
      </c>
      <c r="Z123" s="192" t="s">
        <v>147</v>
      </c>
      <c r="AA123" s="35">
        <v>36</v>
      </c>
      <c r="AB123" s="35">
        <v>31.420482085088601</v>
      </c>
      <c r="AC123" s="35">
        <f t="shared" si="69"/>
        <v>3.4793043028501315E-10</v>
      </c>
      <c r="AD123" s="195">
        <f t="shared" si="80"/>
        <v>3.6252314031881344E-3</v>
      </c>
      <c r="AE123" s="341">
        <f>AVERAGE(AD123:AD124)</f>
        <v>3.2003097184425773E-3</v>
      </c>
      <c r="AM123" s="1" t="s">
        <v>145</v>
      </c>
      <c r="AN123" s="15" t="s">
        <v>142</v>
      </c>
      <c r="AO123" s="15" t="s">
        <v>143</v>
      </c>
      <c r="AP123" s="210" t="e">
        <f t="shared" si="52"/>
        <v>#VALUE!</v>
      </c>
      <c r="AQ123" s="215"/>
      <c r="AR123" s="216"/>
      <c r="AS123" s="1" t="s">
        <v>145</v>
      </c>
      <c r="AT123" s="15" t="s">
        <v>142</v>
      </c>
      <c r="AU123" s="15" t="s">
        <v>143</v>
      </c>
      <c r="AV123" s="210" t="e">
        <f t="shared" si="51"/>
        <v>#VALUE!</v>
      </c>
      <c r="AW123" s="215"/>
      <c r="AX123" s="216"/>
      <c r="BE123" s="2" t="s">
        <v>200</v>
      </c>
      <c r="BF123" s="16">
        <v>11</v>
      </c>
      <c r="BG123" s="16">
        <v>38.036128460075801</v>
      </c>
      <c r="BH123" s="16">
        <f t="shared" si="53"/>
        <v>3.5480065636775679E-12</v>
      </c>
      <c r="BI123" s="16">
        <f t="shared" si="76"/>
        <v>3.6747610151094655E-6</v>
      </c>
      <c r="BJ123" s="341">
        <f>AVERAGE(BI123:BI124)</f>
        <v>3.6747610151094655E-6</v>
      </c>
    </row>
    <row r="124" spans="2:62" ht="15.75" thickBot="1" x14ac:dyDescent="0.3">
      <c r="B124" s="192" t="s">
        <v>145</v>
      </c>
      <c r="C124" s="35">
        <v>26</v>
      </c>
      <c r="D124" s="35">
        <v>29.630644567753301</v>
      </c>
      <c r="E124" s="35">
        <f t="shared" si="67"/>
        <v>1.203059742032468E-9</v>
      </c>
      <c r="F124" s="195">
        <f t="shared" si="77"/>
        <v>5.1991283654691758E-2</v>
      </c>
      <c r="G124" s="341"/>
      <c r="N124" s="192" t="s">
        <v>145</v>
      </c>
      <c r="O124" s="35">
        <v>4</v>
      </c>
      <c r="P124" s="35">
        <v>34.016027015713298</v>
      </c>
      <c r="Q124" s="35">
        <f t="shared" si="68"/>
        <v>5.7564605796823739E-11</v>
      </c>
      <c r="R124" s="195">
        <f t="shared" si="78"/>
        <v>0.40431459668615494</v>
      </c>
      <c r="S124" s="341"/>
      <c r="T124" s="192" t="s">
        <v>145</v>
      </c>
      <c r="U124" s="35">
        <v>33</v>
      </c>
      <c r="V124" s="35">
        <v>23.966713302913899</v>
      </c>
      <c r="W124" s="35">
        <f t="shared" si="48"/>
        <v>6.099586553387711E-8</v>
      </c>
      <c r="X124" s="195">
        <f t="shared" si="79"/>
        <v>0.20958089810467234</v>
      </c>
      <c r="Y124" s="341"/>
      <c r="Z124" s="192" t="s">
        <v>147</v>
      </c>
      <c r="AA124" s="35">
        <v>36</v>
      </c>
      <c r="AB124" s="35">
        <v>30.997713018613499</v>
      </c>
      <c r="AC124" s="35">
        <f t="shared" si="69"/>
        <v>4.6640004581634295E-10</v>
      </c>
      <c r="AD124" s="195">
        <f t="shared" si="80"/>
        <v>2.7753880336970202E-3</v>
      </c>
      <c r="AE124" s="341"/>
      <c r="AM124" s="5" t="s">
        <v>145</v>
      </c>
      <c r="AN124" s="72" t="s">
        <v>142</v>
      </c>
      <c r="AO124" s="72" t="s">
        <v>143</v>
      </c>
      <c r="AP124" s="74" t="e">
        <f t="shared" si="52"/>
        <v>#VALUE!</v>
      </c>
      <c r="AQ124" s="213"/>
      <c r="AR124" s="214"/>
      <c r="AS124" s="5" t="s">
        <v>145</v>
      </c>
      <c r="AT124" s="72" t="s">
        <v>142</v>
      </c>
      <c r="AU124" s="72" t="s">
        <v>143</v>
      </c>
      <c r="AV124" s="74" t="e">
        <f t="shared" si="51"/>
        <v>#VALUE!</v>
      </c>
      <c r="AW124" s="213"/>
      <c r="AX124" s="214"/>
      <c r="BE124" s="8" t="s">
        <v>200</v>
      </c>
      <c r="BF124" s="17">
        <v>11</v>
      </c>
      <c r="BG124" s="17" t="s">
        <v>143</v>
      </c>
      <c r="BH124" s="17" t="e">
        <f t="shared" si="53"/>
        <v>#VALUE!</v>
      </c>
      <c r="BI124" s="254"/>
      <c r="BJ124" s="343"/>
    </row>
    <row r="125" spans="2:62" x14ac:dyDescent="0.25">
      <c r="B125" s="192" t="s">
        <v>145</v>
      </c>
      <c r="C125" s="35">
        <v>5</v>
      </c>
      <c r="D125" s="35" t="s">
        <v>143</v>
      </c>
      <c r="E125" s="35" t="e">
        <f t="shared" si="67"/>
        <v>#VALUE!</v>
      </c>
      <c r="F125" s="195" t="e">
        <f t="shared" si="77"/>
        <v>#VALUE!</v>
      </c>
      <c r="G125" s="341" t="e">
        <f>AVERAGE(F125:F126)</f>
        <v>#VALUE!</v>
      </c>
      <c r="N125" s="192" t="s">
        <v>145</v>
      </c>
      <c r="O125" s="35">
        <v>29</v>
      </c>
      <c r="P125" s="35">
        <v>24.8616580727772</v>
      </c>
      <c r="Q125" s="35">
        <f t="shared" si="68"/>
        <v>3.2801611318762053E-8</v>
      </c>
      <c r="R125" s="195">
        <f t="shared" si="78"/>
        <v>0.29576277644346133</v>
      </c>
      <c r="S125" s="341">
        <f>AVERAGE(R125:R126)</f>
        <v>0.26257939730606827</v>
      </c>
      <c r="T125" s="192" t="s">
        <v>145</v>
      </c>
      <c r="U125" s="35">
        <v>1</v>
      </c>
      <c r="V125" s="35" t="s">
        <v>143</v>
      </c>
      <c r="W125" s="35" t="e">
        <f t="shared" si="48"/>
        <v>#VALUE!</v>
      </c>
      <c r="X125" s="195" t="e">
        <f t="shared" si="79"/>
        <v>#VALUE!</v>
      </c>
      <c r="Y125" s="341" t="e">
        <f>AVERAGE(X125:X126)</f>
        <v>#VALUE!</v>
      </c>
      <c r="Z125" s="192" t="s">
        <v>147</v>
      </c>
      <c r="AA125" s="35">
        <v>17</v>
      </c>
      <c r="AB125" s="35">
        <v>32.168513876258402</v>
      </c>
      <c r="AC125" s="35">
        <f t="shared" si="69"/>
        <v>2.0716310291561672E-10</v>
      </c>
      <c r="AD125" s="195">
        <f t="shared" si="80"/>
        <v>5.1997811104013197E-3</v>
      </c>
      <c r="AE125" s="341">
        <f>AVERAGE(AD125:AD126)</f>
        <v>4.1915041107906271E-3</v>
      </c>
      <c r="AM125" s="2" t="s">
        <v>145</v>
      </c>
      <c r="AN125" s="16">
        <v>13</v>
      </c>
      <c r="AO125" s="16">
        <v>24.439078805288698</v>
      </c>
      <c r="AP125" s="76">
        <f t="shared" si="52"/>
        <v>4.3964710040669894E-8</v>
      </c>
      <c r="AQ125" s="16">
        <f>AP125/AP5</f>
        <v>0.32094239440214661</v>
      </c>
      <c r="AR125" s="359">
        <f>AVERAGE(AQ125:AQ126)</f>
        <v>0.8316263634736647</v>
      </c>
      <c r="AS125" s="2" t="s">
        <v>145</v>
      </c>
      <c r="AT125" s="16">
        <v>12</v>
      </c>
      <c r="AU125" s="16">
        <v>21.913584447193301</v>
      </c>
      <c r="AV125" s="76">
        <f t="shared" si="51"/>
        <v>2.5313591588428806E-7</v>
      </c>
      <c r="AW125" s="16">
        <f>AV125/AV5</f>
        <v>1.0620986509734951</v>
      </c>
      <c r="AX125" s="359">
        <f>AVERAGE(AW125:AW126)</f>
        <v>1.2431248060060878</v>
      </c>
    </row>
    <row r="126" spans="2:62" x14ac:dyDescent="0.25">
      <c r="B126" s="192" t="s">
        <v>145</v>
      </c>
      <c r="C126" s="35">
        <v>5</v>
      </c>
      <c r="D126" s="35" t="s">
        <v>143</v>
      </c>
      <c r="E126" s="35" t="e">
        <f t="shared" si="67"/>
        <v>#VALUE!</v>
      </c>
      <c r="F126" s="195" t="e">
        <f t="shared" si="77"/>
        <v>#VALUE!</v>
      </c>
      <c r="G126" s="341"/>
      <c r="N126" s="192" t="s">
        <v>145</v>
      </c>
      <c r="O126" s="35">
        <v>29</v>
      </c>
      <c r="P126" s="35">
        <v>23.4098124195759</v>
      </c>
      <c r="Q126" s="35">
        <f t="shared" si="68"/>
        <v>8.9731363867800929E-8</v>
      </c>
      <c r="R126" s="195">
        <f t="shared" si="78"/>
        <v>0.22939601816867516</v>
      </c>
      <c r="S126" s="341"/>
      <c r="T126" s="192" t="s">
        <v>145</v>
      </c>
      <c r="U126" s="35">
        <v>1</v>
      </c>
      <c r="V126" s="35" t="s">
        <v>143</v>
      </c>
      <c r="W126" s="35" t="e">
        <f t="shared" si="48"/>
        <v>#VALUE!</v>
      </c>
      <c r="X126" s="195" t="e">
        <f t="shared" si="79"/>
        <v>#VALUE!</v>
      </c>
      <c r="Y126" s="341"/>
      <c r="Z126" s="192" t="s">
        <v>147</v>
      </c>
      <c r="AA126" s="35">
        <v>17</v>
      </c>
      <c r="AB126" s="35">
        <v>31.942273328614402</v>
      </c>
      <c r="AC126" s="35">
        <f t="shared" si="69"/>
        <v>2.4233581209102347E-10</v>
      </c>
      <c r="AD126" s="195">
        <f t="shared" si="80"/>
        <v>3.1832271111799349E-3</v>
      </c>
      <c r="AE126" s="341"/>
      <c r="AM126" s="2" t="s">
        <v>145</v>
      </c>
      <c r="AN126" s="16">
        <v>13</v>
      </c>
      <c r="AO126" s="16">
        <v>21.819508836394601</v>
      </c>
      <c r="AP126" s="76">
        <f t="shared" si="52"/>
        <v>2.701925372521714E-7</v>
      </c>
      <c r="AQ126" s="16">
        <f t="shared" ref="AQ126:AQ146" si="81">AP126/AP6</f>
        <v>1.3423103325451828</v>
      </c>
      <c r="AR126" s="341"/>
      <c r="AS126" s="2" t="s">
        <v>145</v>
      </c>
      <c r="AT126" s="16">
        <v>12</v>
      </c>
      <c r="AU126" s="16">
        <v>20.969247234979299</v>
      </c>
      <c r="AV126" s="76">
        <f t="shared" si="51"/>
        <v>4.8711061730951086E-7</v>
      </c>
      <c r="AW126" s="16">
        <f t="shared" ref="AW126:AW146" si="82">AV126/AV6</f>
        <v>1.4241509610386804</v>
      </c>
      <c r="AX126" s="341"/>
    </row>
    <row r="127" spans="2:62" x14ac:dyDescent="0.25">
      <c r="B127" s="192" t="s">
        <v>145</v>
      </c>
      <c r="C127" s="35">
        <v>41</v>
      </c>
      <c r="D127" s="35">
        <v>29.480084147214299</v>
      </c>
      <c r="E127" s="35">
        <f t="shared" si="67"/>
        <v>1.3353970022884306E-9</v>
      </c>
      <c r="F127" s="195">
        <f t="shared" si="77"/>
        <v>1.837462301927828E-2</v>
      </c>
      <c r="G127" s="341">
        <f>AVERAGE(F127:F128)</f>
        <v>2.0189747543536307E-2</v>
      </c>
      <c r="N127" s="192" t="s">
        <v>145</v>
      </c>
      <c r="O127" s="35">
        <v>16</v>
      </c>
      <c r="P127" s="35">
        <v>24.9874023815978</v>
      </c>
      <c r="Q127" s="35">
        <f t="shared" si="68"/>
        <v>3.0063695872729071E-8</v>
      </c>
      <c r="R127" s="195">
        <f t="shared" si="78"/>
        <v>0.7770269637879903</v>
      </c>
      <c r="S127" s="341">
        <f>AVERAGE(R127:R128)</f>
        <v>0.52757931772482058</v>
      </c>
      <c r="T127" s="192" t="s">
        <v>145</v>
      </c>
      <c r="U127" s="35">
        <v>28</v>
      </c>
      <c r="V127" s="35">
        <v>28.014967393887499</v>
      </c>
      <c r="W127" s="35">
        <f t="shared" si="48"/>
        <v>3.6868416657101866E-9</v>
      </c>
      <c r="X127" s="195">
        <f t="shared" si="79"/>
        <v>9.8764530147324489E-2</v>
      </c>
      <c r="Y127" s="341">
        <f>AVERAGE(X127)</f>
        <v>9.8764530147324489E-2</v>
      </c>
      <c r="Z127" s="192" t="s">
        <v>147</v>
      </c>
      <c r="AA127" s="35">
        <v>35</v>
      </c>
      <c r="AB127" s="35">
        <v>33.750584885594002</v>
      </c>
      <c r="AC127" s="35">
        <f t="shared" si="69"/>
        <v>6.9192907197879439E-11</v>
      </c>
      <c r="AD127" s="195">
        <f t="shared" si="80"/>
        <v>7.7471979194720778E-4</v>
      </c>
      <c r="AE127" s="341">
        <f>AVERAGE(AD127:AD128)</f>
        <v>6.5818095289761733E-4</v>
      </c>
      <c r="AM127" s="2" t="s">
        <v>145</v>
      </c>
      <c r="AN127" s="16">
        <v>10</v>
      </c>
      <c r="AO127" s="16">
        <v>20.542873151886798</v>
      </c>
      <c r="AP127" s="76">
        <f t="shared" si="52"/>
        <v>6.5460449649452542E-7</v>
      </c>
      <c r="AQ127" s="16">
        <f t="shared" si="81"/>
        <v>0.869610752126033</v>
      </c>
      <c r="AR127" s="341">
        <f>AVERAGE(AQ127:AQ128)</f>
        <v>1.4849119619710387</v>
      </c>
      <c r="AS127" s="2" t="s">
        <v>145</v>
      </c>
      <c r="AT127" s="16">
        <v>19</v>
      </c>
      <c r="AU127" s="16">
        <v>23.281763642438101</v>
      </c>
      <c r="AV127" s="76">
        <f t="shared" si="51"/>
        <v>9.805975225214578E-8</v>
      </c>
      <c r="AW127" s="16">
        <f t="shared" si="82"/>
        <v>0.3594521666758147</v>
      </c>
      <c r="AX127" s="341">
        <f>AVERAGE(AW127:AW128)</f>
        <v>0.44883348779836368</v>
      </c>
    </row>
    <row r="128" spans="2:62" x14ac:dyDescent="0.25">
      <c r="B128" s="192" t="s">
        <v>145</v>
      </c>
      <c r="C128" s="35">
        <v>41</v>
      </c>
      <c r="D128" s="35">
        <v>29.1761116364159</v>
      </c>
      <c r="E128" s="35">
        <f t="shared" si="67"/>
        <v>1.648599791560142E-9</v>
      </c>
      <c r="F128" s="195">
        <f t="shared" si="77"/>
        <v>2.2004872067794338E-2</v>
      </c>
      <c r="G128" s="341"/>
      <c r="N128" s="192" t="s">
        <v>145</v>
      </c>
      <c r="O128" s="35">
        <v>16</v>
      </c>
      <c r="P128" s="35">
        <v>24.321806187789601</v>
      </c>
      <c r="Q128" s="35">
        <f t="shared" si="68"/>
        <v>4.7687745243610949E-8</v>
      </c>
      <c r="R128" s="195">
        <f t="shared" si="78"/>
        <v>0.27813167166165081</v>
      </c>
      <c r="S128" s="341"/>
      <c r="T128" s="192" t="s">
        <v>145</v>
      </c>
      <c r="U128" s="35">
        <v>28</v>
      </c>
      <c r="V128" s="35" t="s">
        <v>143</v>
      </c>
      <c r="W128" s="35" t="e">
        <f t="shared" si="48"/>
        <v>#VALUE!</v>
      </c>
      <c r="X128" s="195" t="e">
        <f t="shared" si="79"/>
        <v>#VALUE!</v>
      </c>
      <c r="Y128" s="341"/>
      <c r="Z128" s="192" t="s">
        <v>147</v>
      </c>
      <c r="AA128" s="35">
        <v>35</v>
      </c>
      <c r="AB128" s="35">
        <v>33.559597342537202</v>
      </c>
      <c r="AC128" s="35">
        <f t="shared" si="69"/>
        <v>7.8986806897387174E-11</v>
      </c>
      <c r="AD128" s="195">
        <f t="shared" si="80"/>
        <v>5.4164211384802698E-4</v>
      </c>
      <c r="AE128" s="341"/>
      <c r="AM128" s="2" t="s">
        <v>145</v>
      </c>
      <c r="AN128" s="16">
        <v>10</v>
      </c>
      <c r="AO128" s="16">
        <v>19.443932030729599</v>
      </c>
      <c r="AP128" s="76">
        <f t="shared" si="52"/>
        <v>1.4021459603572664E-6</v>
      </c>
      <c r="AQ128" s="16">
        <f t="shared" si="81"/>
        <v>2.1002131718160446</v>
      </c>
      <c r="AR128" s="341"/>
      <c r="AS128" s="2" t="s">
        <v>145</v>
      </c>
      <c r="AT128" s="16">
        <v>19</v>
      </c>
      <c r="AU128" s="16">
        <v>22.1830642455534</v>
      </c>
      <c r="AV128" s="76">
        <f t="shared" si="51"/>
        <v>2.1000627242480197E-7</v>
      </c>
      <c r="AW128" s="16">
        <f t="shared" si="82"/>
        <v>0.53821480892091267</v>
      </c>
      <c r="AX128" s="341"/>
    </row>
    <row r="129" spans="2:50" x14ac:dyDescent="0.25">
      <c r="B129" s="192" t="s">
        <v>145</v>
      </c>
      <c r="C129" s="35">
        <v>8</v>
      </c>
      <c r="D129" s="35">
        <v>28.031364508514699</v>
      </c>
      <c r="E129" s="35">
        <f t="shared" si="67"/>
        <v>3.6451756755941062E-9</v>
      </c>
      <c r="F129" s="195">
        <f t="shared" si="77"/>
        <v>0.31288281196830386</v>
      </c>
      <c r="G129" s="341">
        <f>AVERAGE(F129:F130)</f>
        <v>0.28058994784134106</v>
      </c>
      <c r="N129" s="192" t="s">
        <v>145</v>
      </c>
      <c r="O129" s="35">
        <v>3</v>
      </c>
      <c r="P129" s="35">
        <v>31.077963195088198</v>
      </c>
      <c r="Q129" s="35">
        <f t="shared" si="68"/>
        <v>4.4116482114170221E-10</v>
      </c>
      <c r="R129" s="195">
        <f t="shared" si="78"/>
        <v>0.69747325592614318</v>
      </c>
      <c r="S129" s="341">
        <f>AVERAGE(R129:R130)</f>
        <v>0.44997668304363447</v>
      </c>
      <c r="T129" s="192" t="s">
        <v>145</v>
      </c>
      <c r="U129" s="35">
        <v>9</v>
      </c>
      <c r="V129" s="35">
        <v>27.139343842693201</v>
      </c>
      <c r="W129" s="35">
        <f t="shared" si="48"/>
        <v>6.7646205517389234E-9</v>
      </c>
      <c r="X129" s="195">
        <f t="shared" si="79"/>
        <v>0.24497368647771589</v>
      </c>
      <c r="Y129" s="341">
        <f>AVERAGE(X129)</f>
        <v>0.24497368647771589</v>
      </c>
      <c r="Z129" s="192" t="s">
        <v>147</v>
      </c>
      <c r="AA129" s="35">
        <v>12</v>
      </c>
      <c r="AB129" s="35">
        <v>34.149261080888699</v>
      </c>
      <c r="AC129" s="35">
        <f t="shared" si="69"/>
        <v>5.2486556991527797E-11</v>
      </c>
      <c r="AD129" s="195">
        <f t="shared" si="80"/>
        <v>3.8132649471100174E-3</v>
      </c>
      <c r="AE129" s="341">
        <f>AVERAGE(AD129:AD130)</f>
        <v>4.2227962857392144E-3</v>
      </c>
      <c r="AM129" s="2" t="s">
        <v>145</v>
      </c>
      <c r="AN129" s="16">
        <v>5</v>
      </c>
      <c r="AO129" s="16">
        <v>20.414815321816398</v>
      </c>
      <c r="AP129" s="76">
        <f t="shared" si="52"/>
        <v>7.1536589637318569E-7</v>
      </c>
      <c r="AQ129" s="16">
        <f t="shared" si="81"/>
        <v>0.52014634465098064</v>
      </c>
      <c r="AR129" s="341">
        <f>AVERAGE(AQ129:AQ130)</f>
        <v>0.93160983821947985</v>
      </c>
      <c r="AS129" s="2" t="s">
        <v>145</v>
      </c>
      <c r="AT129" s="16">
        <v>18</v>
      </c>
      <c r="AU129" s="16">
        <v>20.9072443921889</v>
      </c>
      <c r="AV129" s="76">
        <f t="shared" si="51"/>
        <v>5.0850158537037999E-7</v>
      </c>
      <c r="AW129" s="16">
        <f t="shared" si="82"/>
        <v>0.74658869137869022</v>
      </c>
      <c r="AX129" s="341">
        <f>AVERAGE(AW129:AW130)</f>
        <v>1.3811696501462178</v>
      </c>
    </row>
    <row r="130" spans="2:50" ht="15.75" thickBot="1" x14ac:dyDescent="0.3">
      <c r="B130" s="192" t="s">
        <v>145</v>
      </c>
      <c r="C130" s="35">
        <v>8</v>
      </c>
      <c r="D130" s="35">
        <v>28.191288904627601</v>
      </c>
      <c r="E130" s="35">
        <f t="shared" si="67"/>
        <v>3.2626945933877347E-9</v>
      </c>
      <c r="F130" s="195">
        <f t="shared" si="77"/>
        <v>0.24829708371437828</v>
      </c>
      <c r="G130" s="341"/>
      <c r="N130" s="192" t="s">
        <v>145</v>
      </c>
      <c r="O130" s="35">
        <v>3</v>
      </c>
      <c r="P130" s="35">
        <v>30.468155049783999</v>
      </c>
      <c r="Q130" s="35">
        <f t="shared" si="68"/>
        <v>6.7324233483372512E-10</v>
      </c>
      <c r="R130" s="195">
        <f t="shared" si="78"/>
        <v>0.20248011016112571</v>
      </c>
      <c r="S130" s="341"/>
      <c r="T130" s="192" t="s">
        <v>145</v>
      </c>
      <c r="U130" s="35">
        <v>9</v>
      </c>
      <c r="V130" s="35" t="s">
        <v>143</v>
      </c>
      <c r="W130" s="35" t="e">
        <f t="shared" si="48"/>
        <v>#VALUE!</v>
      </c>
      <c r="X130" s="195" t="e">
        <f t="shared" si="79"/>
        <v>#VALUE!</v>
      </c>
      <c r="Y130" s="341"/>
      <c r="Z130" s="193" t="s">
        <v>147</v>
      </c>
      <c r="AA130" s="39">
        <v>12</v>
      </c>
      <c r="AB130" s="39">
        <v>33.222989884715197</v>
      </c>
      <c r="AC130" s="39">
        <f t="shared" si="69"/>
        <v>9.9743246335358235E-11</v>
      </c>
      <c r="AD130" s="196">
        <f t="shared" si="80"/>
        <v>4.6323276243684115E-3</v>
      </c>
      <c r="AE130" s="341"/>
      <c r="AM130" s="2" t="s">
        <v>145</v>
      </c>
      <c r="AN130" s="16">
        <v>5</v>
      </c>
      <c r="AO130" s="16">
        <v>19.347684944767501</v>
      </c>
      <c r="AP130" s="76">
        <f t="shared" si="52"/>
        <v>1.4988786893641232E-6</v>
      </c>
      <c r="AQ130" s="16">
        <f t="shared" si="81"/>
        <v>1.3430733317879791</v>
      </c>
      <c r="AR130" s="341"/>
      <c r="AS130" s="2" t="s">
        <v>145</v>
      </c>
      <c r="AT130" s="16">
        <v>18</v>
      </c>
      <c r="AU130" s="16">
        <v>19.351779386718601</v>
      </c>
      <c r="AV130" s="76">
        <f t="shared" si="51"/>
        <v>1.4946308260365915E-6</v>
      </c>
      <c r="AW130" s="16">
        <f t="shared" si="82"/>
        <v>2.0157506089137454</v>
      </c>
      <c r="AX130" s="341"/>
    </row>
    <row r="131" spans="2:50" x14ac:dyDescent="0.25">
      <c r="B131" s="192" t="s">
        <v>145</v>
      </c>
      <c r="C131" s="35">
        <v>21</v>
      </c>
      <c r="D131" s="35">
        <v>28.453196659127698</v>
      </c>
      <c r="E131" s="35">
        <f t="shared" ref="E131:E162" si="83">2^(-D131)</f>
        <v>2.7210362846498092E-9</v>
      </c>
      <c r="F131" s="195">
        <f t="shared" si="77"/>
        <v>3.3361874907014227E-2</v>
      </c>
      <c r="G131" s="341">
        <f>AVERAGE(F131:F132)</f>
        <v>2.71224067162113E-2</v>
      </c>
      <c r="N131" s="192" t="s">
        <v>145</v>
      </c>
      <c r="O131" s="35">
        <v>11</v>
      </c>
      <c r="P131" s="35">
        <v>26.680782783446698</v>
      </c>
      <c r="Q131" s="35">
        <f t="shared" ref="Q131:Q162" si="84">2^(-P131)</f>
        <v>9.2957422753048006E-9</v>
      </c>
      <c r="R131" s="195">
        <f t="shared" si="78"/>
        <v>0.40002953397411023</v>
      </c>
      <c r="S131" s="341">
        <f>AVERAGE(R131:R132)</f>
        <v>0.27367301425086832</v>
      </c>
      <c r="T131" s="192" t="s">
        <v>145</v>
      </c>
      <c r="U131" s="35">
        <v>2</v>
      </c>
      <c r="V131" s="35" t="s">
        <v>143</v>
      </c>
      <c r="W131" s="35" t="e">
        <f t="shared" ref="W131:W194" si="85">2^(-V131)</f>
        <v>#VALUE!</v>
      </c>
      <c r="X131" s="195" t="e">
        <f t="shared" si="79"/>
        <v>#VALUE!</v>
      </c>
      <c r="Y131" s="341" t="e">
        <f>AVERAGE(X131:X132)</f>
        <v>#VALUE!</v>
      </c>
      <c r="Z131" s="191" t="s">
        <v>148</v>
      </c>
      <c r="AA131" s="188" t="s">
        <v>142</v>
      </c>
      <c r="AB131" s="188" t="s">
        <v>143</v>
      </c>
      <c r="AC131" s="188" t="e">
        <f t="shared" ref="AC131:AC162" si="86">2^(-AB131)</f>
        <v>#VALUE!</v>
      </c>
      <c r="AD131" s="198"/>
      <c r="AE131" s="360"/>
      <c r="AM131" s="2" t="s">
        <v>145</v>
      </c>
      <c r="AN131" s="16">
        <v>21</v>
      </c>
      <c r="AO131" s="16">
        <v>22.431491235865799</v>
      </c>
      <c r="AP131" s="76">
        <f t="shared" si="52"/>
        <v>1.7678617139465231E-7</v>
      </c>
      <c r="AQ131" s="16">
        <f t="shared" si="81"/>
        <v>0.66238119479450175</v>
      </c>
      <c r="AR131" s="341">
        <f>AVERAGE(AQ131:AQ132)</f>
        <v>1.3415636692921225</v>
      </c>
      <c r="AS131" s="2" t="s">
        <v>145</v>
      </c>
      <c r="AT131" s="16">
        <v>15</v>
      </c>
      <c r="AU131" s="16">
        <v>24.187045473411501</v>
      </c>
      <c r="AV131" s="76">
        <f t="shared" ref="AV131:AV194" si="87">2^(-AU131)</f>
        <v>5.2356885716382023E-8</v>
      </c>
      <c r="AW131" s="16">
        <f t="shared" si="82"/>
        <v>0.46510246880933981</v>
      </c>
      <c r="AX131" s="341">
        <f>AVERAGE(AW131:AW132)</f>
        <v>0.49558868454246802</v>
      </c>
    </row>
    <row r="132" spans="2:50" x14ac:dyDescent="0.25">
      <c r="B132" s="192" t="s">
        <v>145</v>
      </c>
      <c r="C132" s="35">
        <v>21</v>
      </c>
      <c r="D132" s="35">
        <v>28.5922105125481</v>
      </c>
      <c r="E132" s="35">
        <f t="shared" si="83"/>
        <v>2.4710810678982504E-9</v>
      </c>
      <c r="F132" s="195">
        <f t="shared" si="77"/>
        <v>2.0882938525408373E-2</v>
      </c>
      <c r="G132" s="341"/>
      <c r="N132" s="192" t="s">
        <v>145</v>
      </c>
      <c r="O132" s="35">
        <v>11</v>
      </c>
      <c r="P132" s="35">
        <v>25.958097364028902</v>
      </c>
      <c r="Q132" s="35">
        <f t="shared" si="84"/>
        <v>1.5340307423278506E-8</v>
      </c>
      <c r="R132" s="195">
        <f t="shared" si="78"/>
        <v>0.14731649452762635</v>
      </c>
      <c r="S132" s="341"/>
      <c r="T132" s="192" t="s">
        <v>145</v>
      </c>
      <c r="U132" s="35">
        <v>2</v>
      </c>
      <c r="V132" s="35" t="s">
        <v>143</v>
      </c>
      <c r="W132" s="35" t="e">
        <f t="shared" si="85"/>
        <v>#VALUE!</v>
      </c>
      <c r="X132" s="195" t="e">
        <f t="shared" si="79"/>
        <v>#VALUE!</v>
      </c>
      <c r="Y132" s="341"/>
      <c r="Z132" s="197" t="s">
        <v>148</v>
      </c>
      <c r="AA132" s="37" t="s">
        <v>142</v>
      </c>
      <c r="AB132" s="37" t="s">
        <v>143</v>
      </c>
      <c r="AC132" s="37" t="e">
        <f t="shared" si="86"/>
        <v>#VALUE!</v>
      </c>
      <c r="AD132" s="200"/>
      <c r="AE132" s="361"/>
      <c r="AM132" s="2" t="s">
        <v>145</v>
      </c>
      <c r="AN132" s="16">
        <v>21</v>
      </c>
      <c r="AO132" s="16">
        <v>21.089888971274998</v>
      </c>
      <c r="AP132" s="76">
        <f t="shared" ref="AP132:AP195" si="88">2^(-AO132)</f>
        <v>4.4803383682266441E-7</v>
      </c>
      <c r="AQ132" s="16">
        <f t="shared" si="81"/>
        <v>2.0207461437897432</v>
      </c>
      <c r="AR132" s="341"/>
      <c r="AS132" s="2" t="s">
        <v>145</v>
      </c>
      <c r="AT132" s="16">
        <v>15</v>
      </c>
      <c r="AU132" s="16">
        <v>22.451768999266399</v>
      </c>
      <c r="AV132" s="76">
        <f t="shared" si="87"/>
        <v>1.7431873895369696E-7</v>
      </c>
      <c r="AW132" s="16">
        <f t="shared" si="82"/>
        <v>0.52607490027559622</v>
      </c>
      <c r="AX132" s="341"/>
    </row>
    <row r="133" spans="2:50" x14ac:dyDescent="0.25">
      <c r="B133" s="192" t="s">
        <v>145</v>
      </c>
      <c r="C133" s="35">
        <v>39</v>
      </c>
      <c r="D133" s="35">
        <v>25.106751809862999</v>
      </c>
      <c r="E133" s="35">
        <f t="shared" si="83"/>
        <v>2.7676719454858936E-8</v>
      </c>
      <c r="F133" s="195">
        <f t="shared" si="77"/>
        <v>0.14608090858268116</v>
      </c>
      <c r="G133" s="341">
        <f>AVERAGE(F133:F134)</f>
        <v>0.13980198434119698</v>
      </c>
      <c r="N133" s="192" t="s">
        <v>145</v>
      </c>
      <c r="O133" s="35">
        <v>25</v>
      </c>
      <c r="P133" s="35">
        <v>23.884477271197699</v>
      </c>
      <c r="Q133" s="35">
        <f t="shared" si="84"/>
        <v>6.4573735523181015E-8</v>
      </c>
      <c r="R133" s="195">
        <f t="shared" si="78"/>
        <v>0.88120286314034424</v>
      </c>
      <c r="S133" s="341">
        <f>AVERAGE(R133:R134)</f>
        <v>0.66823804600483316</v>
      </c>
      <c r="T133" s="192" t="s">
        <v>145</v>
      </c>
      <c r="U133" s="35">
        <v>22</v>
      </c>
      <c r="V133" s="35">
        <v>24.856725117597701</v>
      </c>
      <c r="W133" s="35">
        <f t="shared" si="85"/>
        <v>3.2913960653206014E-8</v>
      </c>
      <c r="X133" s="195">
        <f t="shared" si="79"/>
        <v>0.28039759643151396</v>
      </c>
      <c r="Y133" s="341">
        <f>AVERAGE(X133)</f>
        <v>0.28039759643151396</v>
      </c>
      <c r="Z133" s="192" t="s">
        <v>148</v>
      </c>
      <c r="AA133" s="35">
        <v>40</v>
      </c>
      <c r="AB133" s="35">
        <v>32.284361961418099</v>
      </c>
      <c r="AC133" s="35">
        <f t="shared" si="86"/>
        <v>1.9117832786276657E-10</v>
      </c>
      <c r="AD133" s="195">
        <f t="shared" ref="AD133:AD146" si="89">AC133/AC5</f>
        <v>2.8119547976843923E-3</v>
      </c>
      <c r="AE133" s="359">
        <f>AVERAGE(AD133:AD134)</f>
        <v>2.5173826666887288E-3</v>
      </c>
      <c r="AM133" s="2" t="s">
        <v>145</v>
      </c>
      <c r="AN133" s="16">
        <v>1</v>
      </c>
      <c r="AO133" s="16">
        <v>23.2642990332536</v>
      </c>
      <c r="AP133" s="76">
        <f t="shared" si="88"/>
        <v>9.9254033083450888E-8</v>
      </c>
      <c r="AQ133" s="16">
        <f t="shared" si="81"/>
        <v>0.2341869637511409</v>
      </c>
      <c r="AR133" s="341">
        <f>AVERAGE(AQ133:AQ134)</f>
        <v>0.35594937574858132</v>
      </c>
      <c r="AS133" s="2" t="s">
        <v>145</v>
      </c>
      <c r="AT133" s="16">
        <v>8</v>
      </c>
      <c r="AU133" s="16">
        <v>19.883955300814499</v>
      </c>
      <c r="AV133" s="76">
        <f t="shared" si="87"/>
        <v>1.0335536428170788E-6</v>
      </c>
      <c r="AW133" s="16">
        <f t="shared" si="82"/>
        <v>1.0651269701494772</v>
      </c>
      <c r="AX133" s="341">
        <f>AVERAGE(AW133:AW134)</f>
        <v>1.0628063779795678</v>
      </c>
    </row>
    <row r="134" spans="2:50" ht="15.75" thickBot="1" x14ac:dyDescent="0.3">
      <c r="B134" s="193" t="s">
        <v>145</v>
      </c>
      <c r="C134" s="39">
        <v>39</v>
      </c>
      <c r="D134" s="39">
        <v>25.113329607713201</v>
      </c>
      <c r="E134" s="39">
        <f t="shared" si="83"/>
        <v>2.7550817952039917E-8</v>
      </c>
      <c r="F134" s="196">
        <f t="shared" si="77"/>
        <v>0.13352306009971279</v>
      </c>
      <c r="G134" s="341"/>
      <c r="N134" s="193" t="s">
        <v>145</v>
      </c>
      <c r="O134" s="39">
        <v>25</v>
      </c>
      <c r="P134" s="39">
        <v>22.8359491677226</v>
      </c>
      <c r="Q134" s="39">
        <f t="shared" si="84"/>
        <v>1.3356550824201606E-7</v>
      </c>
      <c r="R134" s="196">
        <f t="shared" si="78"/>
        <v>0.45527322886932203</v>
      </c>
      <c r="S134" s="341"/>
      <c r="T134" s="193" t="s">
        <v>145</v>
      </c>
      <c r="U134" s="39">
        <v>22</v>
      </c>
      <c r="V134" s="39" t="s">
        <v>143</v>
      </c>
      <c r="W134" s="39" t="e">
        <f t="shared" si="85"/>
        <v>#VALUE!</v>
      </c>
      <c r="X134" s="196" t="e">
        <f t="shared" si="79"/>
        <v>#VALUE!</v>
      </c>
      <c r="Y134" s="341"/>
      <c r="Z134" s="192" t="s">
        <v>148</v>
      </c>
      <c r="AA134" s="35">
        <v>40</v>
      </c>
      <c r="AB134" s="35">
        <v>31.258243731156401</v>
      </c>
      <c r="AC134" s="35">
        <f t="shared" si="86"/>
        <v>3.8934179352250163E-10</v>
      </c>
      <c r="AD134" s="195">
        <f t="shared" si="89"/>
        <v>2.222810535693065E-3</v>
      </c>
      <c r="AE134" s="341"/>
      <c r="AM134" s="2" t="s">
        <v>145</v>
      </c>
      <c r="AN134" s="16">
        <v>1</v>
      </c>
      <c r="AO134" s="16">
        <v>22.558732620131</v>
      </c>
      <c r="AP134" s="76">
        <f t="shared" si="88"/>
        <v>1.6186196826669575E-7</v>
      </c>
      <c r="AQ134" s="16">
        <f t="shared" si="81"/>
        <v>0.47771178774602169</v>
      </c>
      <c r="AR134" s="341"/>
      <c r="AS134" s="2" t="s">
        <v>145</v>
      </c>
      <c r="AT134" s="16">
        <v>8</v>
      </c>
      <c r="AU134" s="16">
        <v>19.258327488902701</v>
      </c>
      <c r="AV134" s="76">
        <f t="shared" si="87"/>
        <v>1.5946514037880595E-6</v>
      </c>
      <c r="AW134" s="16">
        <f t="shared" si="82"/>
        <v>1.0604857858096584</v>
      </c>
      <c r="AX134" s="341"/>
    </row>
    <row r="135" spans="2:50" x14ac:dyDescent="0.25">
      <c r="B135" s="191" t="s">
        <v>146</v>
      </c>
      <c r="C135" s="188" t="s">
        <v>142</v>
      </c>
      <c r="D135" s="188">
        <v>37.204352219976798</v>
      </c>
      <c r="E135" s="188">
        <f t="shared" si="83"/>
        <v>6.315009562748802E-12</v>
      </c>
      <c r="F135" s="198"/>
      <c r="G135" s="199"/>
      <c r="N135" s="191" t="s">
        <v>146</v>
      </c>
      <c r="O135" s="188" t="s">
        <v>142</v>
      </c>
      <c r="P135" s="188" t="s">
        <v>143</v>
      </c>
      <c r="Q135" s="188" t="e">
        <f t="shared" si="84"/>
        <v>#VALUE!</v>
      </c>
      <c r="R135" s="198"/>
      <c r="S135" s="199"/>
      <c r="T135" s="191" t="s">
        <v>146</v>
      </c>
      <c r="U135" s="188" t="s">
        <v>142</v>
      </c>
      <c r="V135" s="188" t="s">
        <v>143</v>
      </c>
      <c r="W135" s="188" t="e">
        <f t="shared" si="85"/>
        <v>#VALUE!</v>
      </c>
      <c r="X135" s="198"/>
      <c r="Y135" s="199"/>
      <c r="Z135" s="192" t="s">
        <v>148</v>
      </c>
      <c r="AA135" s="35">
        <v>30</v>
      </c>
      <c r="AB135" s="35">
        <v>32.093808758602002</v>
      </c>
      <c r="AC135" s="35">
        <f t="shared" si="86"/>
        <v>2.1817294227563577E-10</v>
      </c>
      <c r="AD135" s="195">
        <f t="shared" si="89"/>
        <v>3.515364421256318E-3</v>
      </c>
      <c r="AE135" s="341">
        <f>AVERAGE(AD135:AD136)</f>
        <v>2.6298578147583187E-3</v>
      </c>
      <c r="AM135" s="2" t="s">
        <v>145</v>
      </c>
      <c r="AN135" s="16">
        <v>2</v>
      </c>
      <c r="AO135" s="16">
        <v>23.6733105143323</v>
      </c>
      <c r="AP135" s="76">
        <f t="shared" si="88"/>
        <v>7.4752107018864123E-8</v>
      </c>
      <c r="AQ135" s="16">
        <f t="shared" si="81"/>
        <v>0.22971447704728842</v>
      </c>
      <c r="AR135" s="341">
        <f>AVERAGE(AQ135:AQ136)</f>
        <v>0.34786819745802672</v>
      </c>
      <c r="AS135" s="2" t="s">
        <v>145</v>
      </c>
      <c r="AT135" s="16">
        <v>9</v>
      </c>
      <c r="AU135" s="16">
        <v>20.5224722295611</v>
      </c>
      <c r="AV135" s="76">
        <f t="shared" si="87"/>
        <v>6.6392691318011871E-7</v>
      </c>
      <c r="AW135" s="16">
        <f t="shared" si="82"/>
        <v>0.73185267007153632</v>
      </c>
      <c r="AX135" s="341">
        <f>AVERAGE(AW135:AW136)</f>
        <v>0.95170741252773183</v>
      </c>
    </row>
    <row r="136" spans="2:50" x14ac:dyDescent="0.25">
      <c r="B136" s="197" t="s">
        <v>146</v>
      </c>
      <c r="C136" s="37" t="s">
        <v>142</v>
      </c>
      <c r="D136" s="37">
        <v>38.352380291947199</v>
      </c>
      <c r="E136" s="37">
        <f t="shared" si="83"/>
        <v>2.8495949141788779E-12</v>
      </c>
      <c r="F136" s="200"/>
      <c r="G136" s="201"/>
      <c r="N136" s="197" t="s">
        <v>146</v>
      </c>
      <c r="O136" s="37" t="s">
        <v>142</v>
      </c>
      <c r="P136" s="37" t="s">
        <v>143</v>
      </c>
      <c r="Q136" s="37" t="e">
        <f t="shared" si="84"/>
        <v>#VALUE!</v>
      </c>
      <c r="R136" s="200"/>
      <c r="S136" s="201"/>
      <c r="T136" s="197" t="s">
        <v>146</v>
      </c>
      <c r="U136" s="37" t="s">
        <v>142</v>
      </c>
      <c r="V136" s="37" t="s">
        <v>143</v>
      </c>
      <c r="W136" s="37" t="e">
        <f t="shared" si="85"/>
        <v>#VALUE!</v>
      </c>
      <c r="X136" s="200"/>
      <c r="Y136" s="201"/>
      <c r="Z136" s="192" t="s">
        <v>148</v>
      </c>
      <c r="AA136" s="35">
        <v>30</v>
      </c>
      <c r="AB136" s="35">
        <v>32.2235513368244</v>
      </c>
      <c r="AC136" s="35">
        <f t="shared" si="86"/>
        <v>1.9940887382692155E-10</v>
      </c>
      <c r="AD136" s="195">
        <f t="shared" si="89"/>
        <v>1.7443512082603197E-3</v>
      </c>
      <c r="AE136" s="341"/>
      <c r="AM136" s="2" t="s">
        <v>145</v>
      </c>
      <c r="AN136" s="16">
        <v>2</v>
      </c>
      <c r="AO136" s="16">
        <v>21.797949791930201</v>
      </c>
      <c r="AP136" s="76">
        <f t="shared" si="88"/>
        <v>2.7426050329801541E-7</v>
      </c>
      <c r="AQ136" s="16">
        <f t="shared" si="81"/>
        <v>0.46602191786876501</v>
      </c>
      <c r="AR136" s="341"/>
      <c r="AS136" s="2" t="s">
        <v>145</v>
      </c>
      <c r="AT136" s="16">
        <v>9</v>
      </c>
      <c r="AU136" s="16">
        <v>19.179814639492299</v>
      </c>
      <c r="AV136" s="76">
        <f t="shared" si="87"/>
        <v>1.6838386824093314E-6</v>
      </c>
      <c r="AW136" s="16">
        <f t="shared" si="82"/>
        <v>1.1715621549839272</v>
      </c>
      <c r="AX136" s="341"/>
    </row>
    <row r="137" spans="2:50" x14ac:dyDescent="0.25">
      <c r="B137" s="192" t="s">
        <v>146</v>
      </c>
      <c r="C137" s="35">
        <v>7</v>
      </c>
      <c r="D137" s="35" t="s">
        <v>143</v>
      </c>
      <c r="E137" s="35" t="e">
        <f t="shared" si="83"/>
        <v>#VALUE!</v>
      </c>
      <c r="F137" s="195" t="e">
        <f t="shared" ref="F137:F156" si="90">E137/E5</f>
        <v>#VALUE!</v>
      </c>
      <c r="G137" s="359">
        <f>AVERAGE(F138)</f>
        <v>6.551008305076521E-3</v>
      </c>
      <c r="N137" s="192" t="s">
        <v>146</v>
      </c>
      <c r="O137" s="35">
        <v>10</v>
      </c>
      <c r="P137" s="35">
        <v>34.308387074485601</v>
      </c>
      <c r="Q137" s="35">
        <f t="shared" si="84"/>
        <v>4.7005252260486471E-11</v>
      </c>
      <c r="R137" s="195">
        <f t="shared" ref="R137:R156" si="91">Q137/Q5</f>
        <v>1.4999769996798615E-3</v>
      </c>
      <c r="S137" s="359">
        <f>AVERAGE(R138)</f>
        <v>5.1355659990508207E-4</v>
      </c>
      <c r="T137" s="192" t="s">
        <v>146</v>
      </c>
      <c r="U137" s="35">
        <v>24</v>
      </c>
      <c r="V137" s="35">
        <v>35.026788778602601</v>
      </c>
      <c r="W137" s="35">
        <f t="shared" si="85"/>
        <v>2.8568400517005155E-11</v>
      </c>
      <c r="X137" s="195">
        <f t="shared" ref="X137:X156" si="92">W137/W5</f>
        <v>6.64191062642799E-4</v>
      </c>
      <c r="Y137" s="359">
        <f>AVERAGE(X138)</f>
        <v>4.551296925682138E-4</v>
      </c>
      <c r="Z137" s="192" t="s">
        <v>148</v>
      </c>
      <c r="AA137" s="35">
        <v>20</v>
      </c>
      <c r="AB137" s="35">
        <v>31.358854839229899</v>
      </c>
      <c r="AC137" s="35">
        <f t="shared" si="86"/>
        <v>3.63114894706507E-10</v>
      </c>
      <c r="AD137" s="195">
        <f t="shared" si="89"/>
        <v>4.3977015334338973E-3</v>
      </c>
      <c r="AE137" s="341">
        <f>AVERAGE(AD137:AD138)</f>
        <v>3.4907088984878318E-3</v>
      </c>
      <c r="AM137" s="2" t="s">
        <v>145</v>
      </c>
      <c r="AN137" s="16">
        <v>4</v>
      </c>
      <c r="AO137" s="16">
        <v>25.346586125904398</v>
      </c>
      <c r="AP137" s="76">
        <f t="shared" si="88"/>
        <v>2.343782398408275E-8</v>
      </c>
      <c r="AQ137" s="16">
        <f t="shared" si="81"/>
        <v>0.15973739205235563</v>
      </c>
      <c r="AR137" s="341">
        <f>AVERAGE(AQ137:AQ138)</f>
        <v>0.19186781730587354</v>
      </c>
      <c r="AS137" s="2" t="s">
        <v>145</v>
      </c>
      <c r="AT137" s="16">
        <v>3</v>
      </c>
      <c r="AU137" s="16">
        <v>24.006942119208102</v>
      </c>
      <c r="AV137" s="76">
        <f t="shared" si="87"/>
        <v>5.9318521519732613E-8</v>
      </c>
      <c r="AW137" s="16">
        <f t="shared" si="82"/>
        <v>0.16828090175305666</v>
      </c>
      <c r="AX137" s="341">
        <f>AVERAGE(AW137:AW138)</f>
        <v>0.18427658968117888</v>
      </c>
    </row>
    <row r="138" spans="2:50" x14ac:dyDescent="0.25">
      <c r="B138" s="192" t="s">
        <v>146</v>
      </c>
      <c r="C138" s="35">
        <v>7</v>
      </c>
      <c r="D138" s="35">
        <v>36.956248775927897</v>
      </c>
      <c r="E138" s="35">
        <f t="shared" si="83"/>
        <v>7.4999883921084721E-12</v>
      </c>
      <c r="F138" s="195">
        <f t="shared" si="90"/>
        <v>6.551008305076521E-3</v>
      </c>
      <c r="G138" s="341"/>
      <c r="N138" s="192" t="s">
        <v>146</v>
      </c>
      <c r="O138" s="35">
        <v>10</v>
      </c>
      <c r="P138" s="35">
        <v>33.748533115959503</v>
      </c>
      <c r="Q138" s="35">
        <f t="shared" si="84"/>
        <v>6.9291381859259093E-11</v>
      </c>
      <c r="R138" s="195">
        <f t="shared" si="91"/>
        <v>5.1355659990508207E-4</v>
      </c>
      <c r="S138" s="341"/>
      <c r="T138" s="192" t="s">
        <v>146</v>
      </c>
      <c r="U138" s="35">
        <v>24</v>
      </c>
      <c r="V138" s="35">
        <v>33.631686679376699</v>
      </c>
      <c r="W138" s="35">
        <f t="shared" si="85"/>
        <v>7.5136940098312409E-11</v>
      </c>
      <c r="X138" s="195">
        <f t="shared" si="92"/>
        <v>4.551296925682138E-4</v>
      </c>
      <c r="Y138" s="341"/>
      <c r="Z138" s="192" t="s">
        <v>148</v>
      </c>
      <c r="AA138" s="35">
        <v>20</v>
      </c>
      <c r="AB138" s="35">
        <v>31.1090827142277</v>
      </c>
      <c r="AC138" s="35">
        <f t="shared" si="86"/>
        <v>4.317506155588051E-10</v>
      </c>
      <c r="AD138" s="195">
        <f t="shared" si="89"/>
        <v>2.5837162635417663E-3</v>
      </c>
      <c r="AE138" s="341"/>
      <c r="AM138" s="2" t="s">
        <v>145</v>
      </c>
      <c r="AN138" s="16">
        <v>4</v>
      </c>
      <c r="AO138" s="16">
        <v>24.573396009735699</v>
      </c>
      <c r="AP138" s="76">
        <f t="shared" si="88"/>
        <v>4.0056288443792163E-8</v>
      </c>
      <c r="AQ138" s="16">
        <f t="shared" si="81"/>
        <v>0.22399824255939144</v>
      </c>
      <c r="AR138" s="341"/>
      <c r="AS138" s="2" t="s">
        <v>145</v>
      </c>
      <c r="AT138" s="16">
        <v>3</v>
      </c>
      <c r="AU138" s="16">
        <v>23.521801548237899</v>
      </c>
      <c r="AV138" s="76">
        <f t="shared" si="87"/>
        <v>8.3029453981637756E-8</v>
      </c>
      <c r="AW138" s="16">
        <f t="shared" si="82"/>
        <v>0.20027227760930111</v>
      </c>
      <c r="AX138" s="341"/>
    </row>
    <row r="139" spans="2:50" x14ac:dyDescent="0.25">
      <c r="B139" s="192" t="s">
        <v>146</v>
      </c>
      <c r="C139" s="35">
        <v>43</v>
      </c>
      <c r="D139" s="35">
        <v>34.666662237497</v>
      </c>
      <c r="E139" s="35">
        <f t="shared" si="83"/>
        <v>3.6668641200003314E-11</v>
      </c>
      <c r="F139" s="195">
        <f t="shared" si="90"/>
        <v>2.7733172513943219E-4</v>
      </c>
      <c r="G139" s="341">
        <f>AVERAGE(F139:F140)</f>
        <v>1.9540856555302764E-4</v>
      </c>
      <c r="N139" s="192" t="s">
        <v>146</v>
      </c>
      <c r="O139" s="35">
        <v>15</v>
      </c>
      <c r="P139" s="35" t="s">
        <v>143</v>
      </c>
      <c r="Q139" s="35" t="e">
        <f t="shared" si="84"/>
        <v>#VALUE!</v>
      </c>
      <c r="R139" s="195" t="e">
        <f t="shared" si="91"/>
        <v>#VALUE!</v>
      </c>
      <c r="S139" s="341">
        <f>AVERAGE(R140)</f>
        <v>2.24140685745923E-4</v>
      </c>
      <c r="T139" s="192" t="s">
        <v>146</v>
      </c>
      <c r="U139" s="35">
        <v>19</v>
      </c>
      <c r="V139" s="35">
        <v>34.077601677843298</v>
      </c>
      <c r="W139" s="35">
        <f t="shared" si="85"/>
        <v>5.5159423016262258E-11</v>
      </c>
      <c r="X139" s="195">
        <f t="shared" si="92"/>
        <v>1.6240498196358358E-3</v>
      </c>
      <c r="Y139" s="341">
        <f>AVERAGE(X139:X140)</f>
        <v>1.2371550702370291E-3</v>
      </c>
      <c r="Z139" s="192" t="s">
        <v>148</v>
      </c>
      <c r="AA139" s="35">
        <v>36</v>
      </c>
      <c r="AB139" s="35">
        <v>31.9206852607355</v>
      </c>
      <c r="AC139" s="35">
        <f t="shared" si="86"/>
        <v>2.4598932136587042E-10</v>
      </c>
      <c r="AD139" s="195">
        <f t="shared" si="89"/>
        <v>2.5630647251348041E-3</v>
      </c>
      <c r="AE139" s="341">
        <f>AVERAGE(AD139:AD140)</f>
        <v>2.4274215152103916E-3</v>
      </c>
      <c r="AM139" s="2" t="s">
        <v>145</v>
      </c>
      <c r="AN139" s="16">
        <v>16</v>
      </c>
      <c r="AO139" s="16">
        <v>20.379515393670601</v>
      </c>
      <c r="AP139" s="76">
        <f t="shared" si="88"/>
        <v>7.3308539856464772E-7</v>
      </c>
      <c r="AQ139" s="16">
        <f t="shared" si="81"/>
        <v>1.502100059594891</v>
      </c>
      <c r="AR139" s="341">
        <f>AVERAGE(AQ139:AQ140)</f>
        <v>1.5423634930573562</v>
      </c>
      <c r="AS139" s="2" t="s">
        <v>145</v>
      </c>
      <c r="AT139" s="16">
        <v>6</v>
      </c>
      <c r="AU139" s="16">
        <v>20.823376400570599</v>
      </c>
      <c r="AV139" s="76">
        <f t="shared" si="87"/>
        <v>5.389383549926081E-7</v>
      </c>
      <c r="AW139" s="16">
        <f t="shared" si="82"/>
        <v>0.88309090051764794</v>
      </c>
      <c r="AX139" s="341">
        <f>AVERAGE(AW139:AW140)</f>
        <v>0.84120242551180158</v>
      </c>
    </row>
    <row r="140" spans="2:50" x14ac:dyDescent="0.25">
      <c r="B140" s="192" t="s">
        <v>146</v>
      </c>
      <c r="C140" s="35">
        <v>43</v>
      </c>
      <c r="D140" s="35">
        <v>36.014382337560598</v>
      </c>
      <c r="E140" s="35">
        <f t="shared" si="83"/>
        <v>1.4407566774765655E-11</v>
      </c>
      <c r="F140" s="195">
        <f t="shared" si="90"/>
        <v>1.134854059666231E-4</v>
      </c>
      <c r="G140" s="341"/>
      <c r="N140" s="192" t="s">
        <v>146</v>
      </c>
      <c r="O140" s="35">
        <v>15</v>
      </c>
      <c r="P140" s="35">
        <v>37.076682123121898</v>
      </c>
      <c r="Q140" s="35">
        <f t="shared" si="84"/>
        <v>6.899324013660862E-12</v>
      </c>
      <c r="R140" s="195">
        <f t="shared" si="91"/>
        <v>2.24140685745923E-4</v>
      </c>
      <c r="S140" s="341"/>
      <c r="T140" s="192" t="s">
        <v>146</v>
      </c>
      <c r="U140" s="35">
        <v>19</v>
      </c>
      <c r="V140" s="35">
        <v>33.363296206317898</v>
      </c>
      <c r="W140" s="35">
        <f t="shared" si="85"/>
        <v>9.0499689189785999E-11</v>
      </c>
      <c r="X140" s="195">
        <f t="shared" si="92"/>
        <v>8.5026032083822224E-4</v>
      </c>
      <c r="Y140" s="341"/>
      <c r="Z140" s="192" t="s">
        <v>148</v>
      </c>
      <c r="AA140" s="35">
        <v>36</v>
      </c>
      <c r="AB140" s="35">
        <v>31.273935018823</v>
      </c>
      <c r="AC140" s="35">
        <f t="shared" si="86"/>
        <v>3.8513011283775266E-10</v>
      </c>
      <c r="AD140" s="195">
        <f t="shared" si="89"/>
        <v>2.2917783052859796E-3</v>
      </c>
      <c r="AE140" s="341"/>
      <c r="AM140" s="2" t="s">
        <v>145</v>
      </c>
      <c r="AN140" s="16">
        <v>16</v>
      </c>
      <c r="AO140" s="16">
        <v>19.7113167945095</v>
      </c>
      <c r="AP140" s="76">
        <f t="shared" si="88"/>
        <v>1.1649368700208781E-6</v>
      </c>
      <c r="AQ140" s="16">
        <f t="shared" si="81"/>
        <v>1.5826269265198214</v>
      </c>
      <c r="AR140" s="341"/>
      <c r="AS140" s="2" t="s">
        <v>145</v>
      </c>
      <c r="AT140" s="16">
        <v>6</v>
      </c>
      <c r="AU140" s="16">
        <v>20.183250926606998</v>
      </c>
      <c r="AV140" s="76">
        <f t="shared" si="87"/>
        <v>8.3991639963031457E-7</v>
      </c>
      <c r="AW140" s="16">
        <f t="shared" si="82"/>
        <v>0.79931395050595511</v>
      </c>
      <c r="AX140" s="341"/>
    </row>
    <row r="141" spans="2:50" x14ac:dyDescent="0.25">
      <c r="B141" s="192" t="s">
        <v>146</v>
      </c>
      <c r="C141" s="35">
        <v>38</v>
      </c>
      <c r="D141" s="35">
        <v>36.726104985055798</v>
      </c>
      <c r="E141" s="35">
        <f t="shared" si="83"/>
        <v>8.7971252553754487E-12</v>
      </c>
      <c r="F141" s="195">
        <f t="shared" si="90"/>
        <v>4.84455854067636E-5</v>
      </c>
      <c r="G141" s="341">
        <f>AVERAGE(F141:F142)</f>
        <v>8.2412555649234303E-5</v>
      </c>
      <c r="N141" s="192" t="s">
        <v>146</v>
      </c>
      <c r="O141" s="35">
        <v>42</v>
      </c>
      <c r="P141" s="35">
        <v>29.922308868148502</v>
      </c>
      <c r="Q141" s="35">
        <f t="shared" si="84"/>
        <v>9.8285056388455781E-10</v>
      </c>
      <c r="R141" s="195">
        <f t="shared" si="91"/>
        <v>8.2423170307128237E-3</v>
      </c>
      <c r="S141" s="341">
        <f>AVERAGE(R141:R142)</f>
        <v>5.4618103207038481E-3</v>
      </c>
      <c r="T141" s="192" t="s">
        <v>146</v>
      </c>
      <c r="U141" s="35">
        <v>27</v>
      </c>
      <c r="V141" s="35">
        <v>37.074354974504097</v>
      </c>
      <c r="W141" s="35">
        <f t="shared" si="85"/>
        <v>6.9104619938092199E-12</v>
      </c>
      <c r="X141" s="195">
        <f t="shared" si="92"/>
        <v>3.0069660055045494E-4</v>
      </c>
      <c r="Y141" s="341">
        <f>AVERAGE(X141:X142)</f>
        <v>2.0159195383032339E-4</v>
      </c>
      <c r="Z141" s="192" t="s">
        <v>148</v>
      </c>
      <c r="AA141" s="35">
        <v>17</v>
      </c>
      <c r="AB141" s="35">
        <v>32.802785530783702</v>
      </c>
      <c r="AC141" s="35">
        <f t="shared" si="86"/>
        <v>1.3346814174578866E-10</v>
      </c>
      <c r="AD141" s="195">
        <f t="shared" si="89"/>
        <v>3.3500421287511093E-3</v>
      </c>
      <c r="AE141" s="341">
        <f>AVERAGE(AD141:AD142)</f>
        <v>2.6619360283235086E-3</v>
      </c>
      <c r="AM141" s="2" t="s">
        <v>145</v>
      </c>
      <c r="AN141" s="16">
        <v>14</v>
      </c>
      <c r="AO141" s="16">
        <v>21.188543591196201</v>
      </c>
      <c r="AP141" s="76">
        <f t="shared" si="88"/>
        <v>4.1842036560792599E-7</v>
      </c>
      <c r="AQ141" s="16">
        <f t="shared" si="81"/>
        <v>1.3383425208660658</v>
      </c>
      <c r="AR141" s="341">
        <f>AVERAGE(AQ141:AQ142)</f>
        <v>1.0124021522917319</v>
      </c>
      <c r="AS141" s="2" t="s">
        <v>145</v>
      </c>
      <c r="AT141" s="16">
        <v>17</v>
      </c>
      <c r="AU141" s="16">
        <v>21.056369766935401</v>
      </c>
      <c r="AV141" s="76">
        <f t="shared" si="87"/>
        <v>4.5856520722032845E-7</v>
      </c>
      <c r="AW141" s="16">
        <f t="shared" si="82"/>
        <v>1.7320450919993198</v>
      </c>
      <c r="AX141" s="341">
        <f>AVERAGE(AW141:AW142)</f>
        <v>1.4001299221778751</v>
      </c>
    </row>
    <row r="142" spans="2:50" x14ac:dyDescent="0.25">
      <c r="B142" s="192" t="s">
        <v>146</v>
      </c>
      <c r="C142" s="35">
        <v>38</v>
      </c>
      <c r="D142" s="35">
        <v>35.275013721695998</v>
      </c>
      <c r="E142" s="35">
        <f t="shared" si="83"/>
        <v>2.4052641170990088E-11</v>
      </c>
      <c r="F142" s="195">
        <f t="shared" si="90"/>
        <v>1.1637952589170501E-4</v>
      </c>
      <c r="G142" s="341"/>
      <c r="N142" s="192" t="s">
        <v>146</v>
      </c>
      <c r="O142" s="35">
        <v>42</v>
      </c>
      <c r="P142" s="35">
        <v>29.571276615649801</v>
      </c>
      <c r="Q142" s="35">
        <f t="shared" si="84"/>
        <v>1.2535992643762481E-9</v>
      </c>
      <c r="R142" s="195">
        <f t="shared" si="91"/>
        <v>2.6813036106948735E-3</v>
      </c>
      <c r="S142" s="341"/>
      <c r="T142" s="192" t="s">
        <v>146</v>
      </c>
      <c r="U142" s="35">
        <v>27</v>
      </c>
      <c r="V142" s="35">
        <v>37.265321170426297</v>
      </c>
      <c r="W142" s="35">
        <f t="shared" si="85"/>
        <v>6.0536949065939614E-12</v>
      </c>
      <c r="X142" s="195">
        <f t="shared" si="92"/>
        <v>1.0248730711019185E-4</v>
      </c>
      <c r="Y142" s="341"/>
      <c r="Z142" s="192" t="s">
        <v>148</v>
      </c>
      <c r="AA142" s="35">
        <v>17</v>
      </c>
      <c r="AB142" s="35">
        <v>32.631765732590502</v>
      </c>
      <c r="AC142" s="35">
        <f t="shared" si="86"/>
        <v>1.5026564608797818E-10</v>
      </c>
      <c r="AD142" s="195">
        <f t="shared" si="89"/>
        <v>1.9738299278959084E-3</v>
      </c>
      <c r="AE142" s="341"/>
      <c r="AM142" s="2" t="s">
        <v>145</v>
      </c>
      <c r="AN142" s="16">
        <v>14</v>
      </c>
      <c r="AO142" s="16">
        <v>21.270930495711202</v>
      </c>
      <c r="AP142" s="76">
        <f t="shared" si="88"/>
        <v>3.9519540388389158E-7</v>
      </c>
      <c r="AQ142" s="16">
        <f t="shared" si="81"/>
        <v>0.68646178371739786</v>
      </c>
      <c r="AR142" s="341"/>
      <c r="AS142" s="2" t="s">
        <v>145</v>
      </c>
      <c r="AT142" s="16">
        <v>17</v>
      </c>
      <c r="AU142" s="16">
        <v>20.062795737591301</v>
      </c>
      <c r="AV142" s="76">
        <f t="shared" si="87"/>
        <v>9.1305446818259912E-7</v>
      </c>
      <c r="AW142" s="16">
        <f t="shared" si="82"/>
        <v>1.0682147523564303</v>
      </c>
      <c r="AX142" s="341"/>
    </row>
    <row r="143" spans="2:50" x14ac:dyDescent="0.25">
      <c r="B143" s="192" t="s">
        <v>146</v>
      </c>
      <c r="C143" s="35">
        <v>32</v>
      </c>
      <c r="D143" s="35">
        <v>34.9540271019467</v>
      </c>
      <c r="E143" s="35">
        <f t="shared" si="83"/>
        <v>3.004618749838289E-11</v>
      </c>
      <c r="F143" s="195">
        <f t="shared" si="90"/>
        <v>3.0763108452001322E-4</v>
      </c>
      <c r="G143" s="341">
        <f>AVERAGE(F143:F144)</f>
        <v>2.3983272750402484E-4</v>
      </c>
      <c r="N143" s="192" t="s">
        <v>146</v>
      </c>
      <c r="O143" s="35">
        <v>6</v>
      </c>
      <c r="P143" s="35">
        <v>38.1802933781048</v>
      </c>
      <c r="Q143" s="35">
        <f t="shared" si="84"/>
        <v>3.2106018376853017E-12</v>
      </c>
      <c r="R143" s="195">
        <f t="shared" si="91"/>
        <v>3.1821679813197876E-2</v>
      </c>
      <c r="S143" s="341">
        <f>AVERAGE(R143:R144)</f>
        <v>2.1929159369660972E-2</v>
      </c>
      <c r="T143" s="192" t="s">
        <v>146</v>
      </c>
      <c r="U143" s="35">
        <v>34</v>
      </c>
      <c r="V143" s="35">
        <v>31.284872814483801</v>
      </c>
      <c r="W143" s="35">
        <f t="shared" si="85"/>
        <v>3.8222128859260787E-10</v>
      </c>
      <c r="X143" s="195">
        <f t="shared" si="92"/>
        <v>3.8685423349523055E-3</v>
      </c>
      <c r="Y143" s="341">
        <f>AVERAGE(X143:X144)</f>
        <v>2.4944151228320152E-3</v>
      </c>
      <c r="Z143" s="192" t="s">
        <v>148</v>
      </c>
      <c r="AA143" s="35">
        <v>35</v>
      </c>
      <c r="AB143" s="35">
        <v>31.890671416907001</v>
      </c>
      <c r="AC143" s="35">
        <f t="shared" si="86"/>
        <v>2.5116048998598906E-10</v>
      </c>
      <c r="AD143" s="195">
        <f t="shared" si="89"/>
        <v>2.8121235315469949E-3</v>
      </c>
      <c r="AE143" s="341">
        <f>AVERAGE(AD143:AD144)</f>
        <v>2.5423316230862502E-3</v>
      </c>
      <c r="AM143" s="2" t="s">
        <v>145</v>
      </c>
      <c r="AN143" s="16">
        <v>20</v>
      </c>
      <c r="AO143" s="16">
        <v>22.3664192439694</v>
      </c>
      <c r="AP143" s="76">
        <f t="shared" si="88"/>
        <v>1.8494258004525742E-7</v>
      </c>
      <c r="AQ143" s="16">
        <f t="shared" si="81"/>
        <v>0.54794309733403412</v>
      </c>
      <c r="AR143" s="341">
        <f>AVERAGE(AQ143:AQ144)</f>
        <v>0.47412920670925052</v>
      </c>
      <c r="AS143" s="2" t="s">
        <v>145</v>
      </c>
      <c r="AT143" s="16">
        <v>7</v>
      </c>
      <c r="AU143" s="16">
        <v>21.381255845791099</v>
      </c>
      <c r="AV143" s="76">
        <f t="shared" si="87"/>
        <v>3.6610077264727656E-7</v>
      </c>
      <c r="AW143" s="16">
        <f t="shared" si="82"/>
        <v>1.7103048424729737</v>
      </c>
      <c r="AX143" s="341">
        <f>AVERAGE(AW143:AW144)</f>
        <v>1.6010439033444193</v>
      </c>
    </row>
    <row r="144" spans="2:50" x14ac:dyDescent="0.25">
      <c r="B144" s="192" t="s">
        <v>146</v>
      </c>
      <c r="C144" s="35">
        <v>32</v>
      </c>
      <c r="D144" s="35">
        <v>35.304632937712697</v>
      </c>
      <c r="E144" s="35">
        <f t="shared" si="83"/>
        <v>2.356386358344507E-11</v>
      </c>
      <c r="F144" s="195">
        <f t="shared" si="90"/>
        <v>1.7203437048803644E-4</v>
      </c>
      <c r="G144" s="341"/>
      <c r="N144" s="192" t="s">
        <v>146</v>
      </c>
      <c r="O144" s="35">
        <v>6</v>
      </c>
      <c r="P144" s="35">
        <v>37.903015095687003</v>
      </c>
      <c r="Q144" s="35">
        <f t="shared" si="84"/>
        <v>3.8909489256281377E-12</v>
      </c>
      <c r="R144" s="195">
        <f t="shared" si="91"/>
        <v>1.2036638926124069E-2</v>
      </c>
      <c r="S144" s="341"/>
      <c r="T144" s="192" t="s">
        <v>146</v>
      </c>
      <c r="U144" s="35">
        <v>34</v>
      </c>
      <c r="V144" s="35">
        <v>30.602444097204099</v>
      </c>
      <c r="W144" s="35">
        <f t="shared" si="85"/>
        <v>6.1340369269631108E-10</v>
      </c>
      <c r="X144" s="195">
        <f t="shared" si="92"/>
        <v>1.1202879107117248E-3</v>
      </c>
      <c r="Y144" s="341"/>
      <c r="Z144" s="192" t="s">
        <v>148</v>
      </c>
      <c r="AA144" s="35">
        <v>35</v>
      </c>
      <c r="AB144" s="35">
        <v>31.490703656588</v>
      </c>
      <c r="AC144" s="35">
        <f t="shared" si="86"/>
        <v>3.314008475643238E-10</v>
      </c>
      <c r="AD144" s="195">
        <f t="shared" si="89"/>
        <v>2.2725397146255051E-3</v>
      </c>
      <c r="AE144" s="341"/>
      <c r="AM144" s="2" t="s">
        <v>145</v>
      </c>
      <c r="AN144" s="16">
        <v>20</v>
      </c>
      <c r="AO144" s="16">
        <v>22.068067757753202</v>
      </c>
      <c r="AP144" s="76">
        <f t="shared" si="88"/>
        <v>2.2743099876504605E-7</v>
      </c>
      <c r="AQ144" s="16">
        <f t="shared" si="81"/>
        <v>0.40031531608446685</v>
      </c>
      <c r="AR144" s="341"/>
      <c r="AS144" s="2" t="s">
        <v>145</v>
      </c>
      <c r="AT144" s="16">
        <v>7</v>
      </c>
      <c r="AU144" s="16">
        <v>20.050623806235201</v>
      </c>
      <c r="AV144" s="76">
        <f t="shared" si="87"/>
        <v>9.2079044194182429E-7</v>
      </c>
      <c r="AW144" s="16">
        <f t="shared" si="82"/>
        <v>1.4917829642158649</v>
      </c>
      <c r="AX144" s="341"/>
    </row>
    <row r="145" spans="2:50" x14ac:dyDescent="0.25">
      <c r="B145" s="192" t="s">
        <v>146</v>
      </c>
      <c r="C145" s="35">
        <v>26</v>
      </c>
      <c r="D145" s="35">
        <v>33.506640571973001</v>
      </c>
      <c r="E145" s="35">
        <f t="shared" si="83"/>
        <v>8.1940032883451767E-11</v>
      </c>
      <c r="F145" s="195">
        <f t="shared" si="90"/>
        <v>4.4344652665436815E-3</v>
      </c>
      <c r="G145" s="341">
        <f>AVERAGE(F145:F146)</f>
        <v>2.826032105976109E-3</v>
      </c>
      <c r="N145" s="192" t="s">
        <v>146</v>
      </c>
      <c r="O145" s="35">
        <v>4</v>
      </c>
      <c r="P145" s="35" t="s">
        <v>143</v>
      </c>
      <c r="Q145" s="35" t="e">
        <f t="shared" si="84"/>
        <v>#VALUE!</v>
      </c>
      <c r="R145" s="195" t="e">
        <f t="shared" si="91"/>
        <v>#VALUE!</v>
      </c>
      <c r="S145" s="341">
        <f>AVERAGE(R146)</f>
        <v>3.4570601519866483E-2</v>
      </c>
      <c r="T145" s="192" t="s">
        <v>146</v>
      </c>
      <c r="U145" s="35">
        <v>33</v>
      </c>
      <c r="V145" s="35">
        <v>32.5343546368495</v>
      </c>
      <c r="W145" s="35">
        <f t="shared" si="85"/>
        <v>1.6076198676118922E-10</v>
      </c>
      <c r="X145" s="195">
        <f t="shared" si="92"/>
        <v>2.4231187430908941E-3</v>
      </c>
      <c r="Y145" s="341">
        <f>AVERAGE(X145:X146)</f>
        <v>1.5131896248254113E-3</v>
      </c>
      <c r="Z145" s="192" t="s">
        <v>148</v>
      </c>
      <c r="AA145" s="35">
        <v>12</v>
      </c>
      <c r="AB145" s="35">
        <v>34.988113628559603</v>
      </c>
      <c r="AC145" s="35">
        <f t="shared" si="86"/>
        <v>2.9344607576961775E-11</v>
      </c>
      <c r="AD145" s="195">
        <f t="shared" si="89"/>
        <v>2.1319509198896337E-3</v>
      </c>
      <c r="AE145" s="341">
        <f>AVERAGE(AD145:AD146)</f>
        <v>3.5794435034606433E-3</v>
      </c>
      <c r="AM145" s="2" t="s">
        <v>145</v>
      </c>
      <c r="AN145" s="16">
        <v>22</v>
      </c>
      <c r="AO145" s="16">
        <v>20.633729688131599</v>
      </c>
      <c r="AP145" s="76">
        <f t="shared" si="88"/>
        <v>6.1465078618002055E-7</v>
      </c>
      <c r="AQ145" s="16">
        <f t="shared" si="81"/>
        <v>1.3861724099727077</v>
      </c>
      <c r="AR145" s="341">
        <f>AVERAGE(AQ145:AQ146)</f>
        <v>1.1754749544266929</v>
      </c>
      <c r="AS145" s="2" t="s">
        <v>145</v>
      </c>
      <c r="AT145" s="16">
        <v>11</v>
      </c>
      <c r="AU145" s="16">
        <v>20.148476553538199</v>
      </c>
      <c r="AV145" s="76">
        <f t="shared" si="87"/>
        <v>8.604075060674132E-7</v>
      </c>
      <c r="AW145" s="16">
        <f t="shared" si="82"/>
        <v>0.89114602908931506</v>
      </c>
      <c r="AX145" s="341">
        <f>AVERAGE(AW145:AW146)</f>
        <v>0.89911729041099908</v>
      </c>
    </row>
    <row r="146" spans="2:50" ht="15.75" thickBot="1" x14ac:dyDescent="0.3">
      <c r="B146" s="192" t="s">
        <v>146</v>
      </c>
      <c r="C146" s="35">
        <v>26</v>
      </c>
      <c r="D146" s="35">
        <v>35.046803423757801</v>
      </c>
      <c r="E146" s="35">
        <f t="shared" si="83"/>
        <v>2.8174804894050929E-11</v>
      </c>
      <c r="F146" s="195">
        <f t="shared" si="90"/>
        <v>1.2175989454085369E-3</v>
      </c>
      <c r="G146" s="341"/>
      <c r="N146" s="192" t="s">
        <v>146</v>
      </c>
      <c r="O146" s="35">
        <v>4</v>
      </c>
      <c r="P146" s="35">
        <v>37.563887693403601</v>
      </c>
      <c r="Q146" s="35">
        <f t="shared" si="84"/>
        <v>4.9220163332241503E-12</v>
      </c>
      <c r="R146" s="195">
        <f t="shared" si="91"/>
        <v>3.4570601519866483E-2</v>
      </c>
      <c r="S146" s="341"/>
      <c r="T146" s="192" t="s">
        <v>146</v>
      </c>
      <c r="U146" s="35">
        <v>33</v>
      </c>
      <c r="V146" s="35">
        <v>32.4072236813968</v>
      </c>
      <c r="W146" s="35">
        <f t="shared" si="85"/>
        <v>1.7557132865062226E-10</v>
      </c>
      <c r="X146" s="195">
        <f t="shared" si="92"/>
        <v>6.0326050655992876E-4</v>
      </c>
      <c r="Y146" s="341"/>
      <c r="Z146" s="192" t="s">
        <v>148</v>
      </c>
      <c r="AA146" s="35">
        <v>12</v>
      </c>
      <c r="AB146" s="35">
        <v>33.105047830610197</v>
      </c>
      <c r="AC146" s="35">
        <f t="shared" si="86"/>
        <v>1.0823995302129846E-10</v>
      </c>
      <c r="AD146" s="195">
        <f t="shared" si="89"/>
        <v>5.0269360870316528E-3</v>
      </c>
      <c r="AE146" s="341"/>
      <c r="AM146" s="2" t="s">
        <v>145</v>
      </c>
      <c r="AN146" s="16">
        <v>22</v>
      </c>
      <c r="AO146" s="16">
        <v>20.471492602483099</v>
      </c>
      <c r="AP146" s="76">
        <f t="shared" si="88"/>
        <v>6.8780712542708737E-7</v>
      </c>
      <c r="AQ146" s="16">
        <f t="shared" si="81"/>
        <v>0.9647774988806781</v>
      </c>
      <c r="AR146" s="341"/>
      <c r="AS146" s="2" t="s">
        <v>145</v>
      </c>
      <c r="AT146" s="16">
        <v>11</v>
      </c>
      <c r="AU146" s="16">
        <v>19.515734913720401</v>
      </c>
      <c r="AV146" s="76">
        <f t="shared" si="87"/>
        <v>1.3340693410814328E-6</v>
      </c>
      <c r="AW146" s="16">
        <f t="shared" si="82"/>
        <v>0.9070885517326831</v>
      </c>
      <c r="AX146" s="341"/>
    </row>
    <row r="147" spans="2:50" x14ac:dyDescent="0.25">
      <c r="B147" s="192" t="s">
        <v>146</v>
      </c>
      <c r="C147" s="35">
        <v>5</v>
      </c>
      <c r="D147" s="35">
        <v>37.0536567372679</v>
      </c>
      <c r="E147" s="35">
        <f t="shared" si="83"/>
        <v>7.0103204905676129E-12</v>
      </c>
      <c r="F147" s="195">
        <f t="shared" si="90"/>
        <v>0.99967008678644909</v>
      </c>
      <c r="G147" s="341">
        <f>AVERAGE(F147)</f>
        <v>0.99967008678644909</v>
      </c>
      <c r="N147" s="192" t="s">
        <v>146</v>
      </c>
      <c r="O147" s="35">
        <v>29</v>
      </c>
      <c r="P147" s="35">
        <v>32.786265725360799</v>
      </c>
      <c r="Q147" s="35">
        <f t="shared" si="84"/>
        <v>1.3500522309809723E-10</v>
      </c>
      <c r="R147" s="195">
        <f t="shared" si="91"/>
        <v>1.2173036022478274E-3</v>
      </c>
      <c r="S147" s="341">
        <f>AVERAGE(R147:R148)</f>
        <v>9.426070308435053E-4</v>
      </c>
      <c r="T147" s="192" t="s">
        <v>146</v>
      </c>
      <c r="U147" s="35">
        <v>1</v>
      </c>
      <c r="V147" s="35">
        <v>37.9331008777853</v>
      </c>
      <c r="W147" s="35">
        <f t="shared" si="85"/>
        <v>3.8106477682313087E-12</v>
      </c>
      <c r="X147" s="195">
        <f t="shared" si="92"/>
        <v>4.4658197442781378E-2</v>
      </c>
      <c r="Y147" s="341">
        <f>AVERAGE(X147)</f>
        <v>4.4658197442781378E-2</v>
      </c>
      <c r="Z147" s="191" t="s">
        <v>129</v>
      </c>
      <c r="AA147" s="188" t="s">
        <v>142</v>
      </c>
      <c r="AB147" s="188" t="s">
        <v>143</v>
      </c>
      <c r="AC147" s="188" t="e">
        <f t="shared" si="86"/>
        <v>#VALUE!</v>
      </c>
      <c r="AD147" s="198"/>
      <c r="AE147" s="360"/>
      <c r="AM147" s="1" t="s">
        <v>146</v>
      </c>
      <c r="AN147" s="15" t="s">
        <v>142</v>
      </c>
      <c r="AO147" s="15" t="s">
        <v>143</v>
      </c>
      <c r="AP147" s="210" t="e">
        <f t="shared" si="88"/>
        <v>#VALUE!</v>
      </c>
      <c r="AQ147" s="215"/>
      <c r="AR147" s="216"/>
      <c r="AS147" s="1" t="s">
        <v>146</v>
      </c>
      <c r="AT147" s="15" t="s">
        <v>142</v>
      </c>
      <c r="AU147" s="15" t="s">
        <v>143</v>
      </c>
      <c r="AV147" s="210" t="e">
        <f t="shared" si="87"/>
        <v>#VALUE!</v>
      </c>
      <c r="AW147" s="215"/>
      <c r="AX147" s="216"/>
    </row>
    <row r="148" spans="2:50" x14ac:dyDescent="0.25">
      <c r="B148" s="192" t="s">
        <v>146</v>
      </c>
      <c r="C148" s="35">
        <v>5</v>
      </c>
      <c r="D148" s="35">
        <v>36.137463041548202</v>
      </c>
      <c r="E148" s="35">
        <f t="shared" si="83"/>
        <v>1.3229385056946769E-11</v>
      </c>
      <c r="F148" s="195" t="e">
        <f t="shared" si="90"/>
        <v>#VALUE!</v>
      </c>
      <c r="G148" s="341"/>
      <c r="N148" s="192" t="s">
        <v>146</v>
      </c>
      <c r="O148" s="35">
        <v>29</v>
      </c>
      <c r="P148" s="35">
        <v>31.833782346745799</v>
      </c>
      <c r="Q148" s="35">
        <f t="shared" si="84"/>
        <v>2.6126223526242286E-10</v>
      </c>
      <c r="R148" s="195">
        <f t="shared" si="91"/>
        <v>6.6791045943918317E-4</v>
      </c>
      <c r="S148" s="341"/>
      <c r="T148" s="192" t="s">
        <v>146</v>
      </c>
      <c r="U148" s="35">
        <v>1</v>
      </c>
      <c r="V148" s="35" t="s">
        <v>143</v>
      </c>
      <c r="W148" s="35" t="e">
        <f t="shared" si="85"/>
        <v>#VALUE!</v>
      </c>
      <c r="X148" s="195" t="e">
        <f t="shared" si="92"/>
        <v>#VALUE!</v>
      </c>
      <c r="Y148" s="341"/>
      <c r="Z148" s="197" t="s">
        <v>129</v>
      </c>
      <c r="AA148" s="37" t="s">
        <v>142</v>
      </c>
      <c r="AB148" s="37" t="s">
        <v>143</v>
      </c>
      <c r="AC148" s="37" t="e">
        <f t="shared" si="86"/>
        <v>#VALUE!</v>
      </c>
      <c r="AD148" s="200"/>
      <c r="AE148" s="361"/>
      <c r="AM148" s="5" t="s">
        <v>146</v>
      </c>
      <c r="AN148" s="72" t="s">
        <v>142</v>
      </c>
      <c r="AO148" s="72" t="s">
        <v>143</v>
      </c>
      <c r="AP148" s="74" t="e">
        <f t="shared" si="88"/>
        <v>#VALUE!</v>
      </c>
      <c r="AQ148" s="213"/>
      <c r="AR148" s="214"/>
      <c r="AS148" s="5" t="s">
        <v>146</v>
      </c>
      <c r="AT148" s="72" t="s">
        <v>142</v>
      </c>
      <c r="AU148" s="72">
        <v>37.4709249706873</v>
      </c>
      <c r="AV148" s="74">
        <f t="shared" si="87"/>
        <v>5.2496169893011319E-12</v>
      </c>
      <c r="AW148" s="213"/>
      <c r="AX148" s="214"/>
    </row>
    <row r="149" spans="2:50" x14ac:dyDescent="0.25">
      <c r="B149" s="192" t="s">
        <v>146</v>
      </c>
      <c r="C149" s="35">
        <v>41</v>
      </c>
      <c r="D149" s="35">
        <v>37.221426797071501</v>
      </c>
      <c r="E149" s="35">
        <f t="shared" si="83"/>
        <v>6.2407107311623211E-12</v>
      </c>
      <c r="F149" s="195">
        <f t="shared" si="90"/>
        <v>8.5870124660280311E-5</v>
      </c>
      <c r="G149" s="341">
        <f>AVERAGE(F149:F150)</f>
        <v>1.2834570369350831E-4</v>
      </c>
      <c r="N149" s="192" t="s">
        <v>146</v>
      </c>
      <c r="O149" s="35">
        <v>16</v>
      </c>
      <c r="P149" s="35">
        <v>34.739464082309802</v>
      </c>
      <c r="Q149" s="35">
        <f t="shared" si="84"/>
        <v>3.486416577556788E-11</v>
      </c>
      <c r="R149" s="195">
        <f t="shared" si="91"/>
        <v>9.0110001751862148E-4</v>
      </c>
      <c r="S149" s="341">
        <f>AVERAGE(R149:R150)</f>
        <v>6.0117364575208189E-4</v>
      </c>
      <c r="T149" s="192" t="s">
        <v>146</v>
      </c>
      <c r="U149" s="35">
        <v>28</v>
      </c>
      <c r="V149" s="35">
        <v>35.2325871504543</v>
      </c>
      <c r="W149" s="35">
        <f t="shared" si="85"/>
        <v>2.4770481168297368E-11</v>
      </c>
      <c r="X149" s="195">
        <f t="shared" si="92"/>
        <v>6.6356116045433343E-4</v>
      </c>
      <c r="Y149" s="341">
        <f>AVERAGE(X149)</f>
        <v>6.6356116045433343E-4</v>
      </c>
      <c r="Z149" s="192" t="s">
        <v>129</v>
      </c>
      <c r="AA149" s="35">
        <v>40</v>
      </c>
      <c r="AB149" s="35">
        <v>34.2555160487791</v>
      </c>
      <c r="AC149" s="35">
        <f t="shared" si="86"/>
        <v>4.8759826584309597E-11</v>
      </c>
      <c r="AD149" s="195">
        <f t="shared" ref="AD149:AD162" si="93">AC149/AC5</f>
        <v>7.171860421147226E-4</v>
      </c>
      <c r="AE149" s="359">
        <f>AVERAGE(AD149:AD150)</f>
        <v>6.422423268617652E-4</v>
      </c>
      <c r="AM149" s="2" t="s">
        <v>146</v>
      </c>
      <c r="AN149" s="16">
        <v>13</v>
      </c>
      <c r="AO149" s="16">
        <v>32.686733494671103</v>
      </c>
      <c r="AP149" s="76">
        <f t="shared" si="88"/>
        <v>1.4464810812935216E-10</v>
      </c>
      <c r="AQ149" s="16">
        <f>AP149/AP5</f>
        <v>1.055931225881628E-3</v>
      </c>
      <c r="AR149" s="359">
        <f>AVERAGE(AQ149:AQ150)</f>
        <v>1.1354355934873317E-3</v>
      </c>
      <c r="AS149" s="2" t="s">
        <v>146</v>
      </c>
      <c r="AT149" s="16">
        <v>12</v>
      </c>
      <c r="AU149" s="16">
        <v>24.326447099854899</v>
      </c>
      <c r="AV149" s="76">
        <f t="shared" si="87"/>
        <v>4.7534588102944549E-8</v>
      </c>
      <c r="AW149" s="16">
        <f>AV149/AV5</f>
        <v>0.1994439300418997</v>
      </c>
      <c r="AX149" s="359">
        <f>AVERAGE(AW149:AW150)</f>
        <v>0.22225551159002951</v>
      </c>
    </row>
    <row r="150" spans="2:50" x14ac:dyDescent="0.25">
      <c r="B150" s="192" t="s">
        <v>146</v>
      </c>
      <c r="C150" s="35">
        <v>41</v>
      </c>
      <c r="D150" s="35">
        <v>36.1853030779859</v>
      </c>
      <c r="E150" s="35">
        <f t="shared" si="83"/>
        <v>1.279788995044866E-11</v>
      </c>
      <c r="F150" s="195">
        <f t="shared" si="90"/>
        <v>1.7082128272673632E-4</v>
      </c>
      <c r="G150" s="341"/>
      <c r="N150" s="192" t="s">
        <v>146</v>
      </c>
      <c r="O150" s="35">
        <v>16</v>
      </c>
      <c r="P150" s="35">
        <v>34.172410324046503</v>
      </c>
      <c r="Q150" s="35">
        <f t="shared" si="84"/>
        <v>5.1651087311735258E-11</v>
      </c>
      <c r="R150" s="195">
        <f t="shared" si="91"/>
        <v>3.012472739855423E-4</v>
      </c>
      <c r="S150" s="341"/>
      <c r="T150" s="192" t="s">
        <v>146</v>
      </c>
      <c r="U150" s="35">
        <v>28</v>
      </c>
      <c r="V150" s="35" t="s">
        <v>143</v>
      </c>
      <c r="W150" s="35" t="e">
        <f t="shared" si="85"/>
        <v>#VALUE!</v>
      </c>
      <c r="X150" s="195" t="e">
        <f t="shared" si="92"/>
        <v>#VALUE!</v>
      </c>
      <c r="Y150" s="341"/>
      <c r="Z150" s="192" t="s">
        <v>129</v>
      </c>
      <c r="AA150" s="35">
        <v>40</v>
      </c>
      <c r="AB150" s="35">
        <v>33.228448476356597</v>
      </c>
      <c r="AC150" s="35">
        <f t="shared" si="86"/>
        <v>9.9366570096686517E-11</v>
      </c>
      <c r="AD150" s="195">
        <f t="shared" si="93"/>
        <v>5.672986116088077E-4</v>
      </c>
      <c r="AE150" s="341"/>
      <c r="AM150" s="2" t="s">
        <v>146</v>
      </c>
      <c r="AN150" s="16">
        <v>13</v>
      </c>
      <c r="AO150" s="16">
        <v>31.929126350256599</v>
      </c>
      <c r="AP150" s="76">
        <f t="shared" si="88"/>
        <v>2.4455426046996623E-10</v>
      </c>
      <c r="AQ150" s="16">
        <f t="shared" ref="AQ150:AQ170" si="94">AP150/AP6</f>
        <v>1.2149399610930354E-3</v>
      </c>
      <c r="AR150" s="341"/>
      <c r="AS150" s="2" t="s">
        <v>146</v>
      </c>
      <c r="AT150" s="16">
        <v>12</v>
      </c>
      <c r="AU150" s="16">
        <v>23.5081006344817</v>
      </c>
      <c r="AV150" s="76">
        <f t="shared" si="87"/>
        <v>8.3821719948643795E-8</v>
      </c>
      <c r="AW150" s="16">
        <f t="shared" ref="AW150:AW170" si="95">AV150/AV6</f>
        <v>0.24506709313815933</v>
      </c>
      <c r="AX150" s="341"/>
    </row>
    <row r="151" spans="2:50" x14ac:dyDescent="0.25">
      <c r="B151" s="192" t="s">
        <v>146</v>
      </c>
      <c r="C151" s="35">
        <v>8</v>
      </c>
      <c r="D151" s="35">
        <v>36.976622652551903</v>
      </c>
      <c r="E151" s="35">
        <f t="shared" si="83"/>
        <v>7.3948172091027367E-12</v>
      </c>
      <c r="F151" s="195">
        <f t="shared" si="90"/>
        <v>6.3473242671591417E-4</v>
      </c>
      <c r="G151" s="341">
        <f>AVERAGE(F151:F152)</f>
        <v>8.573200007676577E-4</v>
      </c>
      <c r="N151" s="192" t="s">
        <v>146</v>
      </c>
      <c r="O151" s="35">
        <v>3</v>
      </c>
      <c r="P151" s="35" t="s">
        <v>143</v>
      </c>
      <c r="Q151" s="35" t="e">
        <f t="shared" si="84"/>
        <v>#VALUE!</v>
      </c>
      <c r="R151" s="195" t="e">
        <f t="shared" si="91"/>
        <v>#VALUE!</v>
      </c>
      <c r="S151" s="341" t="e">
        <f>AVERAGE(R151:R152)</f>
        <v>#VALUE!</v>
      </c>
      <c r="T151" s="192" t="s">
        <v>146</v>
      </c>
      <c r="U151" s="35">
        <v>9</v>
      </c>
      <c r="V151" s="35" t="s">
        <v>143</v>
      </c>
      <c r="W151" s="35" t="e">
        <f t="shared" si="85"/>
        <v>#VALUE!</v>
      </c>
      <c r="X151" s="195" t="e">
        <f t="shared" si="92"/>
        <v>#VALUE!</v>
      </c>
      <c r="Y151" s="341" t="e">
        <f>AVERAGE(X151:X152)</f>
        <v>#VALUE!</v>
      </c>
      <c r="Z151" s="192" t="s">
        <v>129</v>
      </c>
      <c r="AA151" s="35">
        <v>30</v>
      </c>
      <c r="AB151" s="35">
        <v>35.151524751857401</v>
      </c>
      <c r="AC151" s="35">
        <f t="shared" si="86"/>
        <v>2.620213357981293E-11</v>
      </c>
      <c r="AD151" s="195">
        <f t="shared" si="93"/>
        <v>4.2218822914855152E-4</v>
      </c>
      <c r="AE151" s="341">
        <f>AVERAGE(AD151:AD152)</f>
        <v>2.5084742616024572E-4</v>
      </c>
      <c r="AM151" s="2" t="s">
        <v>146</v>
      </c>
      <c r="AN151" s="16">
        <v>10</v>
      </c>
      <c r="AO151" s="16">
        <v>22.827103234357601</v>
      </c>
      <c r="AP151" s="76">
        <f t="shared" si="88"/>
        <v>1.3438698555075596E-7</v>
      </c>
      <c r="AQ151" s="16">
        <f t="shared" si="94"/>
        <v>0.17852668016575499</v>
      </c>
      <c r="AR151" s="341">
        <f>AVERAGE(AQ151:AQ152)</f>
        <v>0.19761432346563762</v>
      </c>
      <c r="AS151" s="2" t="s">
        <v>146</v>
      </c>
      <c r="AT151" s="16">
        <v>19</v>
      </c>
      <c r="AU151" s="16">
        <v>32.258651130600299</v>
      </c>
      <c r="AV151" s="76">
        <f t="shared" si="87"/>
        <v>1.9461593184075819E-10</v>
      </c>
      <c r="AW151" s="16">
        <f t="shared" si="95"/>
        <v>7.1339277086805426E-4</v>
      </c>
      <c r="AX151" s="341">
        <f>AVERAGE(AW151:AW152)</f>
        <v>7.6631768606847902E-4</v>
      </c>
    </row>
    <row r="152" spans="2:50" x14ac:dyDescent="0.25">
      <c r="B152" s="192" t="s">
        <v>146</v>
      </c>
      <c r="C152" s="35">
        <v>8</v>
      </c>
      <c r="D152" s="35">
        <v>36.036304568459201</v>
      </c>
      <c r="E152" s="35">
        <f t="shared" si="83"/>
        <v>1.4190293953572073E-11</v>
      </c>
      <c r="F152" s="195">
        <f t="shared" si="90"/>
        <v>1.0799075748194012E-3</v>
      </c>
      <c r="G152" s="341"/>
      <c r="N152" s="192" t="s">
        <v>146</v>
      </c>
      <c r="O152" s="35">
        <v>3</v>
      </c>
      <c r="P152" s="35" t="s">
        <v>143</v>
      </c>
      <c r="Q152" s="35" t="e">
        <f t="shared" si="84"/>
        <v>#VALUE!</v>
      </c>
      <c r="R152" s="195" t="e">
        <f t="shared" si="91"/>
        <v>#VALUE!</v>
      </c>
      <c r="S152" s="341"/>
      <c r="T152" s="192" t="s">
        <v>146</v>
      </c>
      <c r="U152" s="35">
        <v>9</v>
      </c>
      <c r="V152" s="35" t="s">
        <v>143</v>
      </c>
      <c r="W152" s="35" t="e">
        <f t="shared" si="85"/>
        <v>#VALUE!</v>
      </c>
      <c r="X152" s="195" t="e">
        <f t="shared" si="92"/>
        <v>#VALUE!</v>
      </c>
      <c r="Y152" s="341"/>
      <c r="Z152" s="192" t="s">
        <v>129</v>
      </c>
      <c r="AA152" s="35">
        <v>30</v>
      </c>
      <c r="AB152" s="35">
        <v>36.679023021862299</v>
      </c>
      <c r="AC152" s="35">
        <f t="shared" si="86"/>
        <v>9.0889530235770782E-12</v>
      </c>
      <c r="AD152" s="195">
        <f t="shared" si="93"/>
        <v>7.9506623171939907E-5</v>
      </c>
      <c r="AE152" s="341"/>
      <c r="AM152" s="2" t="s">
        <v>146</v>
      </c>
      <c r="AN152" s="16">
        <v>10</v>
      </c>
      <c r="AO152" s="16">
        <v>22.7206836473622</v>
      </c>
      <c r="AP152" s="76">
        <f t="shared" si="88"/>
        <v>1.4467473653591699E-7</v>
      </c>
      <c r="AQ152" s="16">
        <f t="shared" si="94"/>
        <v>0.21670196676552025</v>
      </c>
      <c r="AR152" s="341"/>
      <c r="AS152" s="2" t="s">
        <v>146</v>
      </c>
      <c r="AT152" s="16">
        <v>19</v>
      </c>
      <c r="AU152" s="16">
        <v>31.542739878752599</v>
      </c>
      <c r="AV152" s="76">
        <f t="shared" si="87"/>
        <v>3.1966063001689338E-10</v>
      </c>
      <c r="AW152" s="16">
        <f t="shared" si="95"/>
        <v>8.1924260126890389E-4</v>
      </c>
      <c r="AX152" s="341"/>
    </row>
    <row r="153" spans="2:50" x14ac:dyDescent="0.25">
      <c r="B153" s="192" t="s">
        <v>146</v>
      </c>
      <c r="C153" s="35">
        <v>21</v>
      </c>
      <c r="D153" s="35">
        <v>36.277868017723598</v>
      </c>
      <c r="E153" s="35">
        <f t="shared" si="83"/>
        <v>1.2002550666196188E-11</v>
      </c>
      <c r="F153" s="195">
        <f t="shared" si="90"/>
        <v>1.4715996113306941E-4</v>
      </c>
      <c r="G153" s="341">
        <f>AVERAGE(F153)</f>
        <v>1.4715996113306941E-4</v>
      </c>
      <c r="N153" s="192" t="s">
        <v>146</v>
      </c>
      <c r="O153" s="35">
        <v>11</v>
      </c>
      <c r="P153" s="35">
        <v>36.078877866172</v>
      </c>
      <c r="Q153" s="35">
        <f t="shared" si="84"/>
        <v>1.3777662829650967E-11</v>
      </c>
      <c r="R153" s="195">
        <f t="shared" si="91"/>
        <v>5.9290284495510932E-4</v>
      </c>
      <c r="S153" s="341">
        <f>AVERAGE(R153)</f>
        <v>5.9290284495510932E-4</v>
      </c>
      <c r="T153" s="192" t="s">
        <v>146</v>
      </c>
      <c r="U153" s="35">
        <v>2</v>
      </c>
      <c r="V153" s="35" t="s">
        <v>143</v>
      </c>
      <c r="W153" s="35" t="e">
        <f t="shared" si="85"/>
        <v>#VALUE!</v>
      </c>
      <c r="X153" s="195" t="e">
        <f t="shared" si="92"/>
        <v>#VALUE!</v>
      </c>
      <c r="Y153" s="341" t="e">
        <f>AVERAGE(X153)</f>
        <v>#VALUE!</v>
      </c>
      <c r="Z153" s="192" t="s">
        <v>129</v>
      </c>
      <c r="AA153" s="35">
        <v>20</v>
      </c>
      <c r="AB153" s="35">
        <v>35.916941149311803</v>
      </c>
      <c r="AC153" s="35">
        <f t="shared" si="86"/>
        <v>1.5414284184214673E-11</v>
      </c>
      <c r="AD153" s="195">
        <f t="shared" si="93"/>
        <v>1.8668311926035676E-4</v>
      </c>
      <c r="AE153" s="341">
        <f>AVERAGE(AD153:AD154)</f>
        <v>2.3200651394647852E-4</v>
      </c>
      <c r="AM153" s="2" t="s">
        <v>146</v>
      </c>
      <c r="AN153" s="16">
        <v>5</v>
      </c>
      <c r="AO153" s="16">
        <v>23.337746906318401</v>
      </c>
      <c r="AP153" s="76">
        <f t="shared" si="88"/>
        <v>9.4327462137226554E-8</v>
      </c>
      <c r="AQ153" s="16">
        <f t="shared" si="94"/>
        <v>6.858599896868281E-2</v>
      </c>
      <c r="AR153" s="341">
        <f>AVERAGE(AQ153:AQ154)</f>
        <v>8.0024118612817774E-2</v>
      </c>
      <c r="AS153" s="2" t="s">
        <v>146</v>
      </c>
      <c r="AT153" s="16">
        <v>18</v>
      </c>
      <c r="AU153" s="16">
        <v>29.414942825282701</v>
      </c>
      <c r="AV153" s="76">
        <f t="shared" si="87"/>
        <v>1.3970755392220828E-9</v>
      </c>
      <c r="AW153" s="16">
        <f t="shared" si="95"/>
        <v>2.0512046148789638E-3</v>
      </c>
      <c r="AX153" s="341">
        <f>AVERAGE(AW153:AW154)</f>
        <v>2.1704721821931084E-3</v>
      </c>
    </row>
    <row r="154" spans="2:50" x14ac:dyDescent="0.25">
      <c r="B154" s="192" t="s">
        <v>146</v>
      </c>
      <c r="C154" s="35">
        <v>21</v>
      </c>
      <c r="D154" s="35" t="s">
        <v>143</v>
      </c>
      <c r="E154" s="35" t="e">
        <f t="shared" si="83"/>
        <v>#VALUE!</v>
      </c>
      <c r="F154" s="195" t="e">
        <f t="shared" si="90"/>
        <v>#VALUE!</v>
      </c>
      <c r="G154" s="341"/>
      <c r="N154" s="192" t="s">
        <v>146</v>
      </c>
      <c r="O154" s="35">
        <v>11</v>
      </c>
      <c r="P154" s="35">
        <v>35.612632334889703</v>
      </c>
      <c r="Q154" s="35">
        <f t="shared" si="84"/>
        <v>1.9033972724900134E-11</v>
      </c>
      <c r="R154" s="195">
        <f t="shared" si="91"/>
        <v>1.8278761053456576E-4</v>
      </c>
      <c r="S154" s="341"/>
      <c r="T154" s="192" t="s">
        <v>146</v>
      </c>
      <c r="U154" s="35">
        <v>2</v>
      </c>
      <c r="V154" s="35" t="s">
        <v>143</v>
      </c>
      <c r="W154" s="35" t="e">
        <f t="shared" si="85"/>
        <v>#VALUE!</v>
      </c>
      <c r="X154" s="195" t="e">
        <f t="shared" si="92"/>
        <v>#VALUE!</v>
      </c>
      <c r="Y154" s="341"/>
      <c r="Z154" s="192" t="s">
        <v>129</v>
      </c>
      <c r="AA154" s="35">
        <v>20</v>
      </c>
      <c r="AB154" s="35">
        <v>34.328855242975997</v>
      </c>
      <c r="AC154" s="35">
        <f t="shared" si="86"/>
        <v>4.6343075845664263E-11</v>
      </c>
      <c r="AD154" s="195">
        <f t="shared" si="93"/>
        <v>2.773299086326003E-4</v>
      </c>
      <c r="AE154" s="341"/>
      <c r="AM154" s="2" t="s">
        <v>146</v>
      </c>
      <c r="AN154" s="16">
        <v>5</v>
      </c>
      <c r="AO154" s="16">
        <v>23.223902987489801</v>
      </c>
      <c r="AP154" s="76">
        <f t="shared" si="88"/>
        <v>1.0207246064694552E-7</v>
      </c>
      <c r="AQ154" s="16">
        <f t="shared" si="94"/>
        <v>9.1462238256952752E-2</v>
      </c>
      <c r="AR154" s="341"/>
      <c r="AS154" s="2" t="s">
        <v>146</v>
      </c>
      <c r="AT154" s="16">
        <v>18</v>
      </c>
      <c r="AU154" s="16">
        <v>29.133697197538002</v>
      </c>
      <c r="AV154" s="76">
        <f t="shared" si="87"/>
        <v>1.697787215383292E-9</v>
      </c>
      <c r="AW154" s="16">
        <f t="shared" si="95"/>
        <v>2.2897397495072525E-3</v>
      </c>
      <c r="AX154" s="341"/>
    </row>
    <row r="155" spans="2:50" x14ac:dyDescent="0.25">
      <c r="B155" s="192" t="s">
        <v>146</v>
      </c>
      <c r="C155" s="35">
        <v>39</v>
      </c>
      <c r="D155" s="35">
        <v>34.432253638982999</v>
      </c>
      <c r="E155" s="35">
        <f t="shared" si="83"/>
        <v>4.3137883809781817E-11</v>
      </c>
      <c r="F155" s="195">
        <f t="shared" si="90"/>
        <v>2.2768671234844434E-4</v>
      </c>
      <c r="G155" s="341">
        <f>AVERAGE(F155:F156)</f>
        <v>1.6818154103892915E-4</v>
      </c>
      <c r="N155" s="192" t="s">
        <v>146</v>
      </c>
      <c r="O155" s="35">
        <v>25</v>
      </c>
      <c r="P155" s="35">
        <v>30.1654293229087</v>
      </c>
      <c r="Q155" s="35">
        <f t="shared" si="84"/>
        <v>8.3042600684326444E-10</v>
      </c>
      <c r="R155" s="195">
        <f t="shared" si="91"/>
        <v>1.1332374825888641E-2</v>
      </c>
      <c r="S155" s="341">
        <f>AVERAGE(R155:R156)</f>
        <v>8.7345149658815176E-3</v>
      </c>
      <c r="T155" s="192" t="s">
        <v>146</v>
      </c>
      <c r="U155" s="35">
        <v>22</v>
      </c>
      <c r="V155" s="35" t="s">
        <v>143</v>
      </c>
      <c r="W155" s="35" t="e">
        <f t="shared" si="85"/>
        <v>#VALUE!</v>
      </c>
      <c r="X155" s="195" t="e">
        <f t="shared" si="92"/>
        <v>#VALUE!</v>
      </c>
      <c r="Y155" s="341" t="e">
        <f>AVERAGE(X155:X156)</f>
        <v>#VALUE!</v>
      </c>
      <c r="Z155" s="192" t="s">
        <v>129</v>
      </c>
      <c r="AA155" s="35">
        <v>36</v>
      </c>
      <c r="AB155" s="35">
        <v>34.859865899185102</v>
      </c>
      <c r="AC155" s="35">
        <f t="shared" si="86"/>
        <v>3.2072640736659961E-11</v>
      </c>
      <c r="AD155" s="195">
        <f t="shared" si="93"/>
        <v>3.3417814097624503E-4</v>
      </c>
      <c r="AE155" s="341">
        <f>AVERAGE(AD155:AD156)</f>
        <v>3.6207395420048666E-4</v>
      </c>
      <c r="AM155" s="2" t="s">
        <v>146</v>
      </c>
      <c r="AN155" s="16">
        <v>21</v>
      </c>
      <c r="AO155" s="16">
        <v>32.580196666364202</v>
      </c>
      <c r="AP155" s="76">
        <f t="shared" si="88"/>
        <v>1.557340359575847E-10</v>
      </c>
      <c r="AQ155" s="16">
        <f t="shared" si="94"/>
        <v>5.8350320047077645E-4</v>
      </c>
      <c r="AR155" s="341">
        <f>AVERAGE(AQ155:AQ156)</f>
        <v>9.8053587839253388E-4</v>
      </c>
      <c r="AS155" s="2" t="s">
        <v>146</v>
      </c>
      <c r="AT155" s="16">
        <v>15</v>
      </c>
      <c r="AU155" s="16">
        <v>34.108676987888899</v>
      </c>
      <c r="AV155" s="76">
        <f t="shared" si="87"/>
        <v>5.3984006628151189E-11</v>
      </c>
      <c r="AW155" s="16">
        <f t="shared" si="95"/>
        <v>4.79556688970841E-4</v>
      </c>
      <c r="AX155" s="341">
        <f>AVERAGE(AW155:AW156)</f>
        <v>3.8399223261889495E-4</v>
      </c>
    </row>
    <row r="156" spans="2:50" ht="15.75" thickBot="1" x14ac:dyDescent="0.3">
      <c r="B156" s="193" t="s">
        <v>146</v>
      </c>
      <c r="C156" s="39">
        <v>39</v>
      </c>
      <c r="D156" s="39">
        <v>35.376164537355997</v>
      </c>
      <c r="E156" s="39">
        <f t="shared" si="83"/>
        <v>2.2424013319255148E-11</v>
      </c>
      <c r="F156" s="196">
        <f t="shared" si="90"/>
        <v>1.0867636972941396E-4</v>
      </c>
      <c r="G156" s="341"/>
      <c r="N156" s="193" t="s">
        <v>146</v>
      </c>
      <c r="O156" s="39">
        <v>25</v>
      </c>
      <c r="P156" s="39">
        <v>29.049085482530199</v>
      </c>
      <c r="Q156" s="39">
        <f t="shared" si="84"/>
        <v>1.8003374812037124E-9</v>
      </c>
      <c r="R156" s="196">
        <f t="shared" si="91"/>
        <v>6.1366551058743947E-3</v>
      </c>
      <c r="S156" s="341"/>
      <c r="T156" s="193" t="s">
        <v>146</v>
      </c>
      <c r="U156" s="39">
        <v>22</v>
      </c>
      <c r="V156" s="39" t="s">
        <v>143</v>
      </c>
      <c r="W156" s="39" t="e">
        <f t="shared" si="85"/>
        <v>#VALUE!</v>
      </c>
      <c r="X156" s="196" t="e">
        <f t="shared" si="92"/>
        <v>#VALUE!</v>
      </c>
      <c r="Y156" s="341"/>
      <c r="Z156" s="192" t="s">
        <v>129</v>
      </c>
      <c r="AA156" s="35">
        <v>36</v>
      </c>
      <c r="AB156" s="35">
        <v>33.828968322988203</v>
      </c>
      <c r="AC156" s="35">
        <f t="shared" si="86"/>
        <v>6.5533869565475449E-11</v>
      </c>
      <c r="AD156" s="195">
        <f t="shared" si="93"/>
        <v>3.899697674247283E-4</v>
      </c>
      <c r="AE156" s="341"/>
      <c r="AM156" s="2" t="s">
        <v>146</v>
      </c>
      <c r="AN156" s="16">
        <v>21</v>
      </c>
      <c r="AO156" s="16">
        <v>31.608437232497302</v>
      </c>
      <c r="AP156" s="76">
        <f t="shared" si="88"/>
        <v>3.0543041127088227E-10</v>
      </c>
      <c r="AQ156" s="16">
        <f t="shared" si="94"/>
        <v>1.3775685563142913E-3</v>
      </c>
      <c r="AR156" s="341"/>
      <c r="AS156" s="2" t="s">
        <v>146</v>
      </c>
      <c r="AT156" s="16">
        <v>15</v>
      </c>
      <c r="AU156" s="16">
        <v>33.284611396604802</v>
      </c>
      <c r="AV156" s="76">
        <f t="shared" si="87"/>
        <v>9.5572638443183866E-11</v>
      </c>
      <c r="AW156" s="16">
        <f t="shared" si="95"/>
        <v>2.8842777626694884E-4</v>
      </c>
      <c r="AX156" s="341"/>
    </row>
    <row r="157" spans="2:50" x14ac:dyDescent="0.25">
      <c r="B157" s="191" t="s">
        <v>147</v>
      </c>
      <c r="C157" s="188" t="s">
        <v>142</v>
      </c>
      <c r="D157" s="188" t="s">
        <v>143</v>
      </c>
      <c r="E157" s="188" t="e">
        <f t="shared" si="83"/>
        <v>#VALUE!</v>
      </c>
      <c r="F157" s="198"/>
      <c r="G157" s="199"/>
      <c r="N157" s="191" t="s">
        <v>147</v>
      </c>
      <c r="O157" s="188" t="s">
        <v>142</v>
      </c>
      <c r="P157" s="188" t="s">
        <v>143</v>
      </c>
      <c r="Q157" s="188" t="e">
        <f t="shared" si="84"/>
        <v>#VALUE!</v>
      </c>
      <c r="R157" s="198"/>
      <c r="S157" s="199"/>
      <c r="T157" s="191" t="s">
        <v>147</v>
      </c>
      <c r="U157" s="188" t="s">
        <v>142</v>
      </c>
      <c r="V157" s="188" t="s">
        <v>143</v>
      </c>
      <c r="W157" s="188" t="e">
        <f t="shared" si="85"/>
        <v>#VALUE!</v>
      </c>
      <c r="X157" s="198"/>
      <c r="Y157" s="199"/>
      <c r="Z157" s="192" t="s">
        <v>129</v>
      </c>
      <c r="AA157" s="35">
        <v>17</v>
      </c>
      <c r="AB157" s="35">
        <v>36.5587827079829</v>
      </c>
      <c r="AC157" s="35">
        <f t="shared" si="86"/>
        <v>9.8789275390275578E-12</v>
      </c>
      <c r="AD157" s="195">
        <f t="shared" si="93"/>
        <v>2.4796047213765962E-4</v>
      </c>
      <c r="AE157" s="341">
        <f>AVERAGE(AD157:AD158)</f>
        <v>2.9697770870627289E-4</v>
      </c>
      <c r="AM157" s="2" t="s">
        <v>146</v>
      </c>
      <c r="AN157" s="16">
        <v>1</v>
      </c>
      <c r="AO157" s="16">
        <v>26.091626566741098</v>
      </c>
      <c r="AP157" s="76">
        <f t="shared" si="88"/>
        <v>1.398420454649419E-8</v>
      </c>
      <c r="AQ157" s="16">
        <f t="shared" si="94"/>
        <v>3.2995318189890439E-2</v>
      </c>
      <c r="AR157" s="341">
        <f>AVERAGE(AQ157:AQ158)</f>
        <v>3.8806019441622736E-2</v>
      </c>
      <c r="AS157" s="2" t="s">
        <v>146</v>
      </c>
      <c r="AT157" s="16">
        <v>8</v>
      </c>
      <c r="AU157" s="16">
        <v>22.535794747992</v>
      </c>
      <c r="AV157" s="76">
        <f t="shared" si="87"/>
        <v>1.6445603099580828E-7</v>
      </c>
      <c r="AW157" s="16">
        <f t="shared" si="95"/>
        <v>0.16947988644298673</v>
      </c>
      <c r="AX157" s="341">
        <f>AVERAGE(AW157:AW158)</f>
        <v>0.14958946656301966</v>
      </c>
    </row>
    <row r="158" spans="2:50" x14ac:dyDescent="0.25">
      <c r="B158" s="197" t="s">
        <v>147</v>
      </c>
      <c r="C158" s="37" t="s">
        <v>142</v>
      </c>
      <c r="D158" s="37" t="s">
        <v>143</v>
      </c>
      <c r="E158" s="37" t="e">
        <f t="shared" si="83"/>
        <v>#VALUE!</v>
      </c>
      <c r="F158" s="200"/>
      <c r="G158" s="201"/>
      <c r="N158" s="197" t="s">
        <v>147</v>
      </c>
      <c r="O158" s="37" t="s">
        <v>142</v>
      </c>
      <c r="P158" s="37" t="s">
        <v>143</v>
      </c>
      <c r="Q158" s="37" t="e">
        <f t="shared" si="84"/>
        <v>#VALUE!</v>
      </c>
      <c r="R158" s="200"/>
      <c r="S158" s="201"/>
      <c r="T158" s="197" t="s">
        <v>147</v>
      </c>
      <c r="U158" s="37" t="s">
        <v>142</v>
      </c>
      <c r="V158" s="37" t="s">
        <v>143</v>
      </c>
      <c r="W158" s="37" t="e">
        <f t="shared" si="85"/>
        <v>#VALUE!</v>
      </c>
      <c r="X158" s="200"/>
      <c r="Y158" s="201"/>
      <c r="Z158" s="192" t="s">
        <v>129</v>
      </c>
      <c r="AA158" s="35">
        <v>17</v>
      </c>
      <c r="AB158" s="35">
        <v>35.143940553636597</v>
      </c>
      <c r="AC158" s="35">
        <f t="shared" si="86"/>
        <v>2.634023998730615E-11</v>
      </c>
      <c r="AD158" s="195">
        <f t="shared" si="93"/>
        <v>3.4599494527488617E-4</v>
      </c>
      <c r="AE158" s="341"/>
      <c r="AM158" s="2" t="s">
        <v>146</v>
      </c>
      <c r="AN158" s="16">
        <v>1</v>
      </c>
      <c r="AO158" s="16">
        <v>25.979216711278902</v>
      </c>
      <c r="AP158" s="76">
        <f t="shared" si="88"/>
        <v>1.5117379169365076E-8</v>
      </c>
      <c r="AQ158" s="16">
        <f t="shared" si="94"/>
        <v>4.4616720693355025E-2</v>
      </c>
      <c r="AR158" s="341"/>
      <c r="AS158" s="2" t="s">
        <v>146</v>
      </c>
      <c r="AT158" s="16">
        <v>8</v>
      </c>
      <c r="AU158" s="16">
        <v>22.2898129921692</v>
      </c>
      <c r="AV158" s="76">
        <f t="shared" si="87"/>
        <v>1.9502832534921398E-7</v>
      </c>
      <c r="AW158" s="16">
        <f t="shared" si="95"/>
        <v>0.1296990466830526</v>
      </c>
      <c r="AX158" s="341"/>
    </row>
    <row r="159" spans="2:50" x14ac:dyDescent="0.25">
      <c r="B159" s="192" t="s">
        <v>147</v>
      </c>
      <c r="C159" s="35">
        <v>7</v>
      </c>
      <c r="D159" s="35" t="s">
        <v>143</v>
      </c>
      <c r="E159" s="35" t="e">
        <f t="shared" si="83"/>
        <v>#VALUE!</v>
      </c>
      <c r="F159" s="195" t="e">
        <f t="shared" ref="F159:F178" si="96">E159/E5</f>
        <v>#VALUE!</v>
      </c>
      <c r="G159" s="359" t="e">
        <f>AVERAGE(F159:F160)</f>
        <v>#VALUE!</v>
      </c>
      <c r="N159" s="192" t="s">
        <v>147</v>
      </c>
      <c r="O159" s="35">
        <v>10</v>
      </c>
      <c r="P159" s="35">
        <v>36.261088651493601</v>
      </c>
      <c r="Q159" s="35">
        <f t="shared" si="84"/>
        <v>1.2142962126525949E-11</v>
      </c>
      <c r="R159" s="195">
        <f t="shared" ref="R159:R178" si="97">Q159/Q5</f>
        <v>3.8749209975166463E-4</v>
      </c>
      <c r="S159" s="359">
        <f>AVERAGE(R159:R160)</f>
        <v>3.7681759964159917E-4</v>
      </c>
      <c r="T159" s="192" t="s">
        <v>147</v>
      </c>
      <c r="U159" s="35">
        <v>24</v>
      </c>
      <c r="V159" s="35">
        <v>32.116900276002902</v>
      </c>
      <c r="W159" s="35">
        <f t="shared" si="85"/>
        <v>2.1470870334308444E-10</v>
      </c>
      <c r="X159" s="195">
        <f t="shared" ref="X159:X178" si="98">W159/W5</f>
        <v>4.9917951040771248E-3</v>
      </c>
      <c r="Y159" s="359">
        <f>AVERAGE(X159:X160)</f>
        <v>3.8616676551966496E-3</v>
      </c>
      <c r="Z159" s="192" t="s">
        <v>129</v>
      </c>
      <c r="AA159" s="35">
        <v>35</v>
      </c>
      <c r="AB159" s="35" t="s">
        <v>143</v>
      </c>
      <c r="AC159" s="35" t="e">
        <f t="shared" si="86"/>
        <v>#VALUE!</v>
      </c>
      <c r="AD159" s="195" t="e">
        <f t="shared" si="93"/>
        <v>#VALUE!</v>
      </c>
      <c r="AE159" s="341">
        <f>AVERAGE(AD160)</f>
        <v>1.3059288440615718E-4</v>
      </c>
      <c r="AM159" s="2" t="s">
        <v>146</v>
      </c>
      <c r="AN159" s="16">
        <v>2</v>
      </c>
      <c r="AO159" s="16">
        <v>25.869720665558599</v>
      </c>
      <c r="AP159" s="76">
        <f t="shared" si="88"/>
        <v>1.6309404355131438E-8</v>
      </c>
      <c r="AQ159" s="16">
        <f t="shared" si="94"/>
        <v>5.0119072783411094E-2</v>
      </c>
      <c r="AR159" s="341">
        <f>AVERAGE(AQ159:AQ160)</f>
        <v>4.6194879570867792E-2</v>
      </c>
      <c r="AS159" s="2" t="s">
        <v>146</v>
      </c>
      <c r="AT159" s="16">
        <v>9</v>
      </c>
      <c r="AU159" s="16">
        <v>22.912699530961099</v>
      </c>
      <c r="AV159" s="76">
        <f t="shared" si="87"/>
        <v>1.2664561565500562E-7</v>
      </c>
      <c r="AW159" s="16">
        <f t="shared" si="95"/>
        <v>0.13960261307380437</v>
      </c>
      <c r="AX159" s="341">
        <f>AVERAGE(AW159:AW160)</f>
        <v>0.14134550933509221</v>
      </c>
    </row>
    <row r="160" spans="2:50" x14ac:dyDescent="0.25">
      <c r="B160" s="192" t="s">
        <v>147</v>
      </c>
      <c r="C160" s="35">
        <v>7</v>
      </c>
      <c r="D160" s="35" t="s">
        <v>143</v>
      </c>
      <c r="E160" s="35" t="e">
        <f t="shared" si="83"/>
        <v>#VALUE!</v>
      </c>
      <c r="F160" s="195" t="e">
        <f t="shared" si="96"/>
        <v>#VALUE!</v>
      </c>
      <c r="G160" s="341"/>
      <c r="N160" s="192" t="s">
        <v>147</v>
      </c>
      <c r="O160" s="35">
        <v>10</v>
      </c>
      <c r="P160" s="35">
        <v>34.236648796492503</v>
      </c>
      <c r="Q160" s="35">
        <f t="shared" si="84"/>
        <v>4.9401684896000387E-11</v>
      </c>
      <c r="R160" s="195">
        <f t="shared" si="97"/>
        <v>3.6614309953153366E-4</v>
      </c>
      <c r="S160" s="341"/>
      <c r="T160" s="192" t="s">
        <v>147</v>
      </c>
      <c r="U160" s="35">
        <v>24</v>
      </c>
      <c r="V160" s="35">
        <v>31.046321636365398</v>
      </c>
      <c r="W160" s="35">
        <f t="shared" si="85"/>
        <v>4.5094744686944248E-10</v>
      </c>
      <c r="X160" s="195">
        <f t="shared" si="98"/>
        <v>2.731540206316174E-3</v>
      </c>
      <c r="Y160" s="341"/>
      <c r="Z160" s="192" t="s">
        <v>129</v>
      </c>
      <c r="AA160" s="35">
        <v>35</v>
      </c>
      <c r="AB160" s="35">
        <v>35.611860967347504</v>
      </c>
      <c r="AC160" s="35">
        <f t="shared" si="86"/>
        <v>1.9044152363780448E-11</v>
      </c>
      <c r="AD160" s="195">
        <f t="shared" si="93"/>
        <v>1.3059288440615718E-4</v>
      </c>
      <c r="AE160" s="341"/>
      <c r="AM160" s="2" t="s">
        <v>146</v>
      </c>
      <c r="AN160" s="16">
        <v>2</v>
      </c>
      <c r="AO160" s="16">
        <v>25.260618157984698</v>
      </c>
      <c r="AP160" s="76">
        <f t="shared" si="88"/>
        <v>2.4876897997427126E-8</v>
      </c>
      <c r="AQ160" s="16">
        <f t="shared" si="94"/>
        <v>4.227068635832449E-2</v>
      </c>
      <c r="AR160" s="341"/>
      <c r="AS160" s="2" t="s">
        <v>146</v>
      </c>
      <c r="AT160" s="16">
        <v>9</v>
      </c>
      <c r="AU160" s="16">
        <v>22.213269454306101</v>
      </c>
      <c r="AV160" s="76">
        <f t="shared" si="87"/>
        <v>2.0565515139123463E-7</v>
      </c>
      <c r="AW160" s="16">
        <f t="shared" si="95"/>
        <v>0.14308840559638009</v>
      </c>
      <c r="AX160" s="341"/>
    </row>
    <row r="161" spans="2:50" x14ac:dyDescent="0.25">
      <c r="B161" s="192" t="s">
        <v>147</v>
      </c>
      <c r="C161" s="35">
        <v>43</v>
      </c>
      <c r="D161" s="35">
        <v>32.1161652860186</v>
      </c>
      <c r="E161" s="35">
        <f t="shared" si="83"/>
        <v>2.1481811589887654E-10</v>
      </c>
      <c r="F161" s="195">
        <f t="shared" si="96"/>
        <v>1.6247091990262384E-3</v>
      </c>
      <c r="G161" s="341">
        <f>AVERAGE(F161:F162)</f>
        <v>1.58932076893698E-3</v>
      </c>
      <c r="N161" s="192" t="s">
        <v>147</v>
      </c>
      <c r="O161" s="35">
        <v>15</v>
      </c>
      <c r="P161" s="35">
        <v>34.196546987866597</v>
      </c>
      <c r="Q161" s="35">
        <f t="shared" si="84"/>
        <v>5.0794139634445783E-11</v>
      </c>
      <c r="R161" s="195">
        <f t="shared" si="97"/>
        <v>6.2271551787816447E-3</v>
      </c>
      <c r="S161" s="341">
        <f>AVERAGE(R161:R162)</f>
        <v>4.1948110181775008E-3</v>
      </c>
      <c r="T161" s="192" t="s">
        <v>147</v>
      </c>
      <c r="U161" s="35">
        <v>19</v>
      </c>
      <c r="V161" s="35">
        <v>33.497368019867601</v>
      </c>
      <c r="W161" s="35">
        <f t="shared" si="85"/>
        <v>8.2468377495669914E-11</v>
      </c>
      <c r="X161" s="195">
        <f t="shared" si="98"/>
        <v>2.4281028747892507E-3</v>
      </c>
      <c r="Y161" s="341">
        <f>AVERAGE(X161:X162)</f>
        <v>2.1774750652255419E-3</v>
      </c>
      <c r="Z161" s="192" t="s">
        <v>129</v>
      </c>
      <c r="AA161" s="35">
        <v>12</v>
      </c>
      <c r="AB161" s="35">
        <v>36.770645027964498</v>
      </c>
      <c r="AC161" s="35">
        <f t="shared" si="86"/>
        <v>8.5296829109981754E-12</v>
      </c>
      <c r="AD161" s="195">
        <f t="shared" si="93"/>
        <v>6.1970040937764132E-4</v>
      </c>
      <c r="AE161" s="341">
        <f>AVERAGE(AD161:AD162)</f>
        <v>5.6955658048578502E-4</v>
      </c>
      <c r="AM161" s="2" t="s">
        <v>146</v>
      </c>
      <c r="AN161" s="16">
        <v>4</v>
      </c>
      <c r="AO161" s="16">
        <v>27.141716446853899</v>
      </c>
      <c r="AP161" s="76">
        <f t="shared" si="88"/>
        <v>6.7535048438378707E-9</v>
      </c>
      <c r="AQ161" s="16">
        <f t="shared" si="94"/>
        <v>4.6027619786727897E-2</v>
      </c>
      <c r="AR161" s="341">
        <f>AVERAGE(AQ161:AQ162)</f>
        <v>5.2069124394916663E-2</v>
      </c>
      <c r="AS161" s="2" t="s">
        <v>146</v>
      </c>
      <c r="AT161" s="16">
        <v>3</v>
      </c>
      <c r="AU161" s="16">
        <v>25.7411071861561</v>
      </c>
      <c r="AV161" s="76">
        <f t="shared" si="87"/>
        <v>1.7830134340568229E-8</v>
      </c>
      <c r="AW161" s="16">
        <f t="shared" si="95"/>
        <v>5.0582364636496235E-2</v>
      </c>
      <c r="AX161" s="341">
        <f>AVERAGE(AW161:AW162)</f>
        <v>5.0710563077695933E-2</v>
      </c>
    </row>
    <row r="162" spans="2:50" ht="15.75" thickBot="1" x14ac:dyDescent="0.3">
      <c r="B162" s="192" t="s">
        <v>147</v>
      </c>
      <c r="C162" s="35">
        <v>43</v>
      </c>
      <c r="D162" s="35">
        <v>32.239037336505497</v>
      </c>
      <c r="E162" s="35">
        <f t="shared" si="83"/>
        <v>1.9727985060916914E-10</v>
      </c>
      <c r="F162" s="195">
        <f t="shared" si="96"/>
        <v>1.5539323388477216E-3</v>
      </c>
      <c r="G162" s="341"/>
      <c r="N162" s="192" t="s">
        <v>147</v>
      </c>
      <c r="O162" s="35">
        <v>15</v>
      </c>
      <c r="P162" s="35">
        <v>33.8064805552427</v>
      </c>
      <c r="Q162" s="35">
        <f t="shared" si="84"/>
        <v>6.6563370543596093E-11</v>
      </c>
      <c r="R162" s="195">
        <f t="shared" si="97"/>
        <v>2.1624668575733561E-3</v>
      </c>
      <c r="S162" s="341"/>
      <c r="T162" s="192" t="s">
        <v>147</v>
      </c>
      <c r="U162" s="35">
        <v>19</v>
      </c>
      <c r="V162" s="35">
        <v>32.183030513177201</v>
      </c>
      <c r="W162" s="35">
        <f t="shared" si="85"/>
        <v>2.0508904564860537E-10</v>
      </c>
      <c r="X162" s="195">
        <f t="shared" si="98"/>
        <v>1.9268472556618328E-3</v>
      </c>
      <c r="Y162" s="341"/>
      <c r="Z162" s="193" t="s">
        <v>129</v>
      </c>
      <c r="AA162" s="39">
        <v>12</v>
      </c>
      <c r="AB162" s="39">
        <v>36.379773839433803</v>
      </c>
      <c r="AC162" s="39">
        <f t="shared" si="86"/>
        <v>1.1183991771096536E-11</v>
      </c>
      <c r="AD162" s="196">
        <f t="shared" si="93"/>
        <v>5.1941275159392882E-4</v>
      </c>
      <c r="AE162" s="343"/>
      <c r="AM162" s="2" t="s">
        <v>146</v>
      </c>
      <c r="AN162" s="16">
        <v>4</v>
      </c>
      <c r="AO162" s="16">
        <v>26.520009447067501</v>
      </c>
      <c r="AP162" s="76">
        <f t="shared" si="88"/>
        <v>1.0391582051727103E-8</v>
      </c>
      <c r="AQ162" s="16">
        <f t="shared" si="94"/>
        <v>5.8110629003105436E-2</v>
      </c>
      <c r="AR162" s="341"/>
      <c r="AS162" s="2" t="s">
        <v>146</v>
      </c>
      <c r="AT162" s="16">
        <v>3</v>
      </c>
      <c r="AU162" s="16">
        <v>25.4997634898588</v>
      </c>
      <c r="AV162" s="76">
        <f t="shared" si="87"/>
        <v>2.1076879238629899E-8</v>
      </c>
      <c r="AW162" s="16">
        <f t="shared" si="95"/>
        <v>5.0838761518895638E-2</v>
      </c>
      <c r="AX162" s="341"/>
    </row>
    <row r="163" spans="2:50" x14ac:dyDescent="0.25">
      <c r="B163" s="192" t="s">
        <v>147</v>
      </c>
      <c r="C163" s="35">
        <v>38</v>
      </c>
      <c r="D163" s="35">
        <v>32.549046595208097</v>
      </c>
      <c r="E163" s="35">
        <f t="shared" ref="E163:E194" si="99">2^(-D163)</f>
        <v>1.5913314449137442E-10</v>
      </c>
      <c r="F163" s="195">
        <f t="shared" si="96"/>
        <v>8.7634290961049988E-4</v>
      </c>
      <c r="G163" s="341">
        <f>AVERAGE(F163:F164)</f>
        <v>9.0762862265153033E-4</v>
      </c>
      <c r="N163" s="192" t="s">
        <v>147</v>
      </c>
      <c r="O163" s="35">
        <v>42</v>
      </c>
      <c r="P163" s="35">
        <v>29.391978730614699</v>
      </c>
      <c r="Q163" s="35">
        <f t="shared" ref="Q163:Q194" si="100">2^(-P163)</f>
        <v>1.4194914146231893E-9</v>
      </c>
      <c r="R163" s="195">
        <f t="shared" si="97"/>
        <v>1.1904045937011418E-2</v>
      </c>
      <c r="S163" s="341">
        <f>AVERAGE(R163:R164)</f>
        <v>8.1057679371759964E-3</v>
      </c>
      <c r="T163" s="192" t="s">
        <v>147</v>
      </c>
      <c r="U163" s="35">
        <v>27</v>
      </c>
      <c r="V163" s="35">
        <v>33.8852049150806</v>
      </c>
      <c r="W163" s="35">
        <f t="shared" si="85"/>
        <v>6.3028491257565033E-11</v>
      </c>
      <c r="X163" s="195">
        <f t="shared" si="98"/>
        <v>2.7425739517781223E-3</v>
      </c>
      <c r="Y163" s="341">
        <f>AVERAGE(X163:X164)</f>
        <v>2.2422281445717415E-3</v>
      </c>
      <c r="Z163" s="191" t="s">
        <v>138</v>
      </c>
      <c r="AA163" s="188">
        <v>35</v>
      </c>
      <c r="AB163" s="188" t="s">
        <v>143</v>
      </c>
      <c r="AC163" s="188" t="e">
        <f t="shared" ref="AC163:AD186" si="101">2^(-AB163)</f>
        <v>#VALUE!</v>
      </c>
      <c r="AD163" s="188" t="e">
        <f t="shared" si="101"/>
        <v>#VALUE!</v>
      </c>
      <c r="AE163" s="340" t="e">
        <f>AVERAGE(AD163:AD164)</f>
        <v>#VALUE!</v>
      </c>
      <c r="AM163" s="2" t="s">
        <v>146</v>
      </c>
      <c r="AN163" s="16">
        <v>16</v>
      </c>
      <c r="AO163" s="16">
        <v>31.451565415461602</v>
      </c>
      <c r="AP163" s="76">
        <f t="shared" si="88"/>
        <v>3.4051433481207172E-10</v>
      </c>
      <c r="AQ163" s="16">
        <f t="shared" si="94"/>
        <v>6.9771762418893929E-4</v>
      </c>
      <c r="AR163" s="341">
        <f>AVERAGE(AQ163:AQ164)</f>
        <v>7.2486149235352192E-4</v>
      </c>
      <c r="AS163" s="2" t="s">
        <v>146</v>
      </c>
      <c r="AT163" s="16">
        <v>6</v>
      </c>
      <c r="AU163" s="16">
        <v>23.526768851363901</v>
      </c>
      <c r="AV163" s="76">
        <f t="shared" si="87"/>
        <v>8.2744069162633901E-8</v>
      </c>
      <c r="AW163" s="16">
        <f t="shared" si="95"/>
        <v>0.13558236089974915</v>
      </c>
      <c r="AX163" s="341">
        <f>AVERAGE(AW163:AW164)</f>
        <v>0.12419558173100409</v>
      </c>
    </row>
    <row r="164" spans="2:50" x14ac:dyDescent="0.25">
      <c r="B164" s="192" t="s">
        <v>147</v>
      </c>
      <c r="C164" s="35">
        <v>38</v>
      </c>
      <c r="D164" s="35">
        <v>32.262857459817198</v>
      </c>
      <c r="E164" s="35">
        <f t="shared" si="99"/>
        <v>1.9404933499837648E-10</v>
      </c>
      <c r="F164" s="195">
        <f t="shared" si="96"/>
        <v>9.3891433569256077E-4</v>
      </c>
      <c r="G164" s="341"/>
      <c r="N164" s="192" t="s">
        <v>147</v>
      </c>
      <c r="O164" s="35">
        <v>42</v>
      </c>
      <c r="P164" s="35">
        <v>28.887363777980301</v>
      </c>
      <c r="Q164" s="35">
        <f t="shared" si="100"/>
        <v>2.0138958509658783E-9</v>
      </c>
      <c r="R164" s="195">
        <f t="shared" si="97"/>
        <v>4.3074899373405735E-3</v>
      </c>
      <c r="S164" s="341"/>
      <c r="T164" s="192" t="s">
        <v>147</v>
      </c>
      <c r="U164" s="35">
        <v>27</v>
      </c>
      <c r="V164" s="35">
        <v>33.178191146414598</v>
      </c>
      <c r="W164" s="35">
        <f t="shared" si="85"/>
        <v>1.0288907505645678E-10</v>
      </c>
      <c r="X164" s="195">
        <f t="shared" si="98"/>
        <v>1.7418823373653602E-3</v>
      </c>
      <c r="Y164" s="341"/>
      <c r="Z164" s="192" t="s">
        <v>138</v>
      </c>
      <c r="AA164" s="35">
        <v>35</v>
      </c>
      <c r="AB164" s="35" t="s">
        <v>143</v>
      </c>
      <c r="AC164" s="35" t="e">
        <f t="shared" si="101"/>
        <v>#VALUE!</v>
      </c>
      <c r="AD164" s="35" t="e">
        <f t="shared" si="101"/>
        <v>#VALUE!</v>
      </c>
      <c r="AE164" s="341"/>
      <c r="AM164" s="2" t="s">
        <v>146</v>
      </c>
      <c r="AN164" s="16">
        <v>16</v>
      </c>
      <c r="AO164" s="16">
        <v>30.750607436449901</v>
      </c>
      <c r="AP164" s="76">
        <f t="shared" si="88"/>
        <v>5.5353460518157751E-10</v>
      </c>
      <c r="AQ164" s="16">
        <f t="shared" si="94"/>
        <v>7.5200536051810455E-4</v>
      </c>
      <c r="AR164" s="341"/>
      <c r="AS164" s="2" t="s">
        <v>146</v>
      </c>
      <c r="AT164" s="16">
        <v>6</v>
      </c>
      <c r="AU164" s="16">
        <v>23.0081335487701</v>
      </c>
      <c r="AV164" s="76">
        <f t="shared" si="87"/>
        <v>1.185391087378422E-7</v>
      </c>
      <c r="AW164" s="16">
        <f t="shared" si="95"/>
        <v>0.11280880256225904</v>
      </c>
      <c r="AX164" s="341"/>
    </row>
    <row r="165" spans="2:50" x14ac:dyDescent="0.25">
      <c r="B165" s="192" t="s">
        <v>147</v>
      </c>
      <c r="C165" s="35">
        <v>32</v>
      </c>
      <c r="D165" s="35">
        <v>32.716251362182803</v>
      </c>
      <c r="E165" s="35">
        <f t="shared" si="99"/>
        <v>1.4171864597727963E-10</v>
      </c>
      <c r="F165" s="195">
        <f t="shared" si="96"/>
        <v>1.4510014210969285E-3</v>
      </c>
      <c r="G165" s="341">
        <f>AVERAGE(F165:F166)</f>
        <v>1.0625307614397616E-3</v>
      </c>
      <c r="N165" s="192" t="s">
        <v>147</v>
      </c>
      <c r="O165" s="35">
        <v>6</v>
      </c>
      <c r="P165" s="35" t="s">
        <v>143</v>
      </c>
      <c r="Q165" s="35" t="e">
        <f t="shared" si="100"/>
        <v>#VALUE!</v>
      </c>
      <c r="R165" s="195" t="e">
        <f t="shared" si="97"/>
        <v>#VALUE!</v>
      </c>
      <c r="S165" s="341" t="e">
        <f>AVERAGE(R165:R166)</f>
        <v>#VALUE!</v>
      </c>
      <c r="T165" s="192" t="s">
        <v>147</v>
      </c>
      <c r="U165" s="35">
        <v>34</v>
      </c>
      <c r="V165" s="35">
        <v>28.6158803162018</v>
      </c>
      <c r="W165" s="35">
        <f t="shared" si="85"/>
        <v>2.4308696561827034E-9</v>
      </c>
      <c r="X165" s="195">
        <f t="shared" si="98"/>
        <v>2.4603344858995943E-2</v>
      </c>
      <c r="Y165" s="341">
        <f>AVERAGE(X165:X166)</f>
        <v>1.4988342553887098E-2</v>
      </c>
      <c r="Z165" s="192" t="s">
        <v>138</v>
      </c>
      <c r="AA165" s="35">
        <v>12</v>
      </c>
      <c r="AB165" s="35" t="s">
        <v>143</v>
      </c>
      <c r="AC165" s="35" t="e">
        <f t="shared" si="101"/>
        <v>#VALUE!</v>
      </c>
      <c r="AD165" s="35" t="e">
        <f t="shared" si="101"/>
        <v>#VALUE!</v>
      </c>
      <c r="AE165" s="341" t="e">
        <f>AVERAGE(AD165:AD166)</f>
        <v>#VALUE!</v>
      </c>
      <c r="AM165" s="2" t="s">
        <v>146</v>
      </c>
      <c r="AN165" s="16">
        <v>14</v>
      </c>
      <c r="AO165" s="16">
        <v>29.6389092811472</v>
      </c>
      <c r="AP165" s="76">
        <f t="shared" si="88"/>
        <v>1.1961875215685513E-9</v>
      </c>
      <c r="AQ165" s="16">
        <f t="shared" si="94"/>
        <v>3.8260772052015552E-3</v>
      </c>
      <c r="AR165" s="341">
        <f>AVERAGE(AQ165:AQ166)</f>
        <v>3.4220613669079299E-3</v>
      </c>
      <c r="AS165" s="2" t="s">
        <v>146</v>
      </c>
      <c r="AT165" s="16">
        <v>17</v>
      </c>
      <c r="AU165" s="16">
        <v>30.0781509920301</v>
      </c>
      <c r="AV165" s="76">
        <f t="shared" si="87"/>
        <v>8.822147960964019E-10</v>
      </c>
      <c r="AW165" s="16">
        <f t="shared" si="95"/>
        <v>3.3322105201360657E-3</v>
      </c>
      <c r="AX165" s="341">
        <f>AVERAGE(AW165:AW166)</f>
        <v>2.5324152227374167E-3</v>
      </c>
    </row>
    <row r="166" spans="2:50" ht="15.75" thickBot="1" x14ac:dyDescent="0.3">
      <c r="B166" s="192" t="s">
        <v>147</v>
      </c>
      <c r="C166" s="35">
        <v>32</v>
      </c>
      <c r="D166" s="35">
        <v>33.3344525319458</v>
      </c>
      <c r="E166" s="35">
        <f t="shared" si="99"/>
        <v>9.2327249725674579E-11</v>
      </c>
      <c r="F166" s="195">
        <f t="shared" si="96"/>
        <v>6.740601017825947E-4</v>
      </c>
      <c r="G166" s="341"/>
      <c r="N166" s="192" t="s">
        <v>147</v>
      </c>
      <c r="O166" s="35">
        <v>6</v>
      </c>
      <c r="P166" s="35" t="s">
        <v>143</v>
      </c>
      <c r="Q166" s="35" t="e">
        <f t="shared" si="100"/>
        <v>#VALUE!</v>
      </c>
      <c r="R166" s="195" t="e">
        <f t="shared" si="97"/>
        <v>#VALUE!</v>
      </c>
      <c r="S166" s="341"/>
      <c r="T166" s="192" t="s">
        <v>147</v>
      </c>
      <c r="U166" s="35">
        <v>34</v>
      </c>
      <c r="V166" s="35">
        <v>28.340494450768201</v>
      </c>
      <c r="W166" s="35">
        <f t="shared" si="85"/>
        <v>2.9421247156191412E-9</v>
      </c>
      <c r="X166" s="195">
        <f t="shared" si="98"/>
        <v>5.3733402487782522E-3</v>
      </c>
      <c r="Y166" s="341"/>
      <c r="Z166" s="193" t="s">
        <v>138</v>
      </c>
      <c r="AA166" s="39">
        <v>12</v>
      </c>
      <c r="AB166" s="39" t="s">
        <v>143</v>
      </c>
      <c r="AC166" s="39" t="e">
        <f t="shared" si="101"/>
        <v>#VALUE!</v>
      </c>
      <c r="AD166" s="39" t="e">
        <f t="shared" si="101"/>
        <v>#VALUE!</v>
      </c>
      <c r="AE166" s="343"/>
      <c r="AM166" s="2" t="s">
        <v>146</v>
      </c>
      <c r="AN166" s="16">
        <v>14</v>
      </c>
      <c r="AO166" s="16">
        <v>29.100351521502201</v>
      </c>
      <c r="AP166" s="76">
        <f t="shared" si="88"/>
        <v>1.7374859750557076E-9</v>
      </c>
      <c r="AQ166" s="16">
        <f t="shared" si="94"/>
        <v>3.0180455286143047E-3</v>
      </c>
      <c r="AR166" s="341"/>
      <c r="AS166" s="2" t="s">
        <v>146</v>
      </c>
      <c r="AT166" s="16">
        <v>17</v>
      </c>
      <c r="AU166" s="16">
        <v>29.330826522108499</v>
      </c>
      <c r="AV166" s="76">
        <f t="shared" si="87"/>
        <v>1.4809534889899239E-9</v>
      </c>
      <c r="AW166" s="16">
        <f t="shared" si="95"/>
        <v>1.7326199253387673E-3</v>
      </c>
      <c r="AX166" s="341"/>
    </row>
    <row r="167" spans="2:50" x14ac:dyDescent="0.25">
      <c r="B167" s="192" t="s">
        <v>147</v>
      </c>
      <c r="C167" s="35">
        <v>26</v>
      </c>
      <c r="D167" s="35">
        <v>33.8893277964753</v>
      </c>
      <c r="E167" s="35">
        <f t="shared" si="99"/>
        <v>6.284862785452481E-11</v>
      </c>
      <c r="F167" s="195">
        <f t="shared" si="96"/>
        <v>3.401268555349884E-3</v>
      </c>
      <c r="G167" s="341">
        <f>AVERAGE(F167:F168)</f>
        <v>2.439296713050456E-3</v>
      </c>
      <c r="N167" s="192" t="s">
        <v>147</v>
      </c>
      <c r="O167" s="35">
        <v>4</v>
      </c>
      <c r="P167" s="35" t="s">
        <v>143</v>
      </c>
      <c r="Q167" s="35" t="e">
        <f t="shared" si="100"/>
        <v>#VALUE!</v>
      </c>
      <c r="R167" s="195" t="e">
        <f t="shared" si="97"/>
        <v>#VALUE!</v>
      </c>
      <c r="S167" s="341" t="e">
        <f>AVERAGE(R167:R168)</f>
        <v>#VALUE!</v>
      </c>
      <c r="T167" s="192" t="s">
        <v>147</v>
      </c>
      <c r="U167" s="35">
        <v>33</v>
      </c>
      <c r="V167" s="35">
        <v>30.045949415619202</v>
      </c>
      <c r="W167" s="35">
        <f t="shared" si="85"/>
        <v>9.0212761603361304E-10</v>
      </c>
      <c r="X167" s="195">
        <f t="shared" si="98"/>
        <v>1.3597507589391667E-2</v>
      </c>
      <c r="Y167" s="341">
        <f>AVERAGE(X167:X168)</f>
        <v>8.8608286655006765E-3</v>
      </c>
      <c r="Z167" s="191" t="s">
        <v>177</v>
      </c>
      <c r="AA167" s="188">
        <v>35</v>
      </c>
      <c r="AB167" s="188">
        <v>32.550693279831499</v>
      </c>
      <c r="AC167" s="188">
        <f t="shared" si="101"/>
        <v>1.5895161436558994E-10</v>
      </c>
      <c r="AD167" s="194">
        <f t="shared" ref="AD167:AD170" si="102">AC167/AC15</f>
        <v>1.7797049813041621E-3</v>
      </c>
      <c r="AE167" s="340">
        <f>AVERAGE(AD167:AD168)</f>
        <v>1.2345226032691766E-3</v>
      </c>
      <c r="AM167" s="2" t="s">
        <v>146</v>
      </c>
      <c r="AN167" s="16">
        <v>20</v>
      </c>
      <c r="AO167" s="16">
        <v>32.043964470348698</v>
      </c>
      <c r="AP167" s="76">
        <f t="shared" si="88"/>
        <v>2.2584241772003783E-10</v>
      </c>
      <c r="AQ167" s="16">
        <f t="shared" si="94"/>
        <v>6.6912007956546104E-4</v>
      </c>
      <c r="AR167" s="341">
        <f>AVERAGE(AQ167:AQ168)</f>
        <v>5.8863419421208564E-4</v>
      </c>
      <c r="AS167" s="2" t="s">
        <v>146</v>
      </c>
      <c r="AT167" s="16">
        <v>7</v>
      </c>
      <c r="AU167" s="16">
        <v>24.448389899303201</v>
      </c>
      <c r="AV167" s="76">
        <f t="shared" si="87"/>
        <v>4.3681877300925915E-8</v>
      </c>
      <c r="AW167" s="16">
        <f t="shared" si="95"/>
        <v>0.20406765529572729</v>
      </c>
      <c r="AX167" s="341">
        <f>AVERAGE(AW167:AW168)</f>
        <v>0.17321351494393353</v>
      </c>
    </row>
    <row r="168" spans="2:50" x14ac:dyDescent="0.25">
      <c r="B168" s="192" t="s">
        <v>147</v>
      </c>
      <c r="C168" s="35">
        <v>26</v>
      </c>
      <c r="D168" s="35">
        <v>34.767855321681999</v>
      </c>
      <c r="E168" s="35">
        <f t="shared" si="99"/>
        <v>3.4184770080080427E-11</v>
      </c>
      <c r="F168" s="195">
        <f t="shared" si="96"/>
        <v>1.4773248707510285E-3</v>
      </c>
      <c r="G168" s="341"/>
      <c r="N168" s="192" t="s">
        <v>147</v>
      </c>
      <c r="O168" s="35">
        <v>4</v>
      </c>
      <c r="P168" s="35" t="s">
        <v>143</v>
      </c>
      <c r="Q168" s="35" t="e">
        <f t="shared" si="100"/>
        <v>#VALUE!</v>
      </c>
      <c r="R168" s="195" t="e">
        <f t="shared" si="97"/>
        <v>#VALUE!</v>
      </c>
      <c r="S168" s="341"/>
      <c r="T168" s="192" t="s">
        <v>147</v>
      </c>
      <c r="U168" s="35">
        <v>33</v>
      </c>
      <c r="V168" s="35">
        <v>29.633980007843</v>
      </c>
      <c r="W168" s="35">
        <f t="shared" si="85"/>
        <v>1.2002815397573217E-9</v>
      </c>
      <c r="X168" s="195">
        <f t="shared" si="98"/>
        <v>4.1241497416096866E-3</v>
      </c>
      <c r="Y168" s="341"/>
      <c r="Z168" s="192" t="s">
        <v>177</v>
      </c>
      <c r="AA168" s="35">
        <v>35</v>
      </c>
      <c r="AB168" s="35">
        <v>33.211721054777399</v>
      </c>
      <c r="AC168" s="35">
        <f t="shared" si="101"/>
        <v>1.0052538727158792E-10</v>
      </c>
      <c r="AD168" s="195">
        <f t="shared" si="102"/>
        <v>6.8934022523419109E-4</v>
      </c>
      <c r="AE168" s="341"/>
      <c r="AM168" s="2" t="s">
        <v>146</v>
      </c>
      <c r="AN168" s="16">
        <v>20</v>
      </c>
      <c r="AO168" s="16">
        <v>31.6897392313838</v>
      </c>
      <c r="AP168" s="76">
        <f t="shared" si="88"/>
        <v>2.8869411876342119E-10</v>
      </c>
      <c r="AQ168" s="16">
        <f t="shared" si="94"/>
        <v>5.0814830885871024E-4</v>
      </c>
      <c r="AR168" s="341"/>
      <c r="AS168" s="2" t="s">
        <v>146</v>
      </c>
      <c r="AT168" s="16">
        <v>7</v>
      </c>
      <c r="AU168" s="16">
        <v>23.440052057897599</v>
      </c>
      <c r="AV168" s="76">
        <f t="shared" si="87"/>
        <v>8.7870122256128692E-8</v>
      </c>
      <c r="AW168" s="16">
        <f t="shared" si="95"/>
        <v>0.14235937459213976</v>
      </c>
      <c r="AX168" s="341"/>
    </row>
    <row r="169" spans="2:50" x14ac:dyDescent="0.25">
      <c r="B169" s="192" t="s">
        <v>147</v>
      </c>
      <c r="C169" s="35">
        <v>5</v>
      </c>
      <c r="D169" s="35" t="s">
        <v>143</v>
      </c>
      <c r="E169" s="35" t="e">
        <f t="shared" si="99"/>
        <v>#VALUE!</v>
      </c>
      <c r="F169" s="195" t="e">
        <f t="shared" si="96"/>
        <v>#VALUE!</v>
      </c>
      <c r="G169" s="341" t="e">
        <f>AVERAGE(F169:F170)</f>
        <v>#VALUE!</v>
      </c>
      <c r="N169" s="192" t="s">
        <v>147</v>
      </c>
      <c r="O169" s="35">
        <v>29</v>
      </c>
      <c r="P169" s="35">
        <v>30.264130978972702</v>
      </c>
      <c r="Q169" s="35">
        <f t="shared" si="100"/>
        <v>7.7551246482034512E-10</v>
      </c>
      <c r="R169" s="195">
        <f t="shared" si="97"/>
        <v>6.9925747711845586E-3</v>
      </c>
      <c r="S169" s="341">
        <f>AVERAGE(R169:R170)</f>
        <v>5.0242724218419327E-3</v>
      </c>
      <c r="T169" s="192" t="s">
        <v>147</v>
      </c>
      <c r="U169" s="35">
        <v>1</v>
      </c>
      <c r="V169" s="35" t="s">
        <v>143</v>
      </c>
      <c r="W169" s="35" t="e">
        <f t="shared" si="85"/>
        <v>#VALUE!</v>
      </c>
      <c r="X169" s="195" t="e">
        <f t="shared" si="98"/>
        <v>#VALUE!</v>
      </c>
      <c r="Y169" s="341" t="e">
        <f>AVERAGE(X169:X170)</f>
        <v>#VALUE!</v>
      </c>
      <c r="Z169" s="192" t="s">
        <v>177</v>
      </c>
      <c r="AA169" s="35">
        <v>12</v>
      </c>
      <c r="AB169" s="35" t="s">
        <v>143</v>
      </c>
      <c r="AC169" s="35" t="e">
        <f t="shared" si="101"/>
        <v>#VALUE!</v>
      </c>
      <c r="AD169" s="195" t="e">
        <f t="shared" si="102"/>
        <v>#VALUE!</v>
      </c>
      <c r="AE169" s="341">
        <f>AVERAGE(AD170)</f>
        <v>1.1153726829319017E-3</v>
      </c>
      <c r="AM169" s="2" t="s">
        <v>146</v>
      </c>
      <c r="AN169" s="16">
        <v>22</v>
      </c>
      <c r="AO169" s="16">
        <v>30.5273546601784</v>
      </c>
      <c r="AP169" s="76">
        <f t="shared" si="88"/>
        <v>6.4617560633417336E-10</v>
      </c>
      <c r="AQ169" s="16">
        <f t="shared" si="94"/>
        <v>1.4572677976457979E-3</v>
      </c>
      <c r="AR169" s="341">
        <f>AVERAGE(AQ169:AQ170)</f>
        <v>7.5514771074889752E-3</v>
      </c>
      <c r="AS169" s="2" t="s">
        <v>146</v>
      </c>
      <c r="AT169" s="16">
        <v>11</v>
      </c>
      <c r="AU169" s="16">
        <v>23.3288016855556</v>
      </c>
      <c r="AV169" s="76">
        <f t="shared" si="87"/>
        <v>9.4914142780846307E-8</v>
      </c>
      <c r="AW169" s="16">
        <f t="shared" si="95"/>
        <v>9.8305001812641568E-2</v>
      </c>
      <c r="AX169" s="341">
        <f>AVERAGE(AW169:AW170)</f>
        <v>8.7421439355422972E-2</v>
      </c>
    </row>
    <row r="170" spans="2:50" ht="15.75" thickBot="1" x14ac:dyDescent="0.3">
      <c r="B170" s="192" t="s">
        <v>147</v>
      </c>
      <c r="C170" s="35">
        <v>5</v>
      </c>
      <c r="D170" s="35" t="s">
        <v>143</v>
      </c>
      <c r="E170" s="35" t="e">
        <f t="shared" si="99"/>
        <v>#VALUE!</v>
      </c>
      <c r="F170" s="195" t="e">
        <f t="shared" si="96"/>
        <v>#VALUE!</v>
      </c>
      <c r="G170" s="341"/>
      <c r="N170" s="192" t="s">
        <v>147</v>
      </c>
      <c r="O170" s="35">
        <v>29</v>
      </c>
      <c r="P170" s="35">
        <v>29.639878543828701</v>
      </c>
      <c r="Q170" s="35">
        <f t="shared" si="100"/>
        <v>1.1953841428185281E-9</v>
      </c>
      <c r="R170" s="195">
        <f t="shared" si="97"/>
        <v>3.0559700724993063E-3</v>
      </c>
      <c r="S170" s="341"/>
      <c r="T170" s="192" t="s">
        <v>147</v>
      </c>
      <c r="U170" s="35">
        <v>1</v>
      </c>
      <c r="V170" s="35" t="s">
        <v>143</v>
      </c>
      <c r="W170" s="35" t="e">
        <f t="shared" si="85"/>
        <v>#VALUE!</v>
      </c>
      <c r="X170" s="195" t="e">
        <f t="shared" si="98"/>
        <v>#VALUE!</v>
      </c>
      <c r="Y170" s="341"/>
      <c r="Z170" s="193" t="s">
        <v>177</v>
      </c>
      <c r="AA170" s="39">
        <v>12</v>
      </c>
      <c r="AB170" s="39">
        <v>35.277201334326698</v>
      </c>
      <c r="AC170" s="39">
        <f t="shared" si="101"/>
        <v>2.401619688645715E-11</v>
      </c>
      <c r="AD170" s="196">
        <f t="shared" si="102"/>
        <v>1.1153726829319017E-3</v>
      </c>
      <c r="AE170" s="343"/>
      <c r="AM170" s="8" t="s">
        <v>146</v>
      </c>
      <c r="AN170" s="17">
        <v>22</v>
      </c>
      <c r="AO170" s="17">
        <v>26.615171989448498</v>
      </c>
      <c r="AP170" s="77">
        <f t="shared" si="88"/>
        <v>9.728253778797418E-9</v>
      </c>
      <c r="AQ170" s="17">
        <f t="shared" si="94"/>
        <v>1.3645686417332152E-2</v>
      </c>
      <c r="AR170" s="341"/>
      <c r="AS170" s="8" t="s">
        <v>146</v>
      </c>
      <c r="AT170" s="17">
        <v>11</v>
      </c>
      <c r="AU170" s="17">
        <v>23.082732522595499</v>
      </c>
      <c r="AV170" s="77">
        <f t="shared" si="87"/>
        <v>1.1256545439397188E-7</v>
      </c>
      <c r="AW170" s="17">
        <f t="shared" si="95"/>
        <v>7.6537876898204377E-2</v>
      </c>
      <c r="AX170" s="341"/>
    </row>
    <row r="171" spans="2:50" x14ac:dyDescent="0.25">
      <c r="B171" s="192" t="s">
        <v>147</v>
      </c>
      <c r="C171" s="35">
        <v>41</v>
      </c>
      <c r="D171" s="35">
        <v>33.255464169265601</v>
      </c>
      <c r="E171" s="35">
        <f t="shared" si="99"/>
        <v>9.7523160051908522E-11</v>
      </c>
      <c r="F171" s="195">
        <f t="shared" si="96"/>
        <v>1.3418865689616977E-3</v>
      </c>
      <c r="G171" s="341">
        <f>AVERAGE(F171:F172)</f>
        <v>1.57634617913849E-3</v>
      </c>
      <c r="N171" s="192" t="s">
        <v>147</v>
      </c>
      <c r="O171" s="35">
        <v>16</v>
      </c>
      <c r="P171" s="35">
        <v>31.1955454683686</v>
      </c>
      <c r="Q171" s="35">
        <f t="shared" si="100"/>
        <v>4.0663530551494426E-10</v>
      </c>
      <c r="R171" s="195">
        <f t="shared" si="97"/>
        <v>1.0509905307414111E-2</v>
      </c>
      <c r="S171" s="341">
        <f>AVERAGE(R171:R172)</f>
        <v>6.8823491706309073E-3</v>
      </c>
      <c r="T171" s="192" t="s">
        <v>147</v>
      </c>
      <c r="U171" s="35">
        <v>28</v>
      </c>
      <c r="V171" s="35">
        <v>39.279857923584501</v>
      </c>
      <c r="W171" s="35">
        <f t="shared" si="85"/>
        <v>1.4982508735467746E-12</v>
      </c>
      <c r="X171" s="195">
        <f t="shared" si="98"/>
        <v>4.0135719671639822E-5</v>
      </c>
      <c r="Y171" s="341">
        <f>AVERAGE(X171)</f>
        <v>4.0135719671639822E-5</v>
      </c>
      <c r="Z171" s="191" t="s">
        <v>178</v>
      </c>
      <c r="AA171" s="188">
        <v>35</v>
      </c>
      <c r="AB171" s="188" t="s">
        <v>143</v>
      </c>
      <c r="AC171" s="188" t="e">
        <f t="shared" si="101"/>
        <v>#VALUE!</v>
      </c>
      <c r="AD171" s="188" t="e">
        <f t="shared" ref="AD171" si="103">2^(-AC171)</f>
        <v>#VALUE!</v>
      </c>
      <c r="AE171" s="340" t="e">
        <f>AVERAGE(AD171:AD172)</f>
        <v>#VALUE!</v>
      </c>
      <c r="AM171" s="1" t="s">
        <v>147</v>
      </c>
      <c r="AN171" s="15" t="s">
        <v>142</v>
      </c>
      <c r="AO171" s="15" t="s">
        <v>143</v>
      </c>
      <c r="AP171" s="210" t="e">
        <f t="shared" si="88"/>
        <v>#VALUE!</v>
      </c>
      <c r="AQ171" s="215"/>
      <c r="AR171" s="216"/>
      <c r="AS171" s="1" t="s">
        <v>147</v>
      </c>
      <c r="AT171" s="15" t="s">
        <v>142</v>
      </c>
      <c r="AU171" s="15" t="s">
        <v>143</v>
      </c>
      <c r="AV171" s="210" t="e">
        <f t="shared" si="87"/>
        <v>#VALUE!</v>
      </c>
      <c r="AW171" s="215"/>
      <c r="AX171" s="216"/>
    </row>
    <row r="172" spans="2:50" x14ac:dyDescent="0.25">
      <c r="B172" s="192" t="s">
        <v>147</v>
      </c>
      <c r="C172" s="35">
        <v>41</v>
      </c>
      <c r="D172" s="35">
        <v>32.779230891364698</v>
      </c>
      <c r="E172" s="35">
        <f t="shared" si="99"/>
        <v>1.3566513986646887E-10</v>
      </c>
      <c r="F172" s="195">
        <f t="shared" si="96"/>
        <v>1.8108057893152824E-3</v>
      </c>
      <c r="G172" s="341"/>
      <c r="N172" s="192" t="s">
        <v>147</v>
      </c>
      <c r="O172" s="35">
        <v>16</v>
      </c>
      <c r="P172" s="35">
        <v>30.7388646074299</v>
      </c>
      <c r="Q172" s="35">
        <f t="shared" si="100"/>
        <v>5.5805849111505542E-10</v>
      </c>
      <c r="R172" s="195">
        <f t="shared" si="97"/>
        <v>3.2547930338477035E-3</v>
      </c>
      <c r="S172" s="341"/>
      <c r="T172" s="192" t="s">
        <v>147</v>
      </c>
      <c r="U172" s="35">
        <v>28</v>
      </c>
      <c r="V172" s="35" t="s">
        <v>143</v>
      </c>
      <c r="W172" s="35" t="e">
        <f t="shared" si="85"/>
        <v>#VALUE!</v>
      </c>
      <c r="X172" s="195" t="e">
        <f t="shared" si="98"/>
        <v>#VALUE!</v>
      </c>
      <c r="Y172" s="341"/>
      <c r="Z172" s="192" t="s">
        <v>178</v>
      </c>
      <c r="AA172" s="35">
        <v>35</v>
      </c>
      <c r="AB172" s="35" t="s">
        <v>143</v>
      </c>
      <c r="AC172" s="35" t="e">
        <f t="shared" si="101"/>
        <v>#VALUE!</v>
      </c>
      <c r="AD172" s="35" t="e">
        <f t="shared" ref="AD172" si="104">2^(-AC172)</f>
        <v>#VALUE!</v>
      </c>
      <c r="AE172" s="341"/>
      <c r="AM172" s="5" t="s">
        <v>147</v>
      </c>
      <c r="AN172" s="72" t="s">
        <v>142</v>
      </c>
      <c r="AO172" s="72" t="s">
        <v>143</v>
      </c>
      <c r="AP172" s="74" t="e">
        <f t="shared" si="88"/>
        <v>#VALUE!</v>
      </c>
      <c r="AQ172" s="213"/>
      <c r="AR172" s="214"/>
      <c r="AS172" s="5" t="s">
        <v>147</v>
      </c>
      <c r="AT172" s="72" t="s">
        <v>142</v>
      </c>
      <c r="AU172" s="72" t="s">
        <v>143</v>
      </c>
      <c r="AV172" s="74" t="e">
        <f t="shared" si="87"/>
        <v>#VALUE!</v>
      </c>
      <c r="AW172" s="213"/>
      <c r="AX172" s="214"/>
    </row>
    <row r="173" spans="2:50" x14ac:dyDescent="0.25">
      <c r="B173" s="192" t="s">
        <v>147</v>
      </c>
      <c r="C173" s="35">
        <v>8</v>
      </c>
      <c r="D173" s="35">
        <v>35.011006175695101</v>
      </c>
      <c r="E173" s="35">
        <f t="shared" si="99"/>
        <v>2.8882645028165878E-11</v>
      </c>
      <c r="F173" s="195">
        <f t="shared" si="96"/>
        <v>2.4791351632242036E-3</v>
      </c>
      <c r="G173" s="341">
        <f>AVERAGE(F173:F174)</f>
        <v>2.1298329091591671E-3</v>
      </c>
      <c r="N173" s="192" t="s">
        <v>147</v>
      </c>
      <c r="O173" s="35">
        <v>3</v>
      </c>
      <c r="P173" s="35">
        <v>37.452457423570102</v>
      </c>
      <c r="Q173" s="35">
        <f t="shared" si="100"/>
        <v>5.3172478482530432E-12</v>
      </c>
      <c r="R173" s="195">
        <f t="shared" si="97"/>
        <v>8.4064684933165008E-3</v>
      </c>
      <c r="S173" s="341">
        <f>AVERAGE(R173)</f>
        <v>8.4064684933165008E-3</v>
      </c>
      <c r="T173" s="192" t="s">
        <v>147</v>
      </c>
      <c r="U173" s="35">
        <v>9</v>
      </c>
      <c r="V173" s="35" t="s">
        <v>143</v>
      </c>
      <c r="W173" s="35" t="e">
        <f t="shared" si="85"/>
        <v>#VALUE!</v>
      </c>
      <c r="X173" s="195" t="e">
        <f t="shared" si="98"/>
        <v>#VALUE!</v>
      </c>
      <c r="Y173" s="341" t="e">
        <f>AVERAGE(X173:X174)</f>
        <v>#VALUE!</v>
      </c>
      <c r="Z173" s="192" t="s">
        <v>178</v>
      </c>
      <c r="AA173" s="35">
        <v>12</v>
      </c>
      <c r="AB173" s="35" t="s">
        <v>143</v>
      </c>
      <c r="AC173" s="35" t="e">
        <f t="shared" si="101"/>
        <v>#VALUE!</v>
      </c>
      <c r="AD173" s="35" t="e">
        <f t="shared" ref="AD173" si="105">2^(-AC173)</f>
        <v>#VALUE!</v>
      </c>
      <c r="AE173" s="341" t="e">
        <f>AVERAGE(AD173:AD174)</f>
        <v>#VALUE!</v>
      </c>
      <c r="AM173" s="2" t="s">
        <v>147</v>
      </c>
      <c r="AN173" s="16">
        <v>13</v>
      </c>
      <c r="AO173" s="16">
        <v>34.8744312849525</v>
      </c>
      <c r="AP173" s="76">
        <f t="shared" si="88"/>
        <v>3.1750465832860012E-11</v>
      </c>
      <c r="AQ173" s="16">
        <f>AP173/AP5</f>
        <v>2.3177840859988009E-4</v>
      </c>
      <c r="AR173" s="359">
        <f>AVERAGE(AQ173:AQ174)</f>
        <v>2.2353647603364039E-4</v>
      </c>
      <c r="AS173" s="2" t="s">
        <v>147</v>
      </c>
      <c r="AT173" s="16">
        <v>12</v>
      </c>
      <c r="AU173" s="16">
        <v>31.8780939998984</v>
      </c>
      <c r="AV173" s="76">
        <f t="shared" si="87"/>
        <v>2.5335967976422852E-10</v>
      </c>
      <c r="AW173" s="16">
        <f>AV173/AV5</f>
        <v>1.0630375114832379E-3</v>
      </c>
      <c r="AX173" s="359">
        <f>AVERAGE(AW173:AW174)</f>
        <v>1.1958182345141104E-3</v>
      </c>
    </row>
    <row r="174" spans="2:50" ht="15.75" thickBot="1" x14ac:dyDescent="0.3">
      <c r="B174" s="192" t="s">
        <v>147</v>
      </c>
      <c r="C174" s="35">
        <v>8</v>
      </c>
      <c r="D174" s="35">
        <v>35.314905136801499</v>
      </c>
      <c r="E174" s="35">
        <f t="shared" si="99"/>
        <v>2.339668132558231E-11</v>
      </c>
      <c r="F174" s="195">
        <f t="shared" si="96"/>
        <v>1.7805306550941309E-3</v>
      </c>
      <c r="G174" s="341"/>
      <c r="N174" s="192" t="s">
        <v>147</v>
      </c>
      <c r="O174" s="35">
        <v>3</v>
      </c>
      <c r="P174" s="35" t="s">
        <v>143</v>
      </c>
      <c r="Q174" s="35" t="e">
        <f t="shared" si="100"/>
        <v>#VALUE!</v>
      </c>
      <c r="R174" s="195" t="e">
        <f t="shared" si="97"/>
        <v>#VALUE!</v>
      </c>
      <c r="S174" s="341"/>
      <c r="T174" s="192" t="s">
        <v>147</v>
      </c>
      <c r="U174" s="35">
        <v>9</v>
      </c>
      <c r="V174" s="35" t="s">
        <v>143</v>
      </c>
      <c r="W174" s="35" t="e">
        <f t="shared" si="85"/>
        <v>#VALUE!</v>
      </c>
      <c r="X174" s="195" t="e">
        <f t="shared" si="98"/>
        <v>#VALUE!</v>
      </c>
      <c r="Y174" s="341"/>
      <c r="Z174" s="193" t="s">
        <v>178</v>
      </c>
      <c r="AA174" s="39">
        <v>12</v>
      </c>
      <c r="AB174" s="39" t="s">
        <v>143</v>
      </c>
      <c r="AC174" s="39" t="e">
        <f t="shared" si="101"/>
        <v>#VALUE!</v>
      </c>
      <c r="AD174" s="39" t="e">
        <f t="shared" ref="AD174" si="106">2^(-AC174)</f>
        <v>#VALUE!</v>
      </c>
      <c r="AE174" s="343"/>
      <c r="AM174" s="2" t="s">
        <v>147</v>
      </c>
      <c r="AN174" s="16">
        <v>13</v>
      </c>
      <c r="AO174" s="16">
        <v>34.425627711232003</v>
      </c>
      <c r="AP174" s="76">
        <f t="shared" si="88"/>
        <v>4.3336460686930486E-11</v>
      </c>
      <c r="AQ174" s="16">
        <f t="shared" ref="AQ174:AQ194" si="107">AP174/AP6</f>
        <v>2.1529454346740071E-4</v>
      </c>
      <c r="AR174" s="341"/>
      <c r="AS174" s="2" t="s">
        <v>147</v>
      </c>
      <c r="AT174" s="16">
        <v>12</v>
      </c>
      <c r="AU174" s="16">
        <v>31.035227913224301</v>
      </c>
      <c r="AV174" s="76">
        <f t="shared" si="87"/>
        <v>4.5442841108256058E-10</v>
      </c>
      <c r="AW174" s="16">
        <f t="shared" ref="AW174:AW194" si="108">AV174/AV6</f>
        <v>1.3285989575449828E-3</v>
      </c>
      <c r="AX174" s="341"/>
    </row>
    <row r="175" spans="2:50" x14ac:dyDescent="0.25">
      <c r="B175" s="192" t="s">
        <v>147</v>
      </c>
      <c r="C175" s="35">
        <v>21</v>
      </c>
      <c r="D175" s="35">
        <v>33.571924107096798</v>
      </c>
      <c r="E175" s="35">
        <f t="shared" si="99"/>
        <v>7.8314797915554918E-11</v>
      </c>
      <c r="F175" s="195">
        <f t="shared" si="96"/>
        <v>9.6019612313368822E-4</v>
      </c>
      <c r="G175" s="341">
        <f>AVERAGE(F175:F176)</f>
        <v>8.7714295020130872E-4</v>
      </c>
      <c r="N175" s="192" t="s">
        <v>147</v>
      </c>
      <c r="O175" s="35">
        <v>11</v>
      </c>
      <c r="P175" s="35">
        <v>33.022818185140302</v>
      </c>
      <c r="Q175" s="35">
        <f t="shared" si="100"/>
        <v>1.145885397106128E-10</v>
      </c>
      <c r="R175" s="195">
        <f t="shared" si="97"/>
        <v>4.9311608241319532E-3</v>
      </c>
      <c r="S175" s="341">
        <f>AVERAGE(R175:R176)</f>
        <v>3.1715876108592811E-3</v>
      </c>
      <c r="T175" s="192" t="s">
        <v>147</v>
      </c>
      <c r="U175" s="35">
        <v>2</v>
      </c>
      <c r="V175" s="35" t="s">
        <v>143</v>
      </c>
      <c r="W175" s="35" t="e">
        <f t="shared" si="85"/>
        <v>#VALUE!</v>
      </c>
      <c r="X175" s="195" t="e">
        <f t="shared" si="98"/>
        <v>#VALUE!</v>
      </c>
      <c r="Y175" s="341" t="e">
        <f>AVERAGE(X175:X176)</f>
        <v>#VALUE!</v>
      </c>
      <c r="Z175" s="191" t="s">
        <v>174</v>
      </c>
      <c r="AA175" s="188">
        <v>35</v>
      </c>
      <c r="AB175" s="188">
        <v>33.807425025366499</v>
      </c>
      <c r="AC175" s="188">
        <f t="shared" si="101"/>
        <v>6.6519808640814054E-11</v>
      </c>
      <c r="AD175" s="194">
        <f t="shared" ref="AD175:AD178" si="109">AC175/AC15</f>
        <v>7.4479038961610376E-4</v>
      </c>
      <c r="AE175" s="340">
        <f>AVERAGE(AD175:AD176)</f>
        <v>7.1752670528821456E-4</v>
      </c>
      <c r="AM175" s="2" t="s">
        <v>147</v>
      </c>
      <c r="AN175" s="16">
        <v>10</v>
      </c>
      <c r="AO175" s="16">
        <v>30.353470055298398</v>
      </c>
      <c r="AP175" s="76">
        <f t="shared" si="88"/>
        <v>7.2894546910647002E-10</v>
      </c>
      <c r="AQ175" s="16">
        <f t="shared" si="107"/>
        <v>9.6836917717970912E-4</v>
      </c>
      <c r="AR175" s="341">
        <f>AVERAGE(AQ175:AQ176)</f>
        <v>1.0302408786694106E-3</v>
      </c>
      <c r="AS175" s="2" t="s">
        <v>147</v>
      </c>
      <c r="AT175" s="16">
        <v>19</v>
      </c>
      <c r="AU175" s="16">
        <v>37.587111061172898</v>
      </c>
      <c r="AV175" s="76">
        <f t="shared" si="87"/>
        <v>4.8434198823855139E-12</v>
      </c>
      <c r="AW175" s="16">
        <f t="shared" si="108"/>
        <v>1.7754254226214363E-5</v>
      </c>
      <c r="AX175" s="341">
        <f>AVERAGE(AW175:AW176)</f>
        <v>3.6084352769219247E-5</v>
      </c>
    </row>
    <row r="176" spans="2:50" x14ac:dyDescent="0.25">
      <c r="B176" s="192" t="s">
        <v>147</v>
      </c>
      <c r="C176" s="35">
        <v>21</v>
      </c>
      <c r="D176" s="35">
        <v>33.3090893130437</v>
      </c>
      <c r="E176" s="35">
        <f t="shared" si="99"/>
        <v>9.3964755603398339E-11</v>
      </c>
      <c r="F176" s="195">
        <f t="shared" si="96"/>
        <v>7.9408977726892923E-4</v>
      </c>
      <c r="G176" s="341"/>
      <c r="N176" s="192" t="s">
        <v>147</v>
      </c>
      <c r="O176" s="35">
        <v>11</v>
      </c>
      <c r="P176" s="35">
        <v>32.663117727780303</v>
      </c>
      <c r="Q176" s="35">
        <f t="shared" si="100"/>
        <v>1.4703536772667324E-10</v>
      </c>
      <c r="R176" s="195">
        <f t="shared" si="97"/>
        <v>1.4120143975866091E-3</v>
      </c>
      <c r="S176" s="341"/>
      <c r="T176" s="192" t="s">
        <v>147</v>
      </c>
      <c r="U176" s="35">
        <v>2</v>
      </c>
      <c r="V176" s="35" t="s">
        <v>143</v>
      </c>
      <c r="W176" s="35" t="e">
        <f t="shared" si="85"/>
        <v>#VALUE!</v>
      </c>
      <c r="X176" s="195" t="e">
        <f t="shared" si="98"/>
        <v>#VALUE!</v>
      </c>
      <c r="Y176" s="341"/>
      <c r="Z176" s="192" t="s">
        <v>174</v>
      </c>
      <c r="AA176" s="35">
        <v>35</v>
      </c>
      <c r="AB176" s="35">
        <v>33.2097910607446</v>
      </c>
      <c r="AC176" s="35">
        <f t="shared" si="101"/>
        <v>1.006599571027779E-10</v>
      </c>
      <c r="AD176" s="195">
        <f t="shared" si="109"/>
        <v>6.9026302096032548E-4</v>
      </c>
      <c r="AE176" s="341"/>
      <c r="AM176" s="2" t="s">
        <v>147</v>
      </c>
      <c r="AN176" s="16">
        <v>10</v>
      </c>
      <c r="AO176" s="16">
        <v>30.353130500594499</v>
      </c>
      <c r="AP176" s="76">
        <f t="shared" si="88"/>
        <v>7.2911705491368822E-10</v>
      </c>
      <c r="AQ176" s="16">
        <f t="shared" si="107"/>
        <v>1.0921125801591123E-3</v>
      </c>
      <c r="AR176" s="341"/>
      <c r="AS176" s="2" t="s">
        <v>147</v>
      </c>
      <c r="AT176" s="16">
        <v>19</v>
      </c>
      <c r="AU176" s="16">
        <v>35.454968860971597</v>
      </c>
      <c r="AV176" s="76">
        <f t="shared" si="87"/>
        <v>2.1231998630866814E-11</v>
      </c>
      <c r="AW176" s="16">
        <f t="shared" si="108"/>
        <v>5.4414451312224128E-5</v>
      </c>
      <c r="AX176" s="341"/>
    </row>
    <row r="177" spans="2:50" x14ac:dyDescent="0.25">
      <c r="B177" s="192" t="s">
        <v>147</v>
      </c>
      <c r="C177" s="35">
        <v>39</v>
      </c>
      <c r="D177" s="35">
        <v>30.8618196458287</v>
      </c>
      <c r="E177" s="35">
        <f t="shared" si="99"/>
        <v>5.1246778037372633E-10</v>
      </c>
      <c r="F177" s="195">
        <f t="shared" si="96"/>
        <v>2.7048638874431733E-3</v>
      </c>
      <c r="G177" s="341">
        <f>AVERAGE(F177:F178)</f>
        <v>2.5852703256412108E-3</v>
      </c>
      <c r="N177" s="192" t="s">
        <v>147</v>
      </c>
      <c r="O177" s="35">
        <v>25</v>
      </c>
      <c r="P177" s="35">
        <v>29.459612236507301</v>
      </c>
      <c r="Q177" s="35">
        <f t="shared" si="100"/>
        <v>1.3544814330192963E-9</v>
      </c>
      <c r="R177" s="195">
        <f t="shared" si="97"/>
        <v>1.8483875947033684E-2</v>
      </c>
      <c r="S177" s="341">
        <f>AVERAGE(R177:R178)</f>
        <v>1.2207657877356393E-2</v>
      </c>
      <c r="T177" s="192" t="s">
        <v>147</v>
      </c>
      <c r="U177" s="35">
        <v>22</v>
      </c>
      <c r="V177" s="35" t="s">
        <v>143</v>
      </c>
      <c r="W177" s="35" t="e">
        <f t="shared" si="85"/>
        <v>#VALUE!</v>
      </c>
      <c r="X177" s="195" t="e">
        <f t="shared" si="98"/>
        <v>#VALUE!</v>
      </c>
      <c r="Y177" s="341" t="e">
        <f>AVERAGE(X177:X178)</f>
        <v>#VALUE!</v>
      </c>
      <c r="Z177" s="192" t="s">
        <v>174</v>
      </c>
      <c r="AA177" s="35">
        <v>12</v>
      </c>
      <c r="AB177" s="35">
        <v>36.429255984078203</v>
      </c>
      <c r="AC177" s="35">
        <f t="shared" si="101"/>
        <v>1.080690239536895E-11</v>
      </c>
      <c r="AD177" s="195">
        <f t="shared" si="109"/>
        <v>7.8514546301354103E-4</v>
      </c>
      <c r="AE177" s="341">
        <f>AVERAGE(AD177:AD178)</f>
        <v>1.083937457943662E-3</v>
      </c>
      <c r="AM177" s="2" t="s">
        <v>147</v>
      </c>
      <c r="AN177" s="16">
        <v>5</v>
      </c>
      <c r="AO177" s="16">
        <v>29.842555892184901</v>
      </c>
      <c r="AP177" s="76">
        <f t="shared" si="88"/>
        <v>1.0387129093806044E-9</v>
      </c>
      <c r="AQ177" s="16">
        <f t="shared" si="107"/>
        <v>7.5525367604923797E-4</v>
      </c>
      <c r="AR177" s="341">
        <f>AVERAGE(AQ177:AQ178)</f>
        <v>9.2940900453622119E-4</v>
      </c>
      <c r="AS177" s="2" t="s">
        <v>147</v>
      </c>
      <c r="AT177" s="16">
        <v>18</v>
      </c>
      <c r="AU177" s="16">
        <v>31.165248974121798</v>
      </c>
      <c r="AV177" s="76">
        <f t="shared" si="87"/>
        <v>4.1526491171829383E-10</v>
      </c>
      <c r="AW177" s="16">
        <f t="shared" si="108"/>
        <v>6.0969738528824562E-4</v>
      </c>
      <c r="AX177" s="341">
        <f>AVERAGE(AW177:AW178)</f>
        <v>4.795627535082681E-4</v>
      </c>
    </row>
    <row r="178" spans="2:50" ht="15.75" thickBot="1" x14ac:dyDescent="0.3">
      <c r="B178" s="193" t="s">
        <v>147</v>
      </c>
      <c r="C178" s="39">
        <v>39</v>
      </c>
      <c r="D178" s="39">
        <v>30.8722910385167</v>
      </c>
      <c r="E178" s="39">
        <f t="shared" si="99"/>
        <v>5.0876164460565829E-10</v>
      </c>
      <c r="F178" s="196">
        <f t="shared" si="96"/>
        <v>2.4656767638392479E-3</v>
      </c>
      <c r="G178" s="341"/>
      <c r="N178" s="193" t="s">
        <v>147</v>
      </c>
      <c r="O178" s="39">
        <v>25</v>
      </c>
      <c r="P178" s="39">
        <v>29.0981556360017</v>
      </c>
      <c r="Q178" s="39">
        <f t="shared" si="100"/>
        <v>1.7401325671775493E-9</v>
      </c>
      <c r="R178" s="196">
        <f t="shared" si="97"/>
        <v>5.9314398076791017E-3</v>
      </c>
      <c r="S178" s="341"/>
      <c r="T178" s="193" t="s">
        <v>147</v>
      </c>
      <c r="U178" s="39">
        <v>22</v>
      </c>
      <c r="V178" s="39" t="s">
        <v>143</v>
      </c>
      <c r="W178" s="39" t="e">
        <f t="shared" si="85"/>
        <v>#VALUE!</v>
      </c>
      <c r="X178" s="196" t="e">
        <f t="shared" si="98"/>
        <v>#VALUE!</v>
      </c>
      <c r="Y178" s="341"/>
      <c r="Z178" s="193" t="s">
        <v>174</v>
      </c>
      <c r="AA178" s="39">
        <v>12</v>
      </c>
      <c r="AB178" s="39">
        <v>34.967208273182599</v>
      </c>
      <c r="AC178" s="39">
        <f t="shared" si="101"/>
        <v>2.9772921005765239E-11</v>
      </c>
      <c r="AD178" s="196">
        <f t="shared" si="109"/>
        <v>1.382729452873783E-3</v>
      </c>
      <c r="AE178" s="343"/>
      <c r="AM178" s="2" t="s">
        <v>147</v>
      </c>
      <c r="AN178" s="16">
        <v>5</v>
      </c>
      <c r="AO178" s="16">
        <v>29.596836572533199</v>
      </c>
      <c r="AP178" s="76">
        <f t="shared" si="88"/>
        <v>1.2315850683363392E-9</v>
      </c>
      <c r="AQ178" s="16">
        <f t="shared" si="107"/>
        <v>1.1035643330232043E-3</v>
      </c>
      <c r="AR178" s="341"/>
      <c r="AS178" s="2" t="s">
        <v>147</v>
      </c>
      <c r="AT178" s="16">
        <v>18</v>
      </c>
      <c r="AU178" s="16">
        <v>31.845813204179102</v>
      </c>
      <c r="AV178" s="76">
        <f t="shared" si="87"/>
        <v>2.5909258809581119E-10</v>
      </c>
      <c r="AW178" s="16">
        <f t="shared" si="108"/>
        <v>3.4942812172829058E-4</v>
      </c>
      <c r="AX178" s="341"/>
    </row>
    <row r="179" spans="2:50" x14ac:dyDescent="0.25">
      <c r="B179" s="191" t="s">
        <v>148</v>
      </c>
      <c r="C179" s="188" t="s">
        <v>142</v>
      </c>
      <c r="D179" s="188" t="s">
        <v>143</v>
      </c>
      <c r="E179" s="188" t="e">
        <f t="shared" si="99"/>
        <v>#VALUE!</v>
      </c>
      <c r="F179" s="198"/>
      <c r="G179" s="199"/>
      <c r="N179" s="191" t="s">
        <v>148</v>
      </c>
      <c r="O179" s="188" t="s">
        <v>142</v>
      </c>
      <c r="P179" s="188" t="s">
        <v>143</v>
      </c>
      <c r="Q179" s="188" t="e">
        <f t="shared" si="100"/>
        <v>#VALUE!</v>
      </c>
      <c r="R179" s="198"/>
      <c r="S179" s="199"/>
      <c r="T179" s="191" t="s">
        <v>148</v>
      </c>
      <c r="U179" s="188" t="s">
        <v>142</v>
      </c>
      <c r="V179" s="188" t="s">
        <v>143</v>
      </c>
      <c r="W179" s="188" t="e">
        <f t="shared" si="85"/>
        <v>#VALUE!</v>
      </c>
      <c r="X179" s="198"/>
      <c r="Y179" s="199"/>
      <c r="Z179" s="192" t="s">
        <v>179</v>
      </c>
      <c r="AA179" s="35">
        <v>35</v>
      </c>
      <c r="AB179" s="35">
        <v>34.943985817253498</v>
      </c>
      <c r="AC179" s="35">
        <f t="shared" si="101"/>
        <v>3.0256041065179593E-11</v>
      </c>
      <c r="AD179" s="195">
        <f t="shared" ref="AD179:AD182" si="110">AC179/AC15</f>
        <v>3.3876237881041765E-4</v>
      </c>
      <c r="AE179" s="340">
        <f>AVERAGE(AD179:AD180)</f>
        <v>2.408079135427099E-4</v>
      </c>
      <c r="AM179" s="2" t="s">
        <v>147</v>
      </c>
      <c r="AN179" s="16">
        <v>21</v>
      </c>
      <c r="AO179" s="16">
        <v>31.892533667142398</v>
      </c>
      <c r="AP179" s="76">
        <f t="shared" si="88"/>
        <v>2.5083649778654653E-10</v>
      </c>
      <c r="AQ179" s="16">
        <f t="shared" si="107"/>
        <v>9.3983244159416763E-4</v>
      </c>
      <c r="AR179" s="341">
        <f>AVERAGE(AQ179:AQ180)</f>
        <v>8.5366528486648433E-4</v>
      </c>
      <c r="AS179" s="2" t="s">
        <v>147</v>
      </c>
      <c r="AT179" s="16">
        <v>15</v>
      </c>
      <c r="AU179" s="16">
        <v>33.217450890577098</v>
      </c>
      <c r="AV179" s="76">
        <f t="shared" si="87"/>
        <v>1.0012693046346004E-10</v>
      </c>
      <c r="AW179" s="16">
        <f t="shared" si="108"/>
        <v>8.8945860540909198E-4</v>
      </c>
      <c r="AX179" s="341">
        <f>AVERAGE(AW179:AW180)</f>
        <v>6.2610132855357519E-4</v>
      </c>
    </row>
    <row r="180" spans="2:50" x14ac:dyDescent="0.25">
      <c r="B180" s="197" t="s">
        <v>148</v>
      </c>
      <c r="C180" s="37" t="s">
        <v>142</v>
      </c>
      <c r="D180" s="37" t="s">
        <v>143</v>
      </c>
      <c r="E180" s="37" t="e">
        <f t="shared" si="99"/>
        <v>#VALUE!</v>
      </c>
      <c r="F180" s="200"/>
      <c r="G180" s="201"/>
      <c r="N180" s="197" t="s">
        <v>148</v>
      </c>
      <c r="O180" s="37" t="s">
        <v>142</v>
      </c>
      <c r="P180" s="37" t="s">
        <v>143</v>
      </c>
      <c r="Q180" s="37" t="e">
        <f t="shared" si="100"/>
        <v>#VALUE!</v>
      </c>
      <c r="R180" s="200"/>
      <c r="S180" s="201"/>
      <c r="T180" s="197" t="s">
        <v>148</v>
      </c>
      <c r="U180" s="37" t="s">
        <v>142</v>
      </c>
      <c r="V180" s="37" t="s">
        <v>143</v>
      </c>
      <c r="W180" s="37" t="e">
        <f t="shared" si="85"/>
        <v>#VALUE!</v>
      </c>
      <c r="X180" s="200"/>
      <c r="Y180" s="201"/>
      <c r="Z180" s="192" t="s">
        <v>179</v>
      </c>
      <c r="AA180" s="35">
        <v>35</v>
      </c>
      <c r="AB180" s="35">
        <v>35.482401397216798</v>
      </c>
      <c r="AC180" s="35">
        <f t="shared" si="101"/>
        <v>2.0832090867826056E-11</v>
      </c>
      <c r="AD180" s="195">
        <f t="shared" si="110"/>
        <v>1.4285344827500218E-4</v>
      </c>
      <c r="AE180" s="341"/>
      <c r="AM180" s="2" t="s">
        <v>147</v>
      </c>
      <c r="AN180" s="16">
        <v>21</v>
      </c>
      <c r="AO180" s="16">
        <v>32.452326213498502</v>
      </c>
      <c r="AP180" s="76">
        <f t="shared" si="88"/>
        <v>1.7016740680714563E-10</v>
      </c>
      <c r="AQ180" s="16">
        <f t="shared" si="107"/>
        <v>7.6749812813880114E-4</v>
      </c>
      <c r="AR180" s="341"/>
      <c r="AS180" s="2" t="s">
        <v>147</v>
      </c>
      <c r="AT180" s="16">
        <v>15</v>
      </c>
      <c r="AU180" s="16">
        <v>32.953869545694701</v>
      </c>
      <c r="AV180" s="76">
        <f t="shared" si="87"/>
        <v>1.2019787604737292E-10</v>
      </c>
      <c r="AW180" s="16">
        <f t="shared" si="108"/>
        <v>3.6274405169805835E-4</v>
      </c>
      <c r="AX180" s="341"/>
    </row>
    <row r="181" spans="2:50" x14ac:dyDescent="0.25">
      <c r="B181" s="192" t="s">
        <v>148</v>
      </c>
      <c r="C181" s="35">
        <v>7</v>
      </c>
      <c r="D181" s="35">
        <v>37.337434850463801</v>
      </c>
      <c r="E181" s="35">
        <f t="shared" si="99"/>
        <v>5.7585368306896641E-12</v>
      </c>
      <c r="F181" s="195">
        <f t="shared" ref="F181:F200" si="111">E181/E5</f>
        <v>6.5068584031968187E-3</v>
      </c>
      <c r="G181" s="359">
        <f>AVERAGE(F181:F182)</f>
        <v>5.8740491828720553E-3</v>
      </c>
      <c r="N181" s="192" t="s">
        <v>148</v>
      </c>
      <c r="O181" s="35">
        <v>10</v>
      </c>
      <c r="P181" s="35">
        <v>32.942458635147602</v>
      </c>
      <c r="Q181" s="35">
        <f t="shared" si="100"/>
        <v>1.2115234366951971E-10</v>
      </c>
      <c r="R181" s="195">
        <f t="shared" ref="R181:R200" si="112">Q181/Q5</f>
        <v>3.8660728370210622E-3</v>
      </c>
      <c r="S181" s="359">
        <f>AVERAGE(R181:R182)</f>
        <v>2.8936657003601199E-3</v>
      </c>
      <c r="T181" s="192" t="s">
        <v>148</v>
      </c>
      <c r="U181" s="35">
        <v>24</v>
      </c>
      <c r="V181" s="35">
        <v>31.331971573144699</v>
      </c>
      <c r="W181" s="35">
        <f t="shared" si="85"/>
        <v>3.6994463474557603E-10</v>
      </c>
      <c r="X181" s="195">
        <f t="shared" ref="X181:X200" si="113">W181/W5</f>
        <v>8.6008987421051682E-3</v>
      </c>
      <c r="Y181" s="359">
        <f>AVERAGE(X181:X182)</f>
        <v>6.668952371820306E-3</v>
      </c>
      <c r="Z181" s="192" t="s">
        <v>179</v>
      </c>
      <c r="AA181" s="35">
        <v>12</v>
      </c>
      <c r="AB181" s="35">
        <v>37.292711506895799</v>
      </c>
      <c r="AC181" s="35">
        <f t="shared" si="101"/>
        <v>5.939846429900829E-12</v>
      </c>
      <c r="AD181" s="195">
        <f t="shared" si="110"/>
        <v>4.3154303655340798E-4</v>
      </c>
      <c r="AE181" s="341">
        <f>AVERAGE(AD181:AD182)</f>
        <v>4.9600127181797257E-4</v>
      </c>
      <c r="AM181" s="2" t="s">
        <v>147</v>
      </c>
      <c r="AN181" s="16">
        <v>1</v>
      </c>
      <c r="AO181" s="16">
        <v>29.607714794701099</v>
      </c>
      <c r="AP181" s="76">
        <f t="shared" si="88"/>
        <v>1.2223335823902346E-9</v>
      </c>
      <c r="AQ181" s="16">
        <f t="shared" si="107"/>
        <v>2.8840600372414759E-3</v>
      </c>
      <c r="AR181" s="341">
        <f>AVERAGE(AQ181:AQ182)</f>
        <v>2.2966007533955402E-3</v>
      </c>
      <c r="AS181" s="2" t="s">
        <v>147</v>
      </c>
      <c r="AT181" s="16">
        <v>8</v>
      </c>
      <c r="AU181" s="16">
        <v>28.776827563585801</v>
      </c>
      <c r="AV181" s="76">
        <f t="shared" si="87"/>
        <v>2.1742612372041304E-9</v>
      </c>
      <c r="AW181" s="16">
        <f t="shared" si="108"/>
        <v>2.2406812650618826E-3</v>
      </c>
      <c r="AX181" s="341">
        <f>AVERAGE(AW181:AW182)</f>
        <v>2.1147334244193869E-3</v>
      </c>
    </row>
    <row r="182" spans="2:50" ht="15.75" thickBot="1" x14ac:dyDescent="0.3">
      <c r="B182" s="192" t="s">
        <v>148</v>
      </c>
      <c r="C182" s="35">
        <v>7</v>
      </c>
      <c r="D182" s="35">
        <v>37.278057591354901</v>
      </c>
      <c r="E182" s="35">
        <f t="shared" si="99"/>
        <v>6.0004868027564754E-12</v>
      </c>
      <c r="F182" s="195">
        <f t="shared" si="111"/>
        <v>5.2412399625472918E-3</v>
      </c>
      <c r="G182" s="341"/>
      <c r="N182" s="192" t="s">
        <v>148</v>
      </c>
      <c r="O182" s="35">
        <v>10</v>
      </c>
      <c r="P182" s="35">
        <v>31.8450766176264</v>
      </c>
      <c r="Q182" s="35">
        <f t="shared" si="100"/>
        <v>2.592249049321077E-10</v>
      </c>
      <c r="R182" s="195">
        <f t="shared" si="112"/>
        <v>1.9212585636991775E-3</v>
      </c>
      <c r="S182" s="341"/>
      <c r="T182" s="192" t="s">
        <v>148</v>
      </c>
      <c r="U182" s="35">
        <v>24</v>
      </c>
      <c r="V182" s="35">
        <v>30.252060795257101</v>
      </c>
      <c r="W182" s="35">
        <f t="shared" si="85"/>
        <v>7.8202794059491074E-10</v>
      </c>
      <c r="X182" s="195">
        <f t="shared" si="113"/>
        <v>4.7370060015354447E-3</v>
      </c>
      <c r="Y182" s="341"/>
      <c r="Z182" s="193" t="s">
        <v>179</v>
      </c>
      <c r="AA182" s="39">
        <v>12</v>
      </c>
      <c r="AB182" s="39">
        <v>36.270045129273399</v>
      </c>
      <c r="AC182" s="39">
        <f t="shared" si="101"/>
        <v>1.2067810226084528E-11</v>
      </c>
      <c r="AD182" s="196">
        <f t="shared" si="110"/>
        <v>5.6045950708253722E-4</v>
      </c>
      <c r="AE182" s="343"/>
      <c r="AM182" s="2" t="s">
        <v>147</v>
      </c>
      <c r="AN182" s="16">
        <v>1</v>
      </c>
      <c r="AO182" s="16">
        <v>30.6854574691558</v>
      </c>
      <c r="AP182" s="76">
        <f t="shared" si="88"/>
        <v>5.7910440856571824E-10</v>
      </c>
      <c r="AQ182" s="16">
        <f t="shared" si="107"/>
        <v>1.7091414695496045E-3</v>
      </c>
      <c r="AR182" s="341"/>
      <c r="AS182" s="2" t="s">
        <v>147</v>
      </c>
      <c r="AT182" s="16">
        <v>8</v>
      </c>
      <c r="AU182" s="16">
        <v>28.3169493136465</v>
      </c>
      <c r="AV182" s="76">
        <f t="shared" si="87"/>
        <v>2.9905348713202828E-9</v>
      </c>
      <c r="AW182" s="16">
        <f t="shared" si="108"/>
        <v>1.9887855837768913E-3</v>
      </c>
      <c r="AX182" s="341"/>
    </row>
    <row r="183" spans="2:50" x14ac:dyDescent="0.25">
      <c r="B183" s="192" t="s">
        <v>148</v>
      </c>
      <c r="C183" s="35">
        <v>43</v>
      </c>
      <c r="D183" s="35">
        <v>32.5238140201918</v>
      </c>
      <c r="E183" s="35">
        <f t="shared" si="99"/>
        <v>1.6194084703239983E-10</v>
      </c>
      <c r="F183" s="195">
        <f t="shared" si="111"/>
        <v>1.2247886206929392E-3</v>
      </c>
      <c r="G183" s="341">
        <f>AVERAGE(F183:F184)</f>
        <v>1.3975934813005202E-3</v>
      </c>
      <c r="N183" s="192" t="s">
        <v>148</v>
      </c>
      <c r="O183" s="35">
        <v>15</v>
      </c>
      <c r="P183" s="35">
        <v>35.095628751352798</v>
      </c>
      <c r="Q183" s="35">
        <f t="shared" si="100"/>
        <v>2.7237235707078309E-11</v>
      </c>
      <c r="R183" s="195">
        <f t="shared" si="112"/>
        <v>3.3391744522040991E-3</v>
      </c>
      <c r="S183" s="341">
        <f>AVERAGE(R183:R184)</f>
        <v>2.58852061853914E-3</v>
      </c>
      <c r="T183" s="192" t="s">
        <v>148</v>
      </c>
      <c r="U183" s="35">
        <v>19</v>
      </c>
      <c r="V183" s="35">
        <v>32.0314071381327</v>
      </c>
      <c r="W183" s="35">
        <f t="shared" si="85"/>
        <v>2.2781674795932451E-10</v>
      </c>
      <c r="X183" s="195">
        <f t="shared" si="113"/>
        <v>6.7075710404781311E-3</v>
      </c>
      <c r="Y183" s="341">
        <f>AVERAGE(X183:X184)</f>
        <v>5.7285385786247246E-3</v>
      </c>
      <c r="Z183" s="191" t="s">
        <v>133</v>
      </c>
      <c r="AA183" s="188">
        <v>35</v>
      </c>
      <c r="AB183" s="188" t="s">
        <v>143</v>
      </c>
      <c r="AC183" s="188" t="e">
        <f t="shared" si="101"/>
        <v>#VALUE!</v>
      </c>
      <c r="AD183" s="194" t="e">
        <f t="shared" ref="AD183:AD186" si="114">AC183/AC15</f>
        <v>#VALUE!</v>
      </c>
      <c r="AE183" s="340">
        <f>AVERAGE(AD184)</f>
        <v>1.0708374011752016E-4</v>
      </c>
      <c r="AM183" s="2" t="s">
        <v>147</v>
      </c>
      <c r="AN183" s="16">
        <v>2</v>
      </c>
      <c r="AO183" s="16">
        <v>30.311775836256601</v>
      </c>
      <c r="AP183" s="76">
        <f t="shared" si="88"/>
        <v>7.5031953109630881E-10</v>
      </c>
      <c r="AQ183" s="16">
        <f t="shared" si="107"/>
        <v>2.3057444877193816E-3</v>
      </c>
      <c r="AR183" s="341">
        <f>AVERAGE(AQ183:AQ184)</f>
        <v>2.2144503119631335E-3</v>
      </c>
      <c r="AS183" s="2" t="s">
        <v>147</v>
      </c>
      <c r="AT183" s="16">
        <v>9</v>
      </c>
      <c r="AU183" s="16">
        <v>30.259591975599001</v>
      </c>
      <c r="AV183" s="76">
        <f t="shared" si="87"/>
        <v>7.779562223698834E-10</v>
      </c>
      <c r="AW183" s="16">
        <f t="shared" si="108"/>
        <v>8.5754821387351186E-4</v>
      </c>
      <c r="AX183" s="341">
        <f>AVERAGE(AW183:AW184)</f>
        <v>9.065179075868669E-4</v>
      </c>
    </row>
    <row r="184" spans="2:50" x14ac:dyDescent="0.25">
      <c r="B184" s="192" t="s">
        <v>148</v>
      </c>
      <c r="C184" s="35">
        <v>43</v>
      </c>
      <c r="D184" s="35">
        <v>32.2238304692886</v>
      </c>
      <c r="E184" s="35">
        <f t="shared" si="99"/>
        <v>1.9937029595397137E-10</v>
      </c>
      <c r="F184" s="195">
        <f t="shared" si="111"/>
        <v>1.5703983419081014E-3</v>
      </c>
      <c r="G184" s="341"/>
      <c r="N184" s="192" t="s">
        <v>148</v>
      </c>
      <c r="O184" s="35">
        <v>15</v>
      </c>
      <c r="P184" s="35">
        <v>34.041126378365398</v>
      </c>
      <c r="Q184" s="35">
        <f t="shared" si="100"/>
        <v>5.6571783924877015E-11</v>
      </c>
      <c r="R184" s="195">
        <f t="shared" si="112"/>
        <v>1.8378667848741807E-3</v>
      </c>
      <c r="S184" s="341"/>
      <c r="T184" s="192" t="s">
        <v>148</v>
      </c>
      <c r="U184" s="35">
        <v>19</v>
      </c>
      <c r="V184" s="35">
        <v>30.8814952237177</v>
      </c>
      <c r="W184" s="35">
        <f t="shared" si="85"/>
        <v>5.0552615103695364E-10</v>
      </c>
      <c r="X184" s="195">
        <f t="shared" si="113"/>
        <v>4.7495061167713189E-3</v>
      </c>
      <c r="Y184" s="341"/>
      <c r="Z184" s="192" t="s">
        <v>133</v>
      </c>
      <c r="AA184" s="35">
        <v>35</v>
      </c>
      <c r="AB184" s="35">
        <v>35.898197824445496</v>
      </c>
      <c r="AC184" s="35">
        <f t="shared" si="101"/>
        <v>1.5615851290480976E-11</v>
      </c>
      <c r="AD184" s="195">
        <f t="shared" si="114"/>
        <v>1.0708374011752016E-4</v>
      </c>
      <c r="AE184" s="341"/>
      <c r="AM184" s="2" t="s">
        <v>147</v>
      </c>
      <c r="AN184" s="16">
        <v>2</v>
      </c>
      <c r="AO184" s="16">
        <v>29.575993320318599</v>
      </c>
      <c r="AP184" s="76">
        <f t="shared" si="88"/>
        <v>1.2495074762993212E-9</v>
      </c>
      <c r="AQ184" s="16">
        <f t="shared" si="107"/>
        <v>2.1231561362068854E-3</v>
      </c>
      <c r="AR184" s="341"/>
      <c r="AS184" s="2" t="s">
        <v>147</v>
      </c>
      <c r="AT184" s="16">
        <v>9</v>
      </c>
      <c r="AU184" s="16">
        <v>29.439723362221098</v>
      </c>
      <c r="AV184" s="76">
        <f t="shared" si="87"/>
        <v>1.3732835059475706E-9</v>
      </c>
      <c r="AW184" s="16">
        <f t="shared" si="108"/>
        <v>9.5548760130022205E-4</v>
      </c>
      <c r="AX184" s="341"/>
    </row>
    <row r="185" spans="2:50" x14ac:dyDescent="0.25">
      <c r="B185" s="192" t="s">
        <v>148</v>
      </c>
      <c r="C185" s="35">
        <v>38</v>
      </c>
      <c r="D185" s="35">
        <v>31.407371130040001</v>
      </c>
      <c r="E185" s="35">
        <f t="shared" si="99"/>
        <v>3.5110677108746331E-10</v>
      </c>
      <c r="F185" s="195">
        <f t="shared" si="111"/>
        <v>1.9335376696173637E-3</v>
      </c>
      <c r="G185" s="341">
        <f>AVERAGE(F185:F186)</f>
        <v>1.6553659470705351E-3</v>
      </c>
      <c r="N185" s="192" t="s">
        <v>148</v>
      </c>
      <c r="O185" s="35">
        <v>42</v>
      </c>
      <c r="P185" s="35">
        <v>30.1244502084215</v>
      </c>
      <c r="Q185" s="35">
        <f t="shared" si="100"/>
        <v>8.5435208645207435E-10</v>
      </c>
      <c r="R185" s="195">
        <f t="shared" si="112"/>
        <v>7.1647115147975612E-3</v>
      </c>
      <c r="S185" s="341">
        <f>AVERAGE(R185:R186)</f>
        <v>4.7217464921686667E-3</v>
      </c>
      <c r="T185" s="192" t="s">
        <v>148</v>
      </c>
      <c r="U185" s="35">
        <v>27</v>
      </c>
      <c r="V185" s="35">
        <v>33.689811698271598</v>
      </c>
      <c r="W185" s="35">
        <f t="shared" si="85"/>
        <v>7.2169904489703864E-11</v>
      </c>
      <c r="X185" s="195">
        <f t="shared" si="113"/>
        <v>3.1403464719936473E-3</v>
      </c>
      <c r="Y185" s="341">
        <f>AVERAGE(X185:X186)</f>
        <v>2.4888438106185021E-3</v>
      </c>
      <c r="Z185" s="192" t="s">
        <v>133</v>
      </c>
      <c r="AA185" s="35">
        <v>12</v>
      </c>
      <c r="AB185" s="35" t="s">
        <v>143</v>
      </c>
      <c r="AC185" s="35" t="e">
        <f t="shared" si="101"/>
        <v>#VALUE!</v>
      </c>
      <c r="AD185" s="195" t="e">
        <f t="shared" si="114"/>
        <v>#VALUE!</v>
      </c>
      <c r="AE185" s="341" t="e">
        <f>AVERAGE(AD185:AD186)</f>
        <v>#VALUE!</v>
      </c>
      <c r="AM185" s="2" t="s">
        <v>147</v>
      </c>
      <c r="AN185" s="16">
        <v>4</v>
      </c>
      <c r="AO185" s="16">
        <v>32.22693380354</v>
      </c>
      <c r="AP185" s="76">
        <f t="shared" si="88"/>
        <v>1.9894189793416065E-10</v>
      </c>
      <c r="AQ185" s="16">
        <f t="shared" si="107"/>
        <v>1.3558622151753652E-3</v>
      </c>
      <c r="AR185" s="341">
        <f>AVERAGE(AQ185:AQ186)</f>
        <v>1.6145648617914721E-3</v>
      </c>
      <c r="AS185" s="2" t="s">
        <v>147</v>
      </c>
      <c r="AT185" s="16">
        <v>3</v>
      </c>
      <c r="AU185" s="16">
        <v>31.1310298247008</v>
      </c>
      <c r="AV185" s="76">
        <f t="shared" si="87"/>
        <v>4.2523228178936296E-10</v>
      </c>
      <c r="AW185" s="16">
        <f t="shared" si="108"/>
        <v>1.2063428082950381E-3</v>
      </c>
      <c r="AX185" s="341">
        <f>AVERAGE(AW185:AW186)</f>
        <v>1.2916296907976082E-3</v>
      </c>
    </row>
    <row r="186" spans="2:50" ht="15.75" thickBot="1" x14ac:dyDescent="0.3">
      <c r="B186" s="192" t="s">
        <v>148</v>
      </c>
      <c r="C186" s="35">
        <v>38</v>
      </c>
      <c r="D186" s="35">
        <v>31.710190864885199</v>
      </c>
      <c r="E186" s="35">
        <f t="shared" si="99"/>
        <v>2.846304644345494E-10</v>
      </c>
      <c r="F186" s="195">
        <f t="shared" si="111"/>
        <v>1.3771942245237063E-3</v>
      </c>
      <c r="G186" s="341"/>
      <c r="N186" s="192" t="s">
        <v>148</v>
      </c>
      <c r="O186" s="35">
        <v>42</v>
      </c>
      <c r="P186" s="35">
        <v>29.805948624430499</v>
      </c>
      <c r="Q186" s="35">
        <f t="shared" si="100"/>
        <v>1.0654066784883647E-9</v>
      </c>
      <c r="R186" s="195">
        <f t="shared" si="112"/>
        <v>2.2787814695397722E-3</v>
      </c>
      <c r="S186" s="341"/>
      <c r="T186" s="192" t="s">
        <v>148</v>
      </c>
      <c r="U186" s="35">
        <v>27</v>
      </c>
      <c r="V186" s="35">
        <v>33.101218796399799</v>
      </c>
      <c r="W186" s="35">
        <f t="shared" si="85"/>
        <v>1.0852761254514328E-10</v>
      </c>
      <c r="X186" s="195">
        <f t="shared" si="113"/>
        <v>1.8373411492433574E-3</v>
      </c>
      <c r="Y186" s="341"/>
      <c r="Z186" s="193" t="s">
        <v>133</v>
      </c>
      <c r="AA186" s="39">
        <v>12</v>
      </c>
      <c r="AB186" s="39" t="s">
        <v>143</v>
      </c>
      <c r="AC186" s="39" t="e">
        <f t="shared" si="101"/>
        <v>#VALUE!</v>
      </c>
      <c r="AD186" s="196" t="e">
        <f t="shared" si="114"/>
        <v>#VALUE!</v>
      </c>
      <c r="AE186" s="343"/>
      <c r="AM186" s="2" t="s">
        <v>147</v>
      </c>
      <c r="AN186" s="16">
        <v>4</v>
      </c>
      <c r="AO186" s="16">
        <v>31.475182677154901</v>
      </c>
      <c r="AP186" s="76">
        <f t="shared" si="88"/>
        <v>3.3498541234877141E-10</v>
      </c>
      <c r="AQ186" s="16">
        <f t="shared" si="107"/>
        <v>1.8732675084075793E-3</v>
      </c>
      <c r="AR186" s="341"/>
      <c r="AS186" s="2" t="s">
        <v>147</v>
      </c>
      <c r="AT186" s="16">
        <v>3</v>
      </c>
      <c r="AU186" s="16">
        <v>30.706179320143001</v>
      </c>
      <c r="AV186" s="76">
        <f t="shared" si="87"/>
        <v>5.7084601335792663E-10</v>
      </c>
      <c r="AW186" s="16">
        <f t="shared" si="108"/>
        <v>1.3769165733001781E-3</v>
      </c>
      <c r="AX186" s="341"/>
    </row>
    <row r="187" spans="2:50" x14ac:dyDescent="0.25">
      <c r="B187" s="192" t="s">
        <v>148</v>
      </c>
      <c r="C187" s="35">
        <v>32</v>
      </c>
      <c r="D187" s="35">
        <v>33.181237067422899</v>
      </c>
      <c r="E187" s="35">
        <f t="shared" si="99"/>
        <v>1.0267207742961067E-10</v>
      </c>
      <c r="F187" s="195">
        <f t="shared" si="111"/>
        <v>1.0512189784908264E-3</v>
      </c>
      <c r="G187" s="341">
        <f>AVERAGE(F187:F188)</f>
        <v>1.1547378278099303E-3</v>
      </c>
      <c r="N187" s="192" t="s">
        <v>148</v>
      </c>
      <c r="O187" s="35">
        <v>6</v>
      </c>
      <c r="P187" s="35" t="s">
        <v>143</v>
      </c>
      <c r="Q187" s="35" t="e">
        <f t="shared" si="100"/>
        <v>#VALUE!</v>
      </c>
      <c r="R187" s="195" t="e">
        <f t="shared" si="112"/>
        <v>#VALUE!</v>
      </c>
      <c r="S187" s="341" t="e">
        <f>AVERAGE(R187:R188)</f>
        <v>#VALUE!</v>
      </c>
      <c r="T187" s="192" t="s">
        <v>148</v>
      </c>
      <c r="U187" s="35">
        <v>34</v>
      </c>
      <c r="V187" s="35">
        <v>29.904871397413501</v>
      </c>
      <c r="W187" s="35">
        <f t="shared" si="85"/>
        <v>9.9480209890524793E-10</v>
      </c>
      <c r="X187" s="195">
        <f t="shared" si="113"/>
        <v>1.0068602009806501E-2</v>
      </c>
      <c r="Y187" s="341">
        <f>AVERAGE(X187:X188)</f>
        <v>6.4599961839527029E-3</v>
      </c>
      <c r="AE187" s="298"/>
      <c r="AM187" s="2" t="s">
        <v>147</v>
      </c>
      <c r="AN187" s="16">
        <v>16</v>
      </c>
      <c r="AO187" s="16">
        <v>33.160821932940699</v>
      </c>
      <c r="AP187" s="76">
        <f t="shared" si="88"/>
        <v>1.0413528676416397E-10</v>
      </c>
      <c r="AQ187" s="16">
        <f t="shared" si="107"/>
        <v>2.1337435005614508E-4</v>
      </c>
      <c r="AR187" s="341">
        <f>AVERAGE(AQ187:AQ188)</f>
        <v>2.3790157900397302E-4</v>
      </c>
      <c r="AS187" s="2" t="s">
        <v>147</v>
      </c>
      <c r="AT187" s="16">
        <v>6</v>
      </c>
      <c r="AU187" s="16">
        <v>29.740709518726501</v>
      </c>
      <c r="AV187" s="76">
        <f t="shared" si="87"/>
        <v>1.1146906095563591E-9</v>
      </c>
      <c r="AW187" s="16">
        <f t="shared" si="108"/>
        <v>1.8265041355336313E-3</v>
      </c>
      <c r="AX187" s="341">
        <f>AVERAGE(AW187:AW188)</f>
        <v>1.545983404142119E-3</v>
      </c>
    </row>
    <row r="188" spans="2:50" x14ac:dyDescent="0.25">
      <c r="B188" s="192" t="s">
        <v>148</v>
      </c>
      <c r="C188" s="35">
        <v>32</v>
      </c>
      <c r="D188" s="35">
        <v>32.433975416686799</v>
      </c>
      <c r="E188" s="35">
        <f t="shared" si="99"/>
        <v>1.7234572724459917E-10</v>
      </c>
      <c r="F188" s="195">
        <f t="shared" si="111"/>
        <v>1.258256677129034E-3</v>
      </c>
      <c r="G188" s="341"/>
      <c r="N188" s="192" t="s">
        <v>148</v>
      </c>
      <c r="O188" s="35">
        <v>6</v>
      </c>
      <c r="P188" s="35" t="s">
        <v>143</v>
      </c>
      <c r="Q188" s="35" t="e">
        <f t="shared" si="100"/>
        <v>#VALUE!</v>
      </c>
      <c r="R188" s="195" t="e">
        <f t="shared" si="112"/>
        <v>#VALUE!</v>
      </c>
      <c r="S188" s="341"/>
      <c r="T188" s="192" t="s">
        <v>148</v>
      </c>
      <c r="U188" s="35">
        <v>34</v>
      </c>
      <c r="V188" s="35">
        <v>29.254648086394699</v>
      </c>
      <c r="W188" s="35">
        <f t="shared" si="85"/>
        <v>1.5612534583769121E-9</v>
      </c>
      <c r="X188" s="195">
        <f t="shared" si="113"/>
        <v>2.8513903580989057E-3</v>
      </c>
      <c r="Y188" s="341"/>
      <c r="AE188" s="298"/>
      <c r="AM188" s="2" t="s">
        <v>147</v>
      </c>
      <c r="AN188" s="16">
        <v>16</v>
      </c>
      <c r="AO188" s="16">
        <v>32.269424282789799</v>
      </c>
      <c r="AP188" s="76">
        <f t="shared" si="88"/>
        <v>1.9316807329377398E-10</v>
      </c>
      <c r="AQ188" s="16">
        <f t="shared" si="107"/>
        <v>2.6242880795180094E-4</v>
      </c>
      <c r="AR188" s="341"/>
      <c r="AS188" s="2" t="s">
        <v>147</v>
      </c>
      <c r="AT188" s="16">
        <v>6</v>
      </c>
      <c r="AU188" s="16">
        <v>29.486204432318701</v>
      </c>
      <c r="AV188" s="76">
        <f t="shared" si="87"/>
        <v>1.3297439026185571E-9</v>
      </c>
      <c r="AW188" s="16">
        <f t="shared" si="108"/>
        <v>1.2654626727506069E-3</v>
      </c>
      <c r="AX188" s="341"/>
    </row>
    <row r="189" spans="2:50" x14ac:dyDescent="0.25">
      <c r="B189" s="192" t="s">
        <v>148</v>
      </c>
      <c r="C189" s="35">
        <v>26</v>
      </c>
      <c r="D189" s="35">
        <v>34.4624662635714</v>
      </c>
      <c r="E189" s="35">
        <f t="shared" si="99"/>
        <v>4.2243892628881547E-11</v>
      </c>
      <c r="F189" s="195">
        <f t="shared" si="111"/>
        <v>2.2861728021616157E-3</v>
      </c>
      <c r="G189" s="341">
        <f>AVERAGE(F189:F190)</f>
        <v>2.1639583214354777E-3</v>
      </c>
      <c r="N189" s="192" t="s">
        <v>148</v>
      </c>
      <c r="O189" s="35">
        <v>4</v>
      </c>
      <c r="P189" s="35" t="s">
        <v>143</v>
      </c>
      <c r="Q189" s="35" t="e">
        <f t="shared" si="100"/>
        <v>#VALUE!</v>
      </c>
      <c r="R189" s="195" t="e">
        <f t="shared" si="112"/>
        <v>#VALUE!</v>
      </c>
      <c r="S189" s="341" t="e">
        <f>AVERAGE(R189:R190)</f>
        <v>#VALUE!</v>
      </c>
      <c r="T189" s="192" t="s">
        <v>148</v>
      </c>
      <c r="U189" s="35">
        <v>33</v>
      </c>
      <c r="V189" s="35">
        <v>30.988796072794401</v>
      </c>
      <c r="W189" s="35">
        <f t="shared" si="85"/>
        <v>4.6929167765947424E-10</v>
      </c>
      <c r="X189" s="195">
        <f t="shared" si="113"/>
        <v>7.0734971806641683E-3</v>
      </c>
      <c r="Y189" s="341">
        <f>AVERAGE(X189:X190)</f>
        <v>4.5812654504040311E-3</v>
      </c>
      <c r="AE189" s="298"/>
      <c r="AM189" s="2" t="s">
        <v>147</v>
      </c>
      <c r="AN189" s="16">
        <v>14</v>
      </c>
      <c r="AO189" s="16">
        <v>31.952007988756701</v>
      </c>
      <c r="AP189" s="76">
        <f t="shared" si="88"/>
        <v>2.40706142863689E-10</v>
      </c>
      <c r="AQ189" s="16">
        <f t="shared" si="107"/>
        <v>7.6991296912636367E-4</v>
      </c>
      <c r="AR189" s="341">
        <f>AVERAGE(AQ189:AQ190)</f>
        <v>6.9161814961277938E-4</v>
      </c>
      <c r="AS189" s="2" t="s">
        <v>147</v>
      </c>
      <c r="AT189" s="16">
        <v>17</v>
      </c>
      <c r="AU189" s="16">
        <v>32.589790067077502</v>
      </c>
      <c r="AV189" s="76">
        <f t="shared" si="87"/>
        <v>1.5470189637283714E-10</v>
      </c>
      <c r="AW189" s="16">
        <f t="shared" si="108"/>
        <v>5.8432400914100902E-4</v>
      </c>
      <c r="AX189" s="341">
        <f>AVERAGE(AW189:AW190)</f>
        <v>4.9409758901007702E-4</v>
      </c>
    </row>
    <row r="190" spans="2:50" x14ac:dyDescent="0.25">
      <c r="B190" s="192" t="s">
        <v>148</v>
      </c>
      <c r="C190" s="35">
        <v>26</v>
      </c>
      <c r="D190" s="35">
        <v>34.301040562600399</v>
      </c>
      <c r="E190" s="35">
        <f t="shared" si="99"/>
        <v>4.72452235381285E-11</v>
      </c>
      <c r="F190" s="195">
        <f t="shared" si="111"/>
        <v>2.0417438407093398E-3</v>
      </c>
      <c r="G190" s="341"/>
      <c r="N190" s="192" t="s">
        <v>148</v>
      </c>
      <c r="O190" s="35">
        <v>4</v>
      </c>
      <c r="P190" s="35" t="s">
        <v>143</v>
      </c>
      <c r="Q190" s="35" t="e">
        <f t="shared" si="100"/>
        <v>#VALUE!</v>
      </c>
      <c r="R190" s="195" t="e">
        <f t="shared" si="112"/>
        <v>#VALUE!</v>
      </c>
      <c r="S190" s="341"/>
      <c r="T190" s="192" t="s">
        <v>148</v>
      </c>
      <c r="U190" s="35">
        <v>33</v>
      </c>
      <c r="V190" s="35">
        <v>30.615240943705299</v>
      </c>
      <c r="W190" s="35">
        <f t="shared" si="85"/>
        <v>6.0798680147840895E-10</v>
      </c>
      <c r="X190" s="195">
        <f t="shared" si="113"/>
        <v>2.0890337201438947E-3</v>
      </c>
      <c r="Y190" s="341"/>
      <c r="AE190" s="298"/>
      <c r="AM190" s="2" t="s">
        <v>147</v>
      </c>
      <c r="AN190" s="16">
        <v>14</v>
      </c>
      <c r="AO190" s="16">
        <v>31.399246355693599</v>
      </c>
      <c r="AP190" s="76">
        <f t="shared" si="88"/>
        <v>3.530896648570733E-10</v>
      </c>
      <c r="AQ190" s="16">
        <f t="shared" si="107"/>
        <v>6.1332333009919498E-4</v>
      </c>
      <c r="AR190" s="341"/>
      <c r="AS190" s="2" t="s">
        <v>147</v>
      </c>
      <c r="AT190" s="16">
        <v>17</v>
      </c>
      <c r="AU190" s="16">
        <v>31.431814670504998</v>
      </c>
      <c r="AV190" s="76">
        <f t="shared" si="87"/>
        <v>3.4520809088413511E-10</v>
      </c>
      <c r="AW190" s="16">
        <f t="shared" si="108"/>
        <v>4.0387116887914503E-4</v>
      </c>
      <c r="AX190" s="341"/>
    </row>
    <row r="191" spans="2:50" x14ac:dyDescent="0.25">
      <c r="B191" s="192" t="s">
        <v>148</v>
      </c>
      <c r="C191" s="35">
        <v>5</v>
      </c>
      <c r="D191" s="35" t="s">
        <v>143</v>
      </c>
      <c r="E191" s="35" t="e">
        <f t="shared" si="99"/>
        <v>#VALUE!</v>
      </c>
      <c r="F191" s="195" t="e">
        <f t="shared" si="111"/>
        <v>#VALUE!</v>
      </c>
      <c r="G191" s="341" t="e">
        <f>AVERAGE(F191:F192)</f>
        <v>#VALUE!</v>
      </c>
      <c r="N191" s="192" t="s">
        <v>148</v>
      </c>
      <c r="O191" s="35">
        <v>29</v>
      </c>
      <c r="P191" s="35">
        <v>30.2037446603821</v>
      </c>
      <c r="Q191" s="35">
        <f t="shared" si="100"/>
        <v>8.0866170259771729E-10</v>
      </c>
      <c r="R191" s="195">
        <f t="shared" si="112"/>
        <v>7.2914719962855756E-3</v>
      </c>
      <c r="S191" s="341">
        <f>AVERAGE(R191:R192)</f>
        <v>5.3407685220055847E-3</v>
      </c>
      <c r="T191" s="192" t="s">
        <v>148</v>
      </c>
      <c r="U191" s="35">
        <v>1</v>
      </c>
      <c r="V191" s="35" t="s">
        <v>143</v>
      </c>
      <c r="W191" s="35" t="e">
        <f t="shared" si="85"/>
        <v>#VALUE!</v>
      </c>
      <c r="X191" s="195" t="e">
        <f t="shared" si="113"/>
        <v>#VALUE!</v>
      </c>
      <c r="Y191" s="341" t="e">
        <f>AVERAGE(X191:X192)</f>
        <v>#VALUE!</v>
      </c>
      <c r="AE191" s="298"/>
      <c r="AM191" s="2" t="s">
        <v>147</v>
      </c>
      <c r="AN191" s="16">
        <v>20</v>
      </c>
      <c r="AO191" s="16">
        <v>30.3573141261109</v>
      </c>
      <c r="AP191" s="76">
        <f t="shared" si="88"/>
        <v>7.2700577422672701E-10</v>
      </c>
      <c r="AQ191" s="16">
        <f t="shared" si="107"/>
        <v>2.1539539224122318E-3</v>
      </c>
      <c r="AR191" s="341">
        <f>AVERAGE(AQ191:AQ192)</f>
        <v>2.2704611883180778E-3</v>
      </c>
      <c r="AS191" s="2" t="s">
        <v>147</v>
      </c>
      <c r="AT191" s="16">
        <v>7</v>
      </c>
      <c r="AU191" s="16">
        <v>31.905093393584199</v>
      </c>
      <c r="AV191" s="76">
        <f t="shared" si="87"/>
        <v>2.4866225862363426E-10</v>
      </c>
      <c r="AW191" s="16">
        <f t="shared" si="108"/>
        <v>1.1616699467444631E-3</v>
      </c>
      <c r="AX191" s="341">
        <f>AVERAGE(AW191:AW192)</f>
        <v>9.3195974589036683E-4</v>
      </c>
    </row>
    <row r="192" spans="2:50" x14ac:dyDescent="0.25">
      <c r="B192" s="192" t="s">
        <v>148</v>
      </c>
      <c r="C192" s="35">
        <v>5</v>
      </c>
      <c r="D192" s="35" t="s">
        <v>143</v>
      </c>
      <c r="E192" s="35" t="e">
        <f t="shared" si="99"/>
        <v>#VALUE!</v>
      </c>
      <c r="F192" s="195" t="e">
        <f t="shared" si="111"/>
        <v>#VALUE!</v>
      </c>
      <c r="G192" s="341"/>
      <c r="N192" s="192" t="s">
        <v>148</v>
      </c>
      <c r="O192" s="35">
        <v>29</v>
      </c>
      <c r="P192" s="35">
        <v>29.490196003075798</v>
      </c>
      <c r="Q192" s="35">
        <f t="shared" si="100"/>
        <v>1.3260699238000901E-9</v>
      </c>
      <c r="R192" s="195">
        <f t="shared" si="112"/>
        <v>3.3900650477255937E-3</v>
      </c>
      <c r="S192" s="341"/>
      <c r="T192" s="192" t="s">
        <v>148</v>
      </c>
      <c r="U192" s="35">
        <v>1</v>
      </c>
      <c r="V192" s="35" t="s">
        <v>143</v>
      </c>
      <c r="W192" s="35" t="e">
        <f t="shared" si="85"/>
        <v>#VALUE!</v>
      </c>
      <c r="X192" s="195" t="e">
        <f t="shared" si="113"/>
        <v>#VALUE!</v>
      </c>
      <c r="Y192" s="341"/>
      <c r="AE192" s="298"/>
      <c r="AM192" s="2" t="s">
        <v>147</v>
      </c>
      <c r="AN192" s="16">
        <v>20</v>
      </c>
      <c r="AO192" s="16">
        <v>29.4578812617662</v>
      </c>
      <c r="AP192" s="76">
        <f t="shared" si="88"/>
        <v>1.3561075426108825E-9</v>
      </c>
      <c r="AQ192" s="16">
        <f t="shared" si="107"/>
        <v>2.3869684542239234E-3</v>
      </c>
      <c r="AR192" s="341"/>
      <c r="AS192" s="2" t="s">
        <v>147</v>
      </c>
      <c r="AT192" s="16">
        <v>7</v>
      </c>
      <c r="AU192" s="16">
        <v>31.103390057861599</v>
      </c>
      <c r="AV192" s="76">
        <f t="shared" si="87"/>
        <v>4.3345760371199966E-10</v>
      </c>
      <c r="AW192" s="16">
        <f t="shared" si="108"/>
        <v>7.0224954503627041E-4</v>
      </c>
      <c r="AX192" s="341"/>
    </row>
    <row r="193" spans="2:50" x14ac:dyDescent="0.25">
      <c r="B193" s="192" t="s">
        <v>148</v>
      </c>
      <c r="C193" s="35">
        <v>41</v>
      </c>
      <c r="D193" s="35">
        <v>33.295168436113599</v>
      </c>
      <c r="E193" s="35">
        <f t="shared" si="99"/>
        <v>9.4875830392529845E-11</v>
      </c>
      <c r="F193" s="195">
        <f t="shared" si="111"/>
        <v>1.3054601845865056E-3</v>
      </c>
      <c r="G193" s="341">
        <f>AVERAGE(F193:F194)</f>
        <v>1.3439939321365868E-3</v>
      </c>
      <c r="N193" s="192" t="s">
        <v>148</v>
      </c>
      <c r="O193" s="35">
        <v>16</v>
      </c>
      <c r="P193" s="35">
        <v>31.557869309286101</v>
      </c>
      <c r="Q193" s="35">
        <f t="shared" si="100"/>
        <v>3.1632589002666316E-10</v>
      </c>
      <c r="R193" s="195">
        <f t="shared" si="112"/>
        <v>8.175766111242249E-3</v>
      </c>
      <c r="S193" s="341">
        <f>AVERAGE(R193:R194)</f>
        <v>5.3489773749369205E-3</v>
      </c>
      <c r="T193" s="192" t="s">
        <v>148</v>
      </c>
      <c r="U193" s="35">
        <v>28</v>
      </c>
      <c r="V193" s="35" t="s">
        <v>143</v>
      </c>
      <c r="W193" s="35" t="e">
        <f t="shared" si="85"/>
        <v>#VALUE!</v>
      </c>
      <c r="X193" s="195" t="e">
        <f t="shared" si="113"/>
        <v>#VALUE!</v>
      </c>
      <c r="Y193" s="341" t="e">
        <f>AVERAGE(X193:X194)</f>
        <v>#VALUE!</v>
      </c>
      <c r="AE193" s="298"/>
      <c r="AM193" s="2" t="s">
        <v>147</v>
      </c>
      <c r="AN193" s="16">
        <v>22</v>
      </c>
      <c r="AO193" s="16">
        <v>33.131913208478501</v>
      </c>
      <c r="AP193" s="76">
        <f t="shared" si="88"/>
        <v>1.0624299634881238E-10</v>
      </c>
      <c r="AQ193" s="16">
        <f t="shared" si="107"/>
        <v>2.3960127214157941E-4</v>
      </c>
      <c r="AR193" s="341">
        <f>AVERAGE(AQ193:AQ194)</f>
        <v>1.7171884398782305E-4</v>
      </c>
      <c r="AS193" s="2" t="s">
        <v>147</v>
      </c>
      <c r="AT193" s="16">
        <v>11</v>
      </c>
      <c r="AU193" s="16">
        <v>30.109826356843399</v>
      </c>
      <c r="AV193" s="76">
        <f t="shared" si="87"/>
        <v>8.6305625083514529E-10</v>
      </c>
      <c r="AW193" s="16">
        <f t="shared" si="108"/>
        <v>8.938894016949588E-4</v>
      </c>
      <c r="AX193" s="341">
        <f>AVERAGE(AW193:AW194)</f>
        <v>8.9983028124702828E-4</v>
      </c>
    </row>
    <row r="194" spans="2:50" ht="15.75" thickBot="1" x14ac:dyDescent="0.3">
      <c r="B194" s="192" t="s">
        <v>148</v>
      </c>
      <c r="C194" s="35">
        <v>41</v>
      </c>
      <c r="D194" s="35">
        <v>33.1685543504504</v>
      </c>
      <c r="E194" s="35">
        <f t="shared" si="99"/>
        <v>1.0357864556247008E-10</v>
      </c>
      <c r="F194" s="195">
        <f t="shared" si="111"/>
        <v>1.382527679686668E-3</v>
      </c>
      <c r="G194" s="341"/>
      <c r="N194" s="192" t="s">
        <v>148</v>
      </c>
      <c r="O194" s="35">
        <v>16</v>
      </c>
      <c r="P194" s="35">
        <v>31.106754234246399</v>
      </c>
      <c r="Q194" s="35">
        <f t="shared" si="100"/>
        <v>4.3244801477234034E-10</v>
      </c>
      <c r="R194" s="195">
        <f t="shared" si="112"/>
        <v>2.5221886386315923E-3</v>
      </c>
      <c r="S194" s="341"/>
      <c r="T194" s="192" t="s">
        <v>148</v>
      </c>
      <c r="U194" s="35">
        <v>28</v>
      </c>
      <c r="V194" s="35" t="s">
        <v>143</v>
      </c>
      <c r="W194" s="35" t="e">
        <f t="shared" si="85"/>
        <v>#VALUE!</v>
      </c>
      <c r="X194" s="195" t="e">
        <f t="shared" si="113"/>
        <v>#VALUE!</v>
      </c>
      <c r="Y194" s="341"/>
      <c r="AE194" s="298"/>
      <c r="AM194" s="2" t="s">
        <v>147</v>
      </c>
      <c r="AN194" s="16">
        <v>22</v>
      </c>
      <c r="AO194" s="16">
        <v>33.653160656188803</v>
      </c>
      <c r="AP194" s="76">
        <f t="shared" si="88"/>
        <v>7.4026837039981741E-11</v>
      </c>
      <c r="AQ194" s="16">
        <f t="shared" si="107"/>
        <v>1.0383641583406671E-4</v>
      </c>
      <c r="AR194" s="341"/>
      <c r="AS194" s="2" t="s">
        <v>147</v>
      </c>
      <c r="AT194" s="16">
        <v>11</v>
      </c>
      <c r="AU194" s="16">
        <v>29.483615989091899</v>
      </c>
      <c r="AV194" s="76">
        <f t="shared" si="87"/>
        <v>1.3321318336006497E-9</v>
      </c>
      <c r="AW194" s="16">
        <f t="shared" si="108"/>
        <v>9.0577116079909776E-4</v>
      </c>
      <c r="AX194" s="341"/>
    </row>
    <row r="195" spans="2:50" x14ac:dyDescent="0.25">
      <c r="B195" s="192" t="s">
        <v>148</v>
      </c>
      <c r="C195" s="35">
        <v>8</v>
      </c>
      <c r="D195" s="35">
        <v>35.246995721010798</v>
      </c>
      <c r="E195" s="35">
        <f t="shared" ref="E195:E200" si="115">2^(-D195)</f>
        <v>2.4524323199045793E-11</v>
      </c>
      <c r="F195" s="195">
        <f t="shared" si="111"/>
        <v>2.1050396159264231E-3</v>
      </c>
      <c r="G195" s="341">
        <f>AVERAGE(F195:F196)</f>
        <v>2.3868151542992067E-3</v>
      </c>
      <c r="N195" s="192" t="s">
        <v>148</v>
      </c>
      <c r="O195" s="35">
        <v>3</v>
      </c>
      <c r="P195" s="35">
        <v>36.4790829259505</v>
      </c>
      <c r="Q195" s="35">
        <f t="shared" ref="Q195:Q200" si="116">2^(-P195)</f>
        <v>1.0440031883172127E-11</v>
      </c>
      <c r="R195" s="195">
        <f t="shared" si="112"/>
        <v>1.6505493367953615E-2</v>
      </c>
      <c r="S195" s="341">
        <f>AVERAGE(R195:R196)</f>
        <v>1.3537906399491217E-2</v>
      </c>
      <c r="T195" s="192" t="s">
        <v>148</v>
      </c>
      <c r="U195" s="35">
        <v>9</v>
      </c>
      <c r="V195" s="35" t="s">
        <v>143</v>
      </c>
      <c r="W195" s="35" t="e">
        <f t="shared" ref="W195:W210" si="117">2^(-V195)</f>
        <v>#VALUE!</v>
      </c>
      <c r="X195" s="195" t="e">
        <f t="shared" si="113"/>
        <v>#VALUE!</v>
      </c>
      <c r="Y195" s="341" t="e">
        <f>AVERAGE(X195:X196)</f>
        <v>#VALUE!</v>
      </c>
      <c r="AE195" s="298"/>
      <c r="AM195" s="1" t="s">
        <v>148</v>
      </c>
      <c r="AN195" s="15" t="s">
        <v>142</v>
      </c>
      <c r="AO195" s="15" t="s">
        <v>143</v>
      </c>
      <c r="AP195" s="210" t="e">
        <f t="shared" si="88"/>
        <v>#VALUE!</v>
      </c>
      <c r="AQ195" s="215"/>
      <c r="AR195" s="216"/>
      <c r="AS195" s="1" t="s">
        <v>148</v>
      </c>
      <c r="AT195" s="15" t="s">
        <v>142</v>
      </c>
      <c r="AU195" s="15" t="s">
        <v>143</v>
      </c>
      <c r="AV195" s="210" t="e">
        <f t="shared" ref="AV195:AV258" si="118">2^(-AU195)</f>
        <v>#VALUE!</v>
      </c>
      <c r="AW195" s="215"/>
      <c r="AX195" s="216"/>
    </row>
    <row r="196" spans="2:50" x14ac:dyDescent="0.25">
      <c r="B196" s="192" t="s">
        <v>148</v>
      </c>
      <c r="C196" s="35">
        <v>8</v>
      </c>
      <c r="D196" s="35">
        <v>34.731134368867899</v>
      </c>
      <c r="E196" s="35">
        <f t="shared" si="115"/>
        <v>3.5066043848349649E-11</v>
      </c>
      <c r="F196" s="195">
        <f t="shared" si="111"/>
        <v>2.6685906926719903E-3</v>
      </c>
      <c r="G196" s="341"/>
      <c r="N196" s="192" t="s">
        <v>148</v>
      </c>
      <c r="O196" s="35">
        <v>3</v>
      </c>
      <c r="P196" s="35">
        <v>34.7278443670698</v>
      </c>
      <c r="Q196" s="35">
        <f t="shared" si="116"/>
        <v>3.5146101649298757E-11</v>
      </c>
      <c r="R196" s="195">
        <f t="shared" si="112"/>
        <v>1.0570319431028818E-2</v>
      </c>
      <c r="S196" s="341"/>
      <c r="T196" s="192" t="s">
        <v>148</v>
      </c>
      <c r="U196" s="35">
        <v>9</v>
      </c>
      <c r="V196" s="35" t="s">
        <v>143</v>
      </c>
      <c r="W196" s="35" t="e">
        <f t="shared" si="117"/>
        <v>#VALUE!</v>
      </c>
      <c r="X196" s="195" t="e">
        <f t="shared" si="113"/>
        <v>#VALUE!</v>
      </c>
      <c r="Y196" s="341"/>
      <c r="AE196" s="298"/>
      <c r="AM196" s="5" t="s">
        <v>148</v>
      </c>
      <c r="AN196" s="72" t="s">
        <v>142</v>
      </c>
      <c r="AO196" s="72" t="s">
        <v>143</v>
      </c>
      <c r="AP196" s="74" t="e">
        <f t="shared" ref="AP196:AP259" si="119">2^(-AO196)</f>
        <v>#VALUE!</v>
      </c>
      <c r="AQ196" s="213"/>
      <c r="AR196" s="214"/>
      <c r="AS196" s="5" t="s">
        <v>148</v>
      </c>
      <c r="AT196" s="72" t="s">
        <v>142</v>
      </c>
      <c r="AU196" s="72" t="s">
        <v>143</v>
      </c>
      <c r="AV196" s="74" t="e">
        <f t="shared" si="118"/>
        <v>#VALUE!</v>
      </c>
      <c r="AW196" s="213"/>
      <c r="AX196" s="214"/>
    </row>
    <row r="197" spans="2:50" x14ac:dyDescent="0.25">
      <c r="B197" s="192" t="s">
        <v>148</v>
      </c>
      <c r="C197" s="35">
        <v>21</v>
      </c>
      <c r="D197" s="35">
        <v>32.432240865222802</v>
      </c>
      <c r="E197" s="35">
        <f t="shared" si="115"/>
        <v>1.7255306303372597E-10</v>
      </c>
      <c r="F197" s="195">
        <f t="shared" si="111"/>
        <v>2.1156254829193429E-3</v>
      </c>
      <c r="G197" s="341">
        <f>AVERAGE(F197:F198)</f>
        <v>1.7423040375451552E-3</v>
      </c>
      <c r="N197" s="192" t="s">
        <v>148</v>
      </c>
      <c r="O197" s="35">
        <v>11</v>
      </c>
      <c r="P197" s="35">
        <v>32.207805670663298</v>
      </c>
      <c r="Q197" s="35">
        <f t="shared" si="116"/>
        <v>2.0159715485710866E-10</v>
      </c>
      <c r="R197" s="195">
        <f t="shared" si="112"/>
        <v>8.6754573781846183E-3</v>
      </c>
      <c r="S197" s="341">
        <f>AVERAGE(R197:R198)</f>
        <v>5.5832099666561904E-3</v>
      </c>
      <c r="T197" s="192" t="s">
        <v>148</v>
      </c>
      <c r="U197" s="35">
        <v>2</v>
      </c>
      <c r="V197" s="35" t="s">
        <v>143</v>
      </c>
      <c r="W197" s="35" t="e">
        <f t="shared" si="117"/>
        <v>#VALUE!</v>
      </c>
      <c r="X197" s="195" t="e">
        <f t="shared" si="113"/>
        <v>#VALUE!</v>
      </c>
      <c r="Y197" s="341" t="e">
        <f>AVERAGE(X197:X198)</f>
        <v>#VALUE!</v>
      </c>
      <c r="AE197" s="298"/>
      <c r="AM197" s="2" t="s">
        <v>148</v>
      </c>
      <c r="AN197" s="16">
        <v>13</v>
      </c>
      <c r="AO197" s="16">
        <v>32.503654622952503</v>
      </c>
      <c r="AP197" s="76">
        <f t="shared" si="119"/>
        <v>1.6421959993661535E-10</v>
      </c>
      <c r="AQ197" s="16">
        <f>AP197/AP5</f>
        <v>1.1988031210183061E-3</v>
      </c>
      <c r="AR197" s="341">
        <f>AVERAGE(AQ197:AQ198)</f>
        <v>1.1015629837197575E-3</v>
      </c>
      <c r="AS197" s="2" t="s">
        <v>148</v>
      </c>
      <c r="AT197" s="16">
        <v>12</v>
      </c>
      <c r="AU197" s="16">
        <v>32.338031881044401</v>
      </c>
      <c r="AV197" s="76">
        <f t="shared" si="118"/>
        <v>1.8419693657755227E-10</v>
      </c>
      <c r="AW197" s="16">
        <f>AV197/AV5</f>
        <v>7.7284693943587327E-4</v>
      </c>
      <c r="AX197" s="341">
        <f>AVERAGE(AW197:AW198)</f>
        <v>9.3283795491326711E-4</v>
      </c>
    </row>
    <row r="198" spans="2:50" x14ac:dyDescent="0.25">
      <c r="B198" s="192" t="s">
        <v>148</v>
      </c>
      <c r="C198" s="35">
        <v>21</v>
      </c>
      <c r="D198" s="35">
        <v>32.523359239701897</v>
      </c>
      <c r="E198" s="35">
        <f t="shared" si="115"/>
        <v>1.6199190366240837E-10</v>
      </c>
      <c r="F198" s="195">
        <f t="shared" si="111"/>
        <v>1.3689825921709676E-3</v>
      </c>
      <c r="G198" s="341"/>
      <c r="N198" s="192" t="s">
        <v>148</v>
      </c>
      <c r="O198" s="35">
        <v>11</v>
      </c>
      <c r="P198" s="35">
        <v>31.844169192154698</v>
      </c>
      <c r="Q198" s="35">
        <f t="shared" si="116"/>
        <v>2.5938800334655852E-10</v>
      </c>
      <c r="R198" s="195">
        <f t="shared" si="112"/>
        <v>2.4909625551277625E-3</v>
      </c>
      <c r="S198" s="341"/>
      <c r="T198" s="192" t="s">
        <v>148</v>
      </c>
      <c r="U198" s="35">
        <v>2</v>
      </c>
      <c r="V198" s="35" t="s">
        <v>143</v>
      </c>
      <c r="W198" s="35" t="e">
        <f t="shared" si="117"/>
        <v>#VALUE!</v>
      </c>
      <c r="X198" s="195" t="e">
        <f t="shared" si="113"/>
        <v>#VALUE!</v>
      </c>
      <c r="Y198" s="341"/>
      <c r="AE198" s="298"/>
      <c r="AM198" s="2" t="s">
        <v>148</v>
      </c>
      <c r="AN198" s="16">
        <v>13</v>
      </c>
      <c r="AO198" s="16">
        <v>32.203788263934001</v>
      </c>
      <c r="AP198" s="76">
        <f t="shared" si="119"/>
        <v>2.0215931555882226E-10</v>
      </c>
      <c r="AQ198" s="16">
        <f t="shared" ref="AQ198:AQ218" si="120">AP198/AP6</f>
        <v>1.0043228464212087E-3</v>
      </c>
      <c r="AR198" s="341"/>
      <c r="AS198" s="2" t="s">
        <v>148</v>
      </c>
      <c r="AT198" s="16">
        <v>12</v>
      </c>
      <c r="AU198" s="16">
        <v>31.3170659663501</v>
      </c>
      <c r="AV198" s="76">
        <f t="shared" si="118"/>
        <v>3.7378663424309118E-10</v>
      </c>
      <c r="AW198" s="16">
        <f t="shared" ref="AW198:AW218" si="121">AV198/AV6</f>
        <v>1.092828970390661E-3</v>
      </c>
      <c r="AX198" s="341"/>
    </row>
    <row r="199" spans="2:50" x14ac:dyDescent="0.25">
      <c r="B199" s="192" t="s">
        <v>148</v>
      </c>
      <c r="C199" s="35">
        <v>39</v>
      </c>
      <c r="D199" s="35">
        <v>31.0223570832474</v>
      </c>
      <c r="E199" s="35">
        <f t="shared" si="115"/>
        <v>4.5850067750543043E-10</v>
      </c>
      <c r="F199" s="195">
        <f t="shared" si="111"/>
        <v>2.4200193113569838E-3</v>
      </c>
      <c r="G199" s="341">
        <f>AVERAGE(F199:F200)</f>
        <v>2.2432560658519458E-3</v>
      </c>
      <c r="N199" s="192" t="s">
        <v>148</v>
      </c>
      <c r="O199" s="35">
        <v>25</v>
      </c>
      <c r="P199" s="35">
        <v>30.667738024919501</v>
      </c>
      <c r="Q199" s="35">
        <f t="shared" si="116"/>
        <v>5.862609336902987E-10</v>
      </c>
      <c r="R199" s="195">
        <f t="shared" si="112"/>
        <v>8.0003860568011523E-3</v>
      </c>
      <c r="S199" s="341">
        <f>AVERAGE(R199:R200)</f>
        <v>5.4728188338717893E-3</v>
      </c>
      <c r="T199" s="192" t="s">
        <v>148</v>
      </c>
      <c r="U199" s="35">
        <v>22</v>
      </c>
      <c r="V199" s="35" t="s">
        <v>143</v>
      </c>
      <c r="W199" s="35" t="e">
        <f t="shared" si="117"/>
        <v>#VALUE!</v>
      </c>
      <c r="X199" s="195" t="e">
        <f t="shared" si="113"/>
        <v>#VALUE!</v>
      </c>
      <c r="Y199" s="341" t="e">
        <f>AVERAGE(X199:X200)</f>
        <v>#VALUE!</v>
      </c>
      <c r="AE199" s="298"/>
      <c r="AM199" s="2" t="s">
        <v>148</v>
      </c>
      <c r="AN199" s="16">
        <v>10</v>
      </c>
      <c r="AO199" s="16">
        <v>30.861403190670501</v>
      </c>
      <c r="AP199" s="76">
        <f t="shared" si="119"/>
        <v>5.1261573309474813E-10</v>
      </c>
      <c r="AQ199" s="16">
        <f t="shared" si="120"/>
        <v>6.8098547381715061E-4</v>
      </c>
      <c r="AR199" s="341">
        <f>AVERAGE(AQ199:AQ200)</f>
        <v>7.9191502544553828E-4</v>
      </c>
      <c r="AS199" s="2" t="s">
        <v>148</v>
      </c>
      <c r="AT199" s="16">
        <v>19</v>
      </c>
      <c r="AU199" s="16">
        <v>31.914379400382799</v>
      </c>
      <c r="AV199" s="76">
        <f t="shared" si="118"/>
        <v>2.4706686666467425E-10</v>
      </c>
      <c r="AW199" s="16">
        <f t="shared" si="121"/>
        <v>9.0565923833933032E-4</v>
      </c>
      <c r="AX199" s="341">
        <f>AVERAGE(AW199:AW200)</f>
        <v>1.0332133911060398E-3</v>
      </c>
    </row>
    <row r="200" spans="2:50" ht="15.75" thickBot="1" x14ac:dyDescent="0.3">
      <c r="B200" s="193" t="s">
        <v>148</v>
      </c>
      <c r="C200" s="39">
        <v>39</v>
      </c>
      <c r="D200" s="39">
        <v>31.1270903702219</v>
      </c>
      <c r="E200" s="39">
        <f t="shared" si="115"/>
        <v>4.2639501708587371E-10</v>
      </c>
      <c r="F200" s="196">
        <f t="shared" si="111"/>
        <v>2.0664928203469077E-3</v>
      </c>
      <c r="G200" s="343"/>
      <c r="N200" s="193" t="s">
        <v>148</v>
      </c>
      <c r="O200" s="39">
        <v>25</v>
      </c>
      <c r="P200" s="39">
        <v>30.10814709768</v>
      </c>
      <c r="Q200" s="39">
        <f t="shared" si="116"/>
        <v>8.640614105360794E-10</v>
      </c>
      <c r="R200" s="196">
        <f t="shared" si="112"/>
        <v>2.9452516109424263E-3</v>
      </c>
      <c r="S200" s="343"/>
      <c r="T200" s="193" t="s">
        <v>148</v>
      </c>
      <c r="U200" s="39">
        <v>22</v>
      </c>
      <c r="V200" s="39" t="s">
        <v>143</v>
      </c>
      <c r="W200" s="39" t="e">
        <f t="shared" si="117"/>
        <v>#VALUE!</v>
      </c>
      <c r="X200" s="196" t="e">
        <f t="shared" si="113"/>
        <v>#VALUE!</v>
      </c>
      <c r="Y200" s="343"/>
      <c r="AE200" s="298"/>
      <c r="AM200" s="2" t="s">
        <v>148</v>
      </c>
      <c r="AN200" s="16">
        <v>10</v>
      </c>
      <c r="AO200" s="16">
        <v>30.627702527317702</v>
      </c>
      <c r="AP200" s="76">
        <f t="shared" si="119"/>
        <v>6.0275780266630485E-10</v>
      </c>
      <c r="AQ200" s="16">
        <f t="shared" si="120"/>
        <v>9.0284457707392584E-4</v>
      </c>
      <c r="AR200" s="341"/>
      <c r="AS200" s="2" t="s">
        <v>148</v>
      </c>
      <c r="AT200" s="16">
        <v>19</v>
      </c>
      <c r="AU200" s="16">
        <v>31.040023436444901</v>
      </c>
      <c r="AV200" s="76">
        <f t="shared" si="118"/>
        <v>4.5292039720933999E-10</v>
      </c>
      <c r="AW200" s="16">
        <f t="shared" si="121"/>
        <v>1.1607675438727492E-3</v>
      </c>
      <c r="AX200" s="341"/>
    </row>
    <row r="201" spans="2:50" x14ac:dyDescent="0.25">
      <c r="T201" s="1" t="s">
        <v>174</v>
      </c>
      <c r="U201" s="15">
        <v>1</v>
      </c>
      <c r="V201" s="15" t="s">
        <v>143</v>
      </c>
      <c r="W201" s="15" t="e">
        <f t="shared" si="117"/>
        <v>#VALUE!</v>
      </c>
      <c r="X201" s="15" t="e">
        <f t="shared" ref="X201:X210" si="122">W201/W15</f>
        <v>#VALUE!</v>
      </c>
      <c r="Y201" s="340" t="e">
        <f>AVERAGE(X201:X202)</f>
        <v>#VALUE!</v>
      </c>
      <c r="AE201" s="298"/>
      <c r="AM201" s="2" t="s">
        <v>148</v>
      </c>
      <c r="AN201" s="16">
        <v>5</v>
      </c>
      <c r="AO201" s="16">
        <v>29.450081731642801</v>
      </c>
      <c r="AP201" s="76">
        <f t="shared" si="119"/>
        <v>1.3634588148702087E-9</v>
      </c>
      <c r="AQ201" s="16">
        <f t="shared" si="120"/>
        <v>9.9137814960489684E-4</v>
      </c>
      <c r="AR201" s="341">
        <f>AVERAGE(AQ201:AQ202)</f>
        <v>1.4861340506759808E-3</v>
      </c>
      <c r="AS201" s="2" t="s">
        <v>148</v>
      </c>
      <c r="AT201" s="16">
        <v>18</v>
      </c>
      <c r="AU201" s="16">
        <v>30.121357472481002</v>
      </c>
      <c r="AV201" s="76">
        <f t="shared" si="118"/>
        <v>8.5618554363819263E-10</v>
      </c>
      <c r="AW201" s="16">
        <f t="shared" si="121"/>
        <v>1.2570628351858525E-3</v>
      </c>
      <c r="AX201" s="341">
        <f>AVERAGE(AW201:AW202)</f>
        <v>1.4912851667351133E-3</v>
      </c>
    </row>
    <row r="202" spans="2:50" x14ac:dyDescent="0.25">
      <c r="T202" s="2" t="s">
        <v>174</v>
      </c>
      <c r="U202" s="16">
        <v>1</v>
      </c>
      <c r="V202" s="16" t="s">
        <v>143</v>
      </c>
      <c r="W202" s="16" t="e">
        <f t="shared" si="117"/>
        <v>#VALUE!</v>
      </c>
      <c r="X202" s="16" t="e">
        <f t="shared" si="122"/>
        <v>#VALUE!</v>
      </c>
      <c r="Y202" s="341"/>
      <c r="AE202" s="298"/>
      <c r="AM202" s="2" t="s">
        <v>148</v>
      </c>
      <c r="AN202" s="16">
        <v>5</v>
      </c>
      <c r="AO202" s="16">
        <v>28.752858573882602</v>
      </c>
      <c r="AP202" s="76">
        <f t="shared" si="119"/>
        <v>2.2106862405618171E-9</v>
      </c>
      <c r="AQ202" s="16">
        <f t="shared" si="120"/>
        <v>1.9808899517470648E-3</v>
      </c>
      <c r="AR202" s="341"/>
      <c r="AS202" s="2" t="s">
        <v>148</v>
      </c>
      <c r="AT202" s="16">
        <v>18</v>
      </c>
      <c r="AU202" s="16">
        <v>29.541860086201201</v>
      </c>
      <c r="AV202" s="76">
        <f t="shared" si="118"/>
        <v>1.2794225069751489E-9</v>
      </c>
      <c r="AW202" s="16">
        <f t="shared" si="121"/>
        <v>1.7255074982843743E-3</v>
      </c>
      <c r="AX202" s="341"/>
    </row>
    <row r="203" spans="2:50" x14ac:dyDescent="0.25">
      <c r="T203" s="2" t="s">
        <v>174</v>
      </c>
      <c r="U203" s="16">
        <v>28</v>
      </c>
      <c r="V203" s="16">
        <v>35.503083984023498</v>
      </c>
      <c r="W203" s="16">
        <f t="shared" si="117"/>
        <v>2.0535570959200169E-11</v>
      </c>
      <c r="X203" s="16">
        <f t="shared" si="122"/>
        <v>5.501147597293854E-4</v>
      </c>
      <c r="Y203" s="341">
        <f>AVERAGE(X203:X204)</f>
        <v>8.6218287156128752E-4</v>
      </c>
      <c r="AE203" s="298"/>
      <c r="AM203" s="2" t="s">
        <v>148</v>
      </c>
      <c r="AN203" s="16">
        <v>21</v>
      </c>
      <c r="AO203" s="16">
        <v>31.629668323371899</v>
      </c>
      <c r="AP203" s="76">
        <f t="shared" si="119"/>
        <v>3.0096852631287449E-10</v>
      </c>
      <c r="AQ203" s="16">
        <f t="shared" si="120"/>
        <v>1.1276667766599569E-3</v>
      </c>
      <c r="AR203" s="341">
        <f>AVERAGE(AQ203:AQ204)</f>
        <v>1.2759409279329112E-3</v>
      </c>
      <c r="AS203" s="2" t="s">
        <v>148</v>
      </c>
      <c r="AT203" s="16">
        <v>15</v>
      </c>
      <c r="AU203" s="16">
        <v>32.011290650383202</v>
      </c>
      <c r="AV203" s="76">
        <f t="shared" si="118"/>
        <v>2.3101560342397041E-10</v>
      </c>
      <c r="AW203" s="16">
        <f t="shared" si="121"/>
        <v>2.0521833186947767E-3</v>
      </c>
      <c r="AX203" s="341">
        <f>AVERAGE(AW203:AW204)</f>
        <v>1.5419711643341364E-3</v>
      </c>
    </row>
    <row r="204" spans="2:50" x14ac:dyDescent="0.25">
      <c r="T204" s="2" t="s">
        <v>174</v>
      </c>
      <c r="U204" s="16">
        <v>28</v>
      </c>
      <c r="V204" s="16">
        <v>34.336111719014497</v>
      </c>
      <c r="W204" s="16">
        <f t="shared" si="117"/>
        <v>4.6110564402937498E-11</v>
      </c>
      <c r="X204" s="16">
        <f t="shared" si="122"/>
        <v>1.1742509833931897E-3</v>
      </c>
      <c r="Y204" s="341"/>
      <c r="AE204" s="298"/>
      <c r="AM204" s="2" t="s">
        <v>148</v>
      </c>
      <c r="AN204" s="16">
        <v>21</v>
      </c>
      <c r="AO204" s="16">
        <v>31.5603943177586</v>
      </c>
      <c r="AP204" s="76">
        <f t="shared" si="119"/>
        <v>3.1577273986558319E-10</v>
      </c>
      <c r="AQ204" s="16">
        <f t="shared" si="120"/>
        <v>1.4242150792058656E-3</v>
      </c>
      <c r="AR204" s="341"/>
      <c r="AS204" s="2" t="s">
        <v>148</v>
      </c>
      <c r="AT204" s="16">
        <v>15</v>
      </c>
      <c r="AU204" s="16">
        <v>31.445787370953401</v>
      </c>
      <c r="AV204" s="76">
        <f t="shared" si="118"/>
        <v>3.418808413563803E-10</v>
      </c>
      <c r="AW204" s="16">
        <f t="shared" si="121"/>
        <v>1.0317590099734961E-3</v>
      </c>
      <c r="AX204" s="341"/>
    </row>
    <row r="205" spans="2:50" x14ac:dyDescent="0.25">
      <c r="T205" s="2" t="s">
        <v>174</v>
      </c>
      <c r="U205" s="16">
        <v>9</v>
      </c>
      <c r="V205" s="16">
        <v>36.672157592104398</v>
      </c>
      <c r="W205" s="16">
        <f t="shared" si="117"/>
        <v>9.1323081850309596E-12</v>
      </c>
      <c r="X205" s="16">
        <f t="shared" si="122"/>
        <v>3.3071702766278017E-4</v>
      </c>
      <c r="Y205" s="341">
        <f>AVERAGE(X205)</f>
        <v>3.3071702766278017E-4</v>
      </c>
      <c r="AE205" s="298"/>
      <c r="AM205" s="2" t="s">
        <v>148</v>
      </c>
      <c r="AN205" s="16">
        <v>1</v>
      </c>
      <c r="AO205" s="16">
        <v>31.406102071485599</v>
      </c>
      <c r="AP205" s="76">
        <f t="shared" si="119"/>
        <v>3.5141575605655818E-10</v>
      </c>
      <c r="AQ205" s="16">
        <f t="shared" si="120"/>
        <v>8.2915511207492425E-4</v>
      </c>
      <c r="AR205" s="341">
        <f>AVERAGE(AQ205:AQ206)</f>
        <v>5.705178643172844E-4</v>
      </c>
      <c r="AS205" s="2" t="s">
        <v>148</v>
      </c>
      <c r="AT205" s="16">
        <v>8</v>
      </c>
      <c r="AU205" s="16">
        <v>29.742450640103801</v>
      </c>
      <c r="AV205" s="76">
        <f t="shared" si="118"/>
        <v>1.1133461528778198E-9</v>
      </c>
      <c r="AW205" s="16">
        <f t="shared" si="121"/>
        <v>1.1473570073345528E-3</v>
      </c>
      <c r="AX205" s="341">
        <f>AVERAGE(AW205:AW206)</f>
        <v>1.0437054847536903E-3</v>
      </c>
    </row>
    <row r="206" spans="2:50" x14ac:dyDescent="0.25">
      <c r="T206" s="2" t="s">
        <v>174</v>
      </c>
      <c r="U206" s="16">
        <v>9</v>
      </c>
      <c r="V206" s="16" t="s">
        <v>143</v>
      </c>
      <c r="W206" s="16" t="e">
        <f t="shared" si="117"/>
        <v>#VALUE!</v>
      </c>
      <c r="X206" s="16" t="e">
        <f t="shared" si="122"/>
        <v>#VALUE!</v>
      </c>
      <c r="Y206" s="341"/>
      <c r="AE206" s="298"/>
      <c r="AM206" s="2" t="s">
        <v>148</v>
      </c>
      <c r="AN206" s="16">
        <v>1</v>
      </c>
      <c r="AO206" s="16">
        <v>33.139663489444999</v>
      </c>
      <c r="AP206" s="76">
        <f t="shared" si="119"/>
        <v>1.056737802070179E-10</v>
      </c>
      <c r="AQ206" s="16">
        <f t="shared" si="120"/>
        <v>3.1188061655964454E-4</v>
      </c>
      <c r="AR206" s="341"/>
      <c r="AS206" s="2" t="s">
        <v>148</v>
      </c>
      <c r="AT206" s="16">
        <v>8</v>
      </c>
      <c r="AU206" s="16">
        <v>29.3980215777468</v>
      </c>
      <c r="AV206" s="76">
        <f t="shared" si="118"/>
        <v>1.4135581923626899E-9</v>
      </c>
      <c r="AW206" s="16">
        <f t="shared" si="121"/>
        <v>9.4005396217282779E-4</v>
      </c>
      <c r="AX206" s="341"/>
    </row>
    <row r="207" spans="2:50" x14ac:dyDescent="0.25">
      <c r="T207" s="2" t="s">
        <v>174</v>
      </c>
      <c r="U207" s="16">
        <v>2</v>
      </c>
      <c r="V207" s="16" t="s">
        <v>143</v>
      </c>
      <c r="W207" s="16" t="e">
        <f t="shared" si="117"/>
        <v>#VALUE!</v>
      </c>
      <c r="X207" s="16" t="e">
        <f t="shared" si="122"/>
        <v>#VALUE!</v>
      </c>
      <c r="Y207" s="341" t="e">
        <f>AVERAGE(X207:X208)</f>
        <v>#VALUE!</v>
      </c>
      <c r="AE207" s="298"/>
      <c r="AM207" s="2" t="s">
        <v>148</v>
      </c>
      <c r="AN207" s="16">
        <v>2</v>
      </c>
      <c r="AO207" s="16">
        <v>31.255696332059301</v>
      </c>
      <c r="AP207" s="76">
        <f t="shared" si="119"/>
        <v>3.9002987038588951E-10</v>
      </c>
      <c r="AQ207" s="16">
        <f t="shared" si="120"/>
        <v>1.1985683251163255E-3</v>
      </c>
      <c r="AR207" s="341">
        <f>AVERAGE(AQ207:AQ208)</f>
        <v>1.1452983323351539E-3</v>
      </c>
      <c r="AS207" s="2" t="s">
        <v>148</v>
      </c>
      <c r="AT207" s="16">
        <v>9</v>
      </c>
      <c r="AU207" s="16">
        <v>30.006659207213399</v>
      </c>
      <c r="AV207" s="76">
        <f t="shared" si="118"/>
        <v>9.2703367190237858E-10</v>
      </c>
      <c r="AW207" s="16">
        <f t="shared" si="121"/>
        <v>1.0218776412877799E-3</v>
      </c>
      <c r="AX207" s="341">
        <f>AVERAGE(AW207:AW208)</f>
        <v>1.0745608784981137E-3</v>
      </c>
    </row>
    <row r="208" spans="2:50" x14ac:dyDescent="0.25">
      <c r="T208" s="2" t="s">
        <v>174</v>
      </c>
      <c r="U208" s="16">
        <v>2</v>
      </c>
      <c r="V208" s="16" t="s">
        <v>143</v>
      </c>
      <c r="W208" s="16" t="e">
        <f t="shared" si="117"/>
        <v>#VALUE!</v>
      </c>
      <c r="X208" s="16" t="e">
        <f t="shared" si="122"/>
        <v>#VALUE!</v>
      </c>
      <c r="Y208" s="341"/>
      <c r="AE208" s="298"/>
      <c r="AM208" s="2" t="s">
        <v>148</v>
      </c>
      <c r="AN208" s="16">
        <v>2</v>
      </c>
      <c r="AO208" s="16">
        <v>30.535193494230001</v>
      </c>
      <c r="AP208" s="76">
        <f t="shared" si="119"/>
        <v>6.426741544506337E-10</v>
      </c>
      <c r="AQ208" s="16">
        <f t="shared" si="120"/>
        <v>1.0920283395539822E-3</v>
      </c>
      <c r="AR208" s="341"/>
      <c r="AS208" s="2" t="s">
        <v>148</v>
      </c>
      <c r="AT208" s="16">
        <v>9</v>
      </c>
      <c r="AU208" s="16">
        <v>29.201232440777101</v>
      </c>
      <c r="AV208" s="76">
        <f t="shared" si="118"/>
        <v>1.6201421652906024E-9</v>
      </c>
      <c r="AW208" s="16">
        <f t="shared" si="121"/>
        <v>1.1272441157084475E-3</v>
      </c>
      <c r="AX208" s="341"/>
    </row>
    <row r="209" spans="20:50" x14ac:dyDescent="0.25">
      <c r="T209" s="2" t="s">
        <v>174</v>
      </c>
      <c r="U209" s="16">
        <v>22</v>
      </c>
      <c r="V209" s="16">
        <v>34.832918155579399</v>
      </c>
      <c r="W209" s="16">
        <f t="shared" si="117"/>
        <v>3.2677347659019548E-11</v>
      </c>
      <c r="X209" s="16">
        <f t="shared" si="122"/>
        <v>2.7838186470134044E-4</v>
      </c>
      <c r="Y209" s="341">
        <f>AVERAGE(X209:X210)</f>
        <v>4.0057203954661091E-4</v>
      </c>
      <c r="AE209" s="298"/>
      <c r="AM209" s="2" t="s">
        <v>148</v>
      </c>
      <c r="AN209" s="16">
        <v>4</v>
      </c>
      <c r="AO209" s="16">
        <v>33.245512747128501</v>
      </c>
      <c r="AP209" s="76">
        <f t="shared" si="119"/>
        <v>9.8198180726953713E-11</v>
      </c>
      <c r="AQ209" s="16">
        <f t="shared" si="120"/>
        <v>6.6925672384357039E-4</v>
      </c>
      <c r="AR209" s="341">
        <f>AVERAGE(AQ209:AQ210)</f>
        <v>9.8618777100308508E-4</v>
      </c>
      <c r="AS209" s="2" t="s">
        <v>148</v>
      </c>
      <c r="AT209" s="16">
        <v>3</v>
      </c>
      <c r="AU209" s="16">
        <v>32.149807321518999</v>
      </c>
      <c r="AV209" s="76">
        <f t="shared" si="118"/>
        <v>2.0986675209020041E-10</v>
      </c>
      <c r="AW209" s="16">
        <f t="shared" si="121"/>
        <v>5.9537165433187463E-4</v>
      </c>
      <c r="AX209" s="341">
        <f>AVERAGE(AW209:AW210)</f>
        <v>5.94283567154466E-4</v>
      </c>
    </row>
    <row r="210" spans="20:50" ht="15.75" thickBot="1" x14ac:dyDescent="0.3">
      <c r="T210" s="8" t="s">
        <v>174</v>
      </c>
      <c r="U210" s="17">
        <v>22</v>
      </c>
      <c r="V210" s="17">
        <v>33.562627041429799</v>
      </c>
      <c r="W210" s="17">
        <f t="shared" si="117"/>
        <v>7.8821106499450941E-11</v>
      </c>
      <c r="X210" s="17">
        <f t="shared" si="122"/>
        <v>5.2276221439188138E-4</v>
      </c>
      <c r="Y210" s="343"/>
      <c r="AE210" s="298"/>
      <c r="AM210" s="2" t="s">
        <v>148</v>
      </c>
      <c r="AN210" s="16">
        <v>4</v>
      </c>
      <c r="AO210" s="16">
        <v>31.998770978168402</v>
      </c>
      <c r="AP210" s="76">
        <f t="shared" si="119"/>
        <v>2.3302907496256236E-10</v>
      </c>
      <c r="AQ210" s="16">
        <f t="shared" si="120"/>
        <v>1.3031188181626E-3</v>
      </c>
      <c r="AR210" s="341"/>
      <c r="AS210" s="2" t="s">
        <v>148</v>
      </c>
      <c r="AT210" s="16">
        <v>3</v>
      </c>
      <c r="AU210" s="16">
        <v>31.921040960160202</v>
      </c>
      <c r="AV210" s="76">
        <f t="shared" si="118"/>
        <v>2.45928679669558E-10</v>
      </c>
      <c r="AW210" s="16">
        <f t="shared" si="121"/>
        <v>5.9319547997705737E-4</v>
      </c>
      <c r="AX210" s="341"/>
    </row>
    <row r="211" spans="20:50" x14ac:dyDescent="0.25">
      <c r="AM211" s="2" t="s">
        <v>148</v>
      </c>
      <c r="AN211" s="16">
        <v>16</v>
      </c>
      <c r="AO211" s="16">
        <v>30.784954588078801</v>
      </c>
      <c r="AP211" s="76">
        <f t="shared" si="119"/>
        <v>5.405118924585771E-10</v>
      </c>
      <c r="AQ211" s="16">
        <f t="shared" si="120"/>
        <v>1.1075148235982464E-3</v>
      </c>
      <c r="AR211" s="341">
        <f>AVERAGE(AQ211:AQ212)</f>
        <v>1.1083385960993959E-3</v>
      </c>
      <c r="AS211" s="2" t="s">
        <v>148</v>
      </c>
      <c r="AT211" s="16">
        <v>6</v>
      </c>
      <c r="AU211" s="16">
        <v>31.147284992877999</v>
      </c>
      <c r="AV211" s="76">
        <f t="shared" si="118"/>
        <v>4.2046798502372997E-10</v>
      </c>
      <c r="AW211" s="16">
        <f t="shared" si="121"/>
        <v>6.8896831723646646E-4</v>
      </c>
      <c r="AX211" s="341">
        <f>AVERAGE(AW211:AW212)</f>
        <v>6.844044653534628E-4</v>
      </c>
    </row>
    <row r="212" spans="20:50" x14ac:dyDescent="0.25">
      <c r="AM212" s="2" t="s">
        <v>148</v>
      </c>
      <c r="AN212" s="16">
        <v>16</v>
      </c>
      <c r="AO212" s="16">
        <v>30.189951712558901</v>
      </c>
      <c r="AP212" s="76">
        <f t="shared" si="119"/>
        <v>8.1643002300218982E-10</v>
      </c>
      <c r="AQ212" s="16">
        <f t="shared" si="120"/>
        <v>1.1091623686005454E-3</v>
      </c>
      <c r="AR212" s="341"/>
      <c r="AS212" s="2" t="s">
        <v>148</v>
      </c>
      <c r="AT212" s="16">
        <v>6</v>
      </c>
      <c r="AU212" s="16">
        <v>30.3826009296093</v>
      </c>
      <c r="AV212" s="76">
        <f t="shared" si="118"/>
        <v>7.1437422057644714E-10</v>
      </c>
      <c r="AW212" s="16">
        <f t="shared" si="121"/>
        <v>6.7984061347045924E-4</v>
      </c>
      <c r="AX212" s="341"/>
    </row>
    <row r="213" spans="20:50" x14ac:dyDescent="0.25">
      <c r="AM213" s="2" t="s">
        <v>148</v>
      </c>
      <c r="AN213" s="16">
        <v>14</v>
      </c>
      <c r="AO213" s="16">
        <v>31.231961327019501</v>
      </c>
      <c r="AP213" s="76">
        <f t="shared" si="119"/>
        <v>3.9649965808742521E-10</v>
      </c>
      <c r="AQ213" s="16">
        <f t="shared" si="120"/>
        <v>1.2682278291026041E-3</v>
      </c>
      <c r="AR213" s="341">
        <f>AVERAGE(AQ213:AQ214)</f>
        <v>1.0358383680853845E-3</v>
      </c>
      <c r="AS213" s="2" t="s">
        <v>148</v>
      </c>
      <c r="AT213" s="16">
        <v>17</v>
      </c>
      <c r="AU213" s="16">
        <v>30.867548610282899</v>
      </c>
      <c r="AV213" s="76">
        <f t="shared" si="118"/>
        <v>5.1043679804448802E-10</v>
      </c>
      <c r="AW213" s="16">
        <f t="shared" si="121"/>
        <v>1.9279691021216465E-3</v>
      </c>
      <c r="AX213" s="341">
        <f>AVERAGE(AW213:AW214)</f>
        <v>1.4158882697067653E-3</v>
      </c>
    </row>
    <row r="214" spans="20:50" x14ac:dyDescent="0.25">
      <c r="AM214" s="2" t="s">
        <v>148</v>
      </c>
      <c r="AN214" s="16">
        <v>14</v>
      </c>
      <c r="AO214" s="16">
        <v>31.009687903202799</v>
      </c>
      <c r="AP214" s="76">
        <f t="shared" si="119"/>
        <v>4.6254478087536329E-10</v>
      </c>
      <c r="AQ214" s="16">
        <f t="shared" si="120"/>
        <v>8.0344890706816516E-4</v>
      </c>
      <c r="AR214" s="341"/>
      <c r="AS214" s="2" t="s">
        <v>148</v>
      </c>
      <c r="AT214" s="16">
        <v>17</v>
      </c>
      <c r="AU214" s="16">
        <v>30.2696944018866</v>
      </c>
      <c r="AV214" s="76">
        <f t="shared" si="118"/>
        <v>7.725276375144711E-10</v>
      </c>
      <c r="AW214" s="16">
        <f t="shared" si="121"/>
        <v>9.0380743729188387E-4</v>
      </c>
      <c r="AX214" s="341"/>
    </row>
    <row r="215" spans="20:50" x14ac:dyDescent="0.25">
      <c r="AM215" s="2" t="s">
        <v>148</v>
      </c>
      <c r="AN215" s="16">
        <v>20</v>
      </c>
      <c r="AO215" s="16">
        <v>30.958886540856799</v>
      </c>
      <c r="AP215" s="76">
        <f t="shared" si="119"/>
        <v>4.7912244778348192E-10</v>
      </c>
      <c r="AQ215" s="16">
        <f t="shared" si="120"/>
        <v>1.4195316080077439E-3</v>
      </c>
      <c r="AR215" s="341">
        <f>AVERAGE(AQ215:AQ216)</f>
        <v>1.2880793316792289E-3</v>
      </c>
      <c r="AS215" s="2" t="s">
        <v>148</v>
      </c>
      <c r="AT215" s="16">
        <v>7</v>
      </c>
      <c r="AU215" s="16">
        <v>31.144733479669402</v>
      </c>
      <c r="AV215" s="76">
        <f t="shared" si="118"/>
        <v>4.212122718175799E-10</v>
      </c>
      <c r="AW215" s="16">
        <f t="shared" si="121"/>
        <v>1.9677680082164895E-3</v>
      </c>
      <c r="AX215" s="341">
        <f>AVERAGE(AW215:AW216)</f>
        <v>1.3361099708950649E-3</v>
      </c>
    </row>
    <row r="216" spans="20:50" x14ac:dyDescent="0.25">
      <c r="AM216" s="2" t="s">
        <v>148</v>
      </c>
      <c r="AN216" s="16">
        <v>20</v>
      </c>
      <c r="AO216" s="16">
        <v>30.503137007329698</v>
      </c>
      <c r="AP216" s="76">
        <f t="shared" si="119"/>
        <v>6.5711411936480281E-10</v>
      </c>
      <c r="AQ216" s="16">
        <f t="shared" si="120"/>
        <v>1.1566270553507142E-3</v>
      </c>
      <c r="AR216" s="341"/>
      <c r="AS216" s="2" t="s">
        <v>148</v>
      </c>
      <c r="AT216" s="16">
        <v>7</v>
      </c>
      <c r="AU216" s="16">
        <v>31.098872571151801</v>
      </c>
      <c r="AV216" s="76">
        <f t="shared" si="118"/>
        <v>4.3481700944547277E-10</v>
      </c>
      <c r="AW216" s="16">
        <f t="shared" si="121"/>
        <v>7.0445193357364041E-4</v>
      </c>
      <c r="AX216" s="341"/>
    </row>
    <row r="217" spans="20:50" x14ac:dyDescent="0.25">
      <c r="AM217" s="2" t="s">
        <v>148</v>
      </c>
      <c r="AN217" s="16">
        <v>22</v>
      </c>
      <c r="AO217" s="16">
        <v>30.678855151777299</v>
      </c>
      <c r="AP217" s="76">
        <f t="shared" si="119"/>
        <v>5.8176068247358704E-10</v>
      </c>
      <c r="AQ217" s="16">
        <f t="shared" si="120"/>
        <v>1.3119980082732581E-3</v>
      </c>
      <c r="AR217" s="341">
        <f>AVERAGE(AQ217:AQ218)</f>
        <v>1.1384092937952433E-3</v>
      </c>
      <c r="AS217" s="2" t="s">
        <v>148</v>
      </c>
      <c r="AT217" s="16">
        <v>11</v>
      </c>
      <c r="AU217" s="16">
        <v>29.686696462222901</v>
      </c>
      <c r="AV217" s="76">
        <f t="shared" si="118"/>
        <v>1.1572145691215171E-9</v>
      </c>
      <c r="AW217" s="16">
        <f t="shared" si="121"/>
        <v>1.1985566848322499E-3</v>
      </c>
      <c r="AX217" s="341">
        <f>AVERAGE(AW217:AW218)</f>
        <v>1.0748585408611147E-3</v>
      </c>
    </row>
    <row r="218" spans="20:50" ht="15.75" thickBot="1" x14ac:dyDescent="0.3">
      <c r="AM218" s="8" t="s">
        <v>148</v>
      </c>
      <c r="AN218" s="17">
        <v>22</v>
      </c>
      <c r="AO218" s="17">
        <v>30.437212467582501</v>
      </c>
      <c r="AP218" s="77">
        <f t="shared" si="119"/>
        <v>6.8783783824041506E-10</v>
      </c>
      <c r="AQ218" s="17">
        <f t="shared" si="120"/>
        <v>9.6482057931722854E-4</v>
      </c>
      <c r="AR218" s="343"/>
      <c r="AS218" s="8" t="s">
        <v>148</v>
      </c>
      <c r="AT218" s="17">
        <v>11</v>
      </c>
      <c r="AU218" s="17">
        <v>29.4130739473019</v>
      </c>
      <c r="AV218" s="77">
        <f t="shared" si="118"/>
        <v>1.3988864940671362E-9</v>
      </c>
      <c r="AW218" s="17">
        <f t="shared" si="121"/>
        <v>9.5116039688997959E-4</v>
      </c>
      <c r="AX218" s="343"/>
    </row>
    <row r="219" spans="20:50" x14ac:dyDescent="0.25">
      <c r="AM219" s="1" t="s">
        <v>196</v>
      </c>
      <c r="AN219" s="15" t="s">
        <v>142</v>
      </c>
      <c r="AO219" s="15" t="s">
        <v>143</v>
      </c>
      <c r="AP219" s="210" t="e">
        <f t="shared" si="119"/>
        <v>#VALUE!</v>
      </c>
      <c r="AQ219" s="215"/>
      <c r="AR219" s="216"/>
      <c r="AS219" s="1" t="s">
        <v>196</v>
      </c>
      <c r="AT219" s="15" t="s">
        <v>142</v>
      </c>
      <c r="AU219" s="15" t="s">
        <v>143</v>
      </c>
      <c r="AV219" s="210" t="e">
        <f t="shared" si="118"/>
        <v>#VALUE!</v>
      </c>
      <c r="AW219" s="215"/>
      <c r="AX219" s="216"/>
    </row>
    <row r="220" spans="20:50" x14ac:dyDescent="0.25">
      <c r="AM220" s="5" t="s">
        <v>196</v>
      </c>
      <c r="AN220" s="72" t="s">
        <v>142</v>
      </c>
      <c r="AO220" s="72" t="s">
        <v>143</v>
      </c>
      <c r="AP220" s="74" t="e">
        <f t="shared" si="119"/>
        <v>#VALUE!</v>
      </c>
      <c r="AQ220" s="213"/>
      <c r="AR220" s="214"/>
      <c r="AS220" s="5" t="s">
        <v>196</v>
      </c>
      <c r="AT220" s="72" t="s">
        <v>142</v>
      </c>
      <c r="AU220" s="72" t="s">
        <v>143</v>
      </c>
      <c r="AV220" s="74" t="e">
        <f t="shared" si="118"/>
        <v>#VALUE!</v>
      </c>
      <c r="AW220" s="213"/>
      <c r="AX220" s="214"/>
    </row>
    <row r="221" spans="20:50" x14ac:dyDescent="0.25">
      <c r="AM221" s="2" t="s">
        <v>196</v>
      </c>
      <c r="AN221" s="16">
        <v>13</v>
      </c>
      <c r="AO221" s="16">
        <v>34.310371507871103</v>
      </c>
      <c r="AP221" s="76">
        <f t="shared" si="119"/>
        <v>4.6940640775767165E-11</v>
      </c>
      <c r="AQ221" s="16">
        <f>AP221/AP5</f>
        <v>3.4266668952006126E-4</v>
      </c>
      <c r="AR221" s="359">
        <f>AVERAGE(AQ221:AQ222)</f>
        <v>2.7114527600890961E-4</v>
      </c>
      <c r="AS221" s="2" t="s">
        <v>196</v>
      </c>
      <c r="AT221" s="16">
        <v>12</v>
      </c>
      <c r="AU221" s="16">
        <v>34.345673222497602</v>
      </c>
      <c r="AV221" s="76">
        <f t="shared" si="118"/>
        <v>4.5805975741812805E-11</v>
      </c>
      <c r="AW221" s="16">
        <f>AV221/AV5</f>
        <v>1.9219107992618013E-4</v>
      </c>
      <c r="AX221" s="359">
        <f>AVERAGE(AW221:AW222)</f>
        <v>2.3049320891295997E-4</v>
      </c>
    </row>
    <row r="222" spans="20:50" x14ac:dyDescent="0.25">
      <c r="AM222" s="2" t="s">
        <v>196</v>
      </c>
      <c r="AN222" s="16">
        <v>13</v>
      </c>
      <c r="AO222" s="16">
        <v>34.534655279960802</v>
      </c>
      <c r="AP222" s="76">
        <f t="shared" si="119"/>
        <v>4.0182122268311057E-11</v>
      </c>
      <c r="AQ222" s="16">
        <f t="shared" ref="AQ222:AQ242" si="123">AP222/AP6</f>
        <v>1.9962386249775798E-4</v>
      </c>
      <c r="AR222" s="341"/>
      <c r="AS222" s="2" t="s">
        <v>196</v>
      </c>
      <c r="AT222" s="16">
        <v>12</v>
      </c>
      <c r="AU222" s="16">
        <v>33.340553580044002</v>
      </c>
      <c r="AV222" s="76">
        <f t="shared" si="118"/>
        <v>9.1937629195409881E-11</v>
      </c>
      <c r="AW222" s="16">
        <f t="shared" ref="AW222:AW242" si="124">AV222/AV6</f>
        <v>2.6879533789973982E-4</v>
      </c>
      <c r="AX222" s="341"/>
    </row>
    <row r="223" spans="20:50" x14ac:dyDescent="0.25">
      <c r="AM223" s="2" t="s">
        <v>196</v>
      </c>
      <c r="AN223" s="16">
        <v>10</v>
      </c>
      <c r="AO223" s="16">
        <v>32.860426208670297</v>
      </c>
      <c r="AP223" s="76">
        <f t="shared" si="119"/>
        <v>1.2824074752459059E-10</v>
      </c>
      <c r="AQ223" s="16">
        <f t="shared" si="123"/>
        <v>1.7036169703273126E-4</v>
      </c>
      <c r="AR223" s="341">
        <f>AVERAGE(AQ223:AQ224)</f>
        <v>1.2081156827864869E-4</v>
      </c>
      <c r="AS223" s="2" t="s">
        <v>196</v>
      </c>
      <c r="AT223" s="16">
        <v>19</v>
      </c>
      <c r="AU223" s="16">
        <v>35.099118125536201</v>
      </c>
      <c r="AV223" s="76">
        <f t="shared" si="118"/>
        <v>2.7171437973197724E-11</v>
      </c>
      <c r="AW223" s="16">
        <f t="shared" si="124"/>
        <v>9.9600825280992981E-5</v>
      </c>
      <c r="AX223" s="341">
        <f>AVERAGE(AW223:AW224)</f>
        <v>8.4538033587056607E-5</v>
      </c>
    </row>
    <row r="224" spans="20:50" x14ac:dyDescent="0.25">
      <c r="AM224" s="2" t="s">
        <v>196</v>
      </c>
      <c r="AN224" s="16">
        <v>10</v>
      </c>
      <c r="AO224" s="16">
        <v>34.290986647073701</v>
      </c>
      <c r="AP224" s="76">
        <f t="shared" si="119"/>
        <v>4.7575617989394158E-11</v>
      </c>
      <c r="AQ224" s="16">
        <f t="shared" si="123"/>
        <v>7.1261439524566097E-5</v>
      </c>
      <c r="AR224" s="341"/>
      <c r="AS224" s="2" t="s">
        <v>196</v>
      </c>
      <c r="AT224" s="16">
        <v>19</v>
      </c>
      <c r="AU224" s="16">
        <v>35.102459759731502</v>
      </c>
      <c r="AV224" s="76">
        <f t="shared" si="118"/>
        <v>2.7108575115274406E-11</v>
      </c>
      <c r="AW224" s="16">
        <f t="shared" si="124"/>
        <v>6.9475241893120248E-5</v>
      </c>
      <c r="AX224" s="341"/>
    </row>
    <row r="225" spans="39:50" x14ac:dyDescent="0.25">
      <c r="AM225" s="2" t="s">
        <v>196</v>
      </c>
      <c r="AN225" s="16">
        <v>5</v>
      </c>
      <c r="AO225" s="16">
        <v>32.394649905718097</v>
      </c>
      <c r="AP225" s="76">
        <f t="shared" si="119"/>
        <v>1.7710820412876125E-10</v>
      </c>
      <c r="AQ225" s="16">
        <f t="shared" si="123"/>
        <v>1.2877631636107155E-4</v>
      </c>
      <c r="AR225" s="341">
        <f>AVERAGE(AQ225:AQ226)</f>
        <v>1.8380962703451107E-4</v>
      </c>
      <c r="AS225" s="2" t="s">
        <v>196</v>
      </c>
      <c r="AT225" s="16">
        <v>18</v>
      </c>
      <c r="AU225" s="16">
        <v>34.342913763535499</v>
      </c>
      <c r="AV225" s="76">
        <f t="shared" si="118"/>
        <v>4.5893673187823084E-11</v>
      </c>
      <c r="AW225" s="16">
        <f t="shared" si="124"/>
        <v>6.7381692395120633E-5</v>
      </c>
      <c r="AX225" s="341">
        <f>AVERAGE(AW225:AW226)</f>
        <v>1.0758421087817331E-4</v>
      </c>
    </row>
    <row r="226" spans="39:50" x14ac:dyDescent="0.25">
      <c r="AM226" s="2" t="s">
        <v>196</v>
      </c>
      <c r="AN226" s="16">
        <v>5</v>
      </c>
      <c r="AO226" s="16">
        <v>31.804873183643899</v>
      </c>
      <c r="AP226" s="76">
        <f t="shared" si="119"/>
        <v>2.6655029249890883E-10</v>
      </c>
      <c r="AQ226" s="16">
        <f t="shared" si="123"/>
        <v>2.3884293770795056E-4</v>
      </c>
      <c r="AR226" s="341"/>
      <c r="AS226" s="2" t="s">
        <v>196</v>
      </c>
      <c r="AT226" s="16">
        <v>18</v>
      </c>
      <c r="AU226" s="16">
        <v>33.0872921969478</v>
      </c>
      <c r="AV226" s="76">
        <f t="shared" si="118"/>
        <v>1.0958032229068631E-10</v>
      </c>
      <c r="AW226" s="16">
        <f t="shared" si="124"/>
        <v>1.4778672936122599E-4</v>
      </c>
      <c r="AX226" s="341"/>
    </row>
    <row r="227" spans="39:50" x14ac:dyDescent="0.25">
      <c r="AM227" s="2" t="s">
        <v>196</v>
      </c>
      <c r="AN227" s="16">
        <v>21</v>
      </c>
      <c r="AO227" s="16">
        <v>35.309357345433398</v>
      </c>
      <c r="AP227" s="76">
        <f t="shared" si="119"/>
        <v>2.348682497468047E-11</v>
      </c>
      <c r="AQ227" s="16">
        <f t="shared" si="123"/>
        <v>8.8000272113641079E-5</v>
      </c>
      <c r="AR227" s="341">
        <f>AVERAGE(AQ227:AQ228)</f>
        <v>1.1470757741869803E-4</v>
      </c>
      <c r="AS227" s="2" t="s">
        <v>196</v>
      </c>
      <c r="AT227" s="16">
        <v>15</v>
      </c>
      <c r="AU227" s="16">
        <v>35.071827085751899</v>
      </c>
      <c r="AV227" s="76">
        <f t="shared" si="118"/>
        <v>2.7690324450361014E-11</v>
      </c>
      <c r="AW227" s="16">
        <f t="shared" si="124"/>
        <v>2.4598174791677603E-4</v>
      </c>
      <c r="AX227" s="341">
        <f>AVERAGE(AW227:AW228)</f>
        <v>1.9548614990276135E-4</v>
      </c>
    </row>
    <row r="228" spans="39:50" x14ac:dyDescent="0.25">
      <c r="AM228" s="2" t="s">
        <v>196</v>
      </c>
      <c r="AN228" s="16">
        <v>21</v>
      </c>
      <c r="AO228" s="16">
        <v>34.892555485754698</v>
      </c>
      <c r="AP228" s="76">
        <f t="shared" si="119"/>
        <v>3.1354088035881209E-11</v>
      </c>
      <c r="AQ228" s="16">
        <f t="shared" si="123"/>
        <v>1.4141488272375498E-4</v>
      </c>
      <c r="AR228" s="341"/>
      <c r="AS228" s="2" t="s">
        <v>196</v>
      </c>
      <c r="AT228" s="16">
        <v>15</v>
      </c>
      <c r="AU228" s="16">
        <v>34.276862610716499</v>
      </c>
      <c r="AV228" s="76">
        <f t="shared" si="118"/>
        <v>4.8043672397611493E-11</v>
      </c>
      <c r="AW228" s="16">
        <f t="shared" si="124"/>
        <v>1.4499055188874665E-4</v>
      </c>
      <c r="AX228" s="341"/>
    </row>
    <row r="229" spans="39:50" x14ac:dyDescent="0.25">
      <c r="AM229" s="2" t="s">
        <v>196</v>
      </c>
      <c r="AN229" s="16">
        <v>1</v>
      </c>
      <c r="AO229" s="16">
        <v>34.916523241249799</v>
      </c>
      <c r="AP229" s="76">
        <f t="shared" si="119"/>
        <v>3.0837499828696903E-11</v>
      </c>
      <c r="AQ229" s="16">
        <f t="shared" si="123"/>
        <v>7.2760171352301165E-5</v>
      </c>
      <c r="AR229" s="341">
        <f>AVERAGE(AQ229:AQ230)</f>
        <v>1.5292466331630588E-4</v>
      </c>
      <c r="AS229" s="2" t="s">
        <v>196</v>
      </c>
      <c r="AT229" s="16">
        <v>8</v>
      </c>
      <c r="AU229" s="16">
        <v>31.741996575500899</v>
      </c>
      <c r="AV229" s="76">
        <f t="shared" si="118"/>
        <v>2.7842415386701424E-10</v>
      </c>
      <c r="AW229" s="16">
        <f t="shared" si="124"/>
        <v>2.8692954399202889E-4</v>
      </c>
      <c r="AX229" s="341">
        <f>AVERAGE(AW229:AW230)</f>
        <v>1.9006024274360081E-4</v>
      </c>
    </row>
    <row r="230" spans="39:50" x14ac:dyDescent="0.25">
      <c r="AM230" s="2" t="s">
        <v>196</v>
      </c>
      <c r="AN230" s="16">
        <v>1</v>
      </c>
      <c r="AO230" s="16">
        <v>33.559775498054499</v>
      </c>
      <c r="AP230" s="76">
        <f t="shared" si="119"/>
        <v>7.8977053577231402E-11</v>
      </c>
      <c r="AQ230" s="16">
        <f t="shared" si="123"/>
        <v>2.330891552803106E-4</v>
      </c>
      <c r="AR230" s="341"/>
      <c r="AS230" s="2" t="s">
        <v>196</v>
      </c>
      <c r="AT230" s="16">
        <v>8</v>
      </c>
      <c r="AU230" s="16">
        <v>32.732503520825603</v>
      </c>
      <c r="AV230" s="76">
        <f t="shared" si="118"/>
        <v>1.401311244941862E-10</v>
      </c>
      <c r="AW230" s="16">
        <f t="shared" si="124"/>
        <v>9.3190941495172711E-5</v>
      </c>
      <c r="AX230" s="341"/>
    </row>
    <row r="231" spans="39:50" x14ac:dyDescent="0.25">
      <c r="AM231" s="2" t="s">
        <v>196</v>
      </c>
      <c r="AN231" s="16">
        <v>2</v>
      </c>
      <c r="AO231" s="16">
        <v>32.758892114529203</v>
      </c>
      <c r="AP231" s="76">
        <f t="shared" si="119"/>
        <v>1.3759126033505418E-10</v>
      </c>
      <c r="AQ231" s="16">
        <f t="shared" si="123"/>
        <v>4.2282024781145172E-4</v>
      </c>
      <c r="AR231" s="341">
        <f>AVERAGE(AQ231:AQ232)</f>
        <v>3.1031213242161987E-4</v>
      </c>
      <c r="AS231" s="2" t="s">
        <v>196</v>
      </c>
      <c r="AT231" s="16">
        <v>9</v>
      </c>
      <c r="AU231" s="16">
        <v>33.689867690438803</v>
      </c>
      <c r="AV231" s="76">
        <f t="shared" si="118"/>
        <v>7.2167103571402172E-11</v>
      </c>
      <c r="AW231" s="16">
        <f t="shared" si="124"/>
        <v>7.9550454111100715E-5</v>
      </c>
      <c r="AX231" s="341">
        <f>AVERAGE(AW231:AW232)</f>
        <v>1.2626990929777012E-4</v>
      </c>
    </row>
    <row r="232" spans="39:50" x14ac:dyDescent="0.25">
      <c r="AM232" s="2" t="s">
        <v>196</v>
      </c>
      <c r="AN232" s="16">
        <v>2</v>
      </c>
      <c r="AO232" s="16">
        <v>33.000060160823097</v>
      </c>
      <c r="AP232" s="76">
        <f t="shared" si="119"/>
        <v>1.1641046737373525E-10</v>
      </c>
      <c r="AQ232" s="16">
        <f t="shared" si="123"/>
        <v>1.9780401703178803E-4</v>
      </c>
      <c r="AR232" s="341"/>
      <c r="AS232" s="2" t="s">
        <v>196</v>
      </c>
      <c r="AT232" s="16">
        <v>9</v>
      </c>
      <c r="AU232" s="16">
        <v>31.905277172074602</v>
      </c>
      <c r="AV232" s="76">
        <f t="shared" si="118"/>
        <v>2.4863058466437273E-10</v>
      </c>
      <c r="AW232" s="16">
        <f t="shared" si="124"/>
        <v>1.7298936448443953E-4</v>
      </c>
      <c r="AX232" s="341"/>
    </row>
    <row r="233" spans="39:50" x14ac:dyDescent="0.25">
      <c r="AM233" s="2" t="s">
        <v>196</v>
      </c>
      <c r="AN233" s="16">
        <v>4</v>
      </c>
      <c r="AO233" s="16">
        <v>34.817194548269804</v>
      </c>
      <c r="AP233" s="76">
        <f t="shared" si="119"/>
        <v>3.3035438519621988E-11</v>
      </c>
      <c r="AQ233" s="16">
        <f t="shared" si="123"/>
        <v>2.2514866559344827E-4</v>
      </c>
      <c r="AR233" s="341">
        <f>AVERAGE(AQ233:AQ234)</f>
        <v>6.8162330865675935E-4</v>
      </c>
      <c r="AS233" s="2" t="s">
        <v>196</v>
      </c>
      <c r="AT233" s="16">
        <v>3</v>
      </c>
      <c r="AU233" s="16">
        <v>34.880080984689002</v>
      </c>
      <c r="AV233" s="76">
        <f t="shared" si="118"/>
        <v>3.1626371816027611E-11</v>
      </c>
      <c r="AW233" s="16">
        <f t="shared" si="124"/>
        <v>8.9720954467959111E-5</v>
      </c>
      <c r="AX233" s="341">
        <f>AVERAGE(AW233:AW234)</f>
        <v>8.5373050416875316E-5</v>
      </c>
    </row>
    <row r="234" spans="39:50" x14ac:dyDescent="0.25">
      <c r="AM234" s="2" t="s">
        <v>196</v>
      </c>
      <c r="AN234" s="16">
        <v>4</v>
      </c>
      <c r="AO234" s="16">
        <v>32.194114882561998</v>
      </c>
      <c r="AP234" s="76">
        <f t="shared" si="119"/>
        <v>2.0351936385974492E-10</v>
      </c>
      <c r="AQ234" s="16">
        <f t="shared" si="123"/>
        <v>1.1380979517200704E-3</v>
      </c>
      <c r="AR234" s="341"/>
      <c r="AS234" s="2" t="s">
        <v>196</v>
      </c>
      <c r="AT234" s="16">
        <v>3</v>
      </c>
      <c r="AU234" s="16">
        <v>34.793106938188899</v>
      </c>
      <c r="AV234" s="76">
        <f t="shared" si="118"/>
        <v>3.3591637054521179E-11</v>
      </c>
      <c r="AW234" s="16">
        <f t="shared" si="124"/>
        <v>8.1025146365791521E-5</v>
      </c>
      <c r="AX234" s="341"/>
    </row>
    <row r="235" spans="39:50" x14ac:dyDescent="0.25">
      <c r="AM235" s="2" t="s">
        <v>196</v>
      </c>
      <c r="AN235" s="16">
        <v>16</v>
      </c>
      <c r="AO235" s="16">
        <v>34.096386959029999</v>
      </c>
      <c r="AP235" s="76">
        <f t="shared" si="119"/>
        <v>5.4445849903863394E-11</v>
      </c>
      <c r="AQ235" s="16">
        <f t="shared" si="123"/>
        <v>1.1156014639688066E-4</v>
      </c>
      <c r="AR235" s="341">
        <f>AVERAGE(AQ235:AQ236)</f>
        <v>1.516547765811737E-4</v>
      </c>
      <c r="AS235" s="2" t="s">
        <v>196</v>
      </c>
      <c r="AT235" s="16">
        <v>6</v>
      </c>
      <c r="AU235" s="16">
        <v>33.652305806658198</v>
      </c>
      <c r="AV235" s="76">
        <f t="shared" si="118"/>
        <v>7.4070713643974066E-11</v>
      </c>
      <c r="AW235" s="16">
        <f t="shared" si="124"/>
        <v>1.2137041761434672E-4</v>
      </c>
      <c r="AX235" s="341">
        <f>AVERAGE(AW235:AW236)</f>
        <v>1.1157554901175776E-4</v>
      </c>
    </row>
    <row r="236" spans="39:50" x14ac:dyDescent="0.25">
      <c r="AM236" s="2" t="s">
        <v>196</v>
      </c>
      <c r="AN236" s="16">
        <v>16</v>
      </c>
      <c r="AO236" s="16">
        <v>32.722128268025699</v>
      </c>
      <c r="AP236" s="76">
        <f t="shared" si="119"/>
        <v>1.411425207057005E-10</v>
      </c>
      <c r="AQ236" s="16">
        <f t="shared" si="123"/>
        <v>1.9174940676546675E-4</v>
      </c>
      <c r="AR236" s="341"/>
      <c r="AS236" s="2" t="s">
        <v>196</v>
      </c>
      <c r="AT236" s="16">
        <v>6</v>
      </c>
      <c r="AU236" s="16">
        <v>33.122333739272399</v>
      </c>
      <c r="AV236" s="76">
        <f t="shared" si="118"/>
        <v>1.0695079522518083E-10</v>
      </c>
      <c r="AW236" s="16">
        <f t="shared" si="124"/>
        <v>1.0178068040916878E-4</v>
      </c>
      <c r="AX236" s="341"/>
    </row>
    <row r="237" spans="39:50" x14ac:dyDescent="0.25">
      <c r="AM237" s="2" t="s">
        <v>196</v>
      </c>
      <c r="AN237" s="16">
        <v>14</v>
      </c>
      <c r="AO237" s="16">
        <v>34.117532669857702</v>
      </c>
      <c r="AP237" s="76">
        <f t="shared" si="119"/>
        <v>5.3653652030336686E-11</v>
      </c>
      <c r="AQ237" s="16">
        <f t="shared" si="123"/>
        <v>1.7161440936944514E-4</v>
      </c>
      <c r="AR237" s="341">
        <f>AVERAGE(AQ237:AQ238)</f>
        <v>1.4883419170395911E-4</v>
      </c>
      <c r="AS237" s="2" t="s">
        <v>196</v>
      </c>
      <c r="AT237" s="16">
        <v>17</v>
      </c>
      <c r="AU237" s="16">
        <v>34.650782019243003</v>
      </c>
      <c r="AV237" s="76">
        <f t="shared" si="118"/>
        <v>3.7074494562529078E-11</v>
      </c>
      <c r="AW237" s="16">
        <f t="shared" si="124"/>
        <v>1.4003394791905897E-4</v>
      </c>
      <c r="AX237" s="341">
        <f>AVERAGE(AW237:AW238)</f>
        <v>1.1673027543366402E-4</v>
      </c>
    </row>
    <row r="238" spans="39:50" x14ac:dyDescent="0.25">
      <c r="AM238" s="2" t="s">
        <v>196</v>
      </c>
      <c r="AN238" s="16">
        <v>14</v>
      </c>
      <c r="AO238" s="16">
        <v>33.681852584126901</v>
      </c>
      <c r="AP238" s="76">
        <f t="shared" si="119"/>
        <v>7.2569154413135025E-11</v>
      </c>
      <c r="AQ238" s="16">
        <f t="shared" si="123"/>
        <v>1.2605397403847305E-4</v>
      </c>
      <c r="AR238" s="341"/>
      <c r="AS238" s="2" t="s">
        <v>196</v>
      </c>
      <c r="AT238" s="16">
        <v>17</v>
      </c>
      <c r="AU238" s="16">
        <v>33.543804513976298</v>
      </c>
      <c r="AV238" s="76">
        <f t="shared" si="118"/>
        <v>7.9856205955649939E-11</v>
      </c>
      <c r="AW238" s="16">
        <f t="shared" si="124"/>
        <v>9.3426602948269095E-5</v>
      </c>
      <c r="AX238" s="341"/>
    </row>
    <row r="239" spans="39:50" x14ac:dyDescent="0.25">
      <c r="AM239" s="2" t="s">
        <v>196</v>
      </c>
      <c r="AN239" s="16">
        <v>20</v>
      </c>
      <c r="AO239" s="16">
        <v>34.699636084425897</v>
      </c>
      <c r="AP239" s="76">
        <f t="shared" si="119"/>
        <v>3.5840057682586291E-11</v>
      </c>
      <c r="AQ239" s="16">
        <f t="shared" si="123"/>
        <v>1.0618599681274628E-4</v>
      </c>
      <c r="AR239" s="341">
        <f>AVERAGE(AQ239:AQ240)</f>
        <v>2.5195978449195816E-4</v>
      </c>
      <c r="AS239" s="2" t="s">
        <v>196</v>
      </c>
      <c r="AT239" s="16">
        <v>7</v>
      </c>
      <c r="AU239" s="16">
        <v>34.365190728412102</v>
      </c>
      <c r="AV239" s="76">
        <f t="shared" si="118"/>
        <v>4.5190462282586019E-11</v>
      </c>
      <c r="AW239" s="16">
        <f t="shared" si="124"/>
        <v>2.1111527822413104E-4</v>
      </c>
      <c r="AX239" s="341">
        <f>AVERAGE(AW239:AW240)</f>
        <v>1.9654701179861006E-4</v>
      </c>
    </row>
    <row r="240" spans="39:50" x14ac:dyDescent="0.25">
      <c r="AM240" s="2" t="s">
        <v>196</v>
      </c>
      <c r="AN240" s="16">
        <v>20</v>
      </c>
      <c r="AO240" s="16">
        <v>32.043186513496401</v>
      </c>
      <c r="AP240" s="76">
        <f t="shared" si="119"/>
        <v>2.2596423350984714E-10</v>
      </c>
      <c r="AQ240" s="16">
        <f t="shared" si="123"/>
        <v>3.9773357217117008E-4</v>
      </c>
      <c r="AR240" s="341"/>
      <c r="AS240" s="2" t="s">
        <v>196</v>
      </c>
      <c r="AT240" s="16">
        <v>7</v>
      </c>
      <c r="AU240" s="16">
        <v>33.051603885168497</v>
      </c>
      <c r="AV240" s="76">
        <f t="shared" si="118"/>
        <v>1.1232484442814594E-10</v>
      </c>
      <c r="AW240" s="16">
        <f t="shared" si="124"/>
        <v>1.8197874537308908E-4</v>
      </c>
      <c r="AX240" s="341"/>
    </row>
    <row r="241" spans="39:50" x14ac:dyDescent="0.25">
      <c r="AM241" s="2" t="s">
        <v>196</v>
      </c>
      <c r="AN241" s="16">
        <v>22</v>
      </c>
      <c r="AO241" s="16">
        <v>34.0479107381951</v>
      </c>
      <c r="AP241" s="76">
        <f t="shared" si="119"/>
        <v>5.6306376259830412E-11</v>
      </c>
      <c r="AQ241" s="16">
        <f t="shared" si="123"/>
        <v>1.2698323508539299E-4</v>
      </c>
      <c r="AR241" s="341">
        <f>AVERAGE(AQ241:AQ242)</f>
        <v>1.2790518950416159E-4</v>
      </c>
      <c r="AS241" s="2" t="s">
        <v>196</v>
      </c>
      <c r="AT241" s="16">
        <v>11</v>
      </c>
      <c r="AU241" s="16">
        <v>32.776339186173601</v>
      </c>
      <c r="AV241" s="76">
        <f t="shared" si="118"/>
        <v>1.3593733669469048E-10</v>
      </c>
      <c r="AW241" s="16">
        <f t="shared" si="124"/>
        <v>1.4079377149338736E-4</v>
      </c>
      <c r="AX241" s="341">
        <f>AVERAGE(AW241:AW242)</f>
        <v>1.1813280458378438E-4</v>
      </c>
    </row>
    <row r="242" spans="39:50" ht="15.75" thickBot="1" x14ac:dyDescent="0.3">
      <c r="AM242" s="8" t="s">
        <v>196</v>
      </c>
      <c r="AN242" s="17">
        <v>22</v>
      </c>
      <c r="AO242" s="17">
        <v>33.3420365455612</v>
      </c>
      <c r="AP242" s="77">
        <f t="shared" si="119"/>
        <v>9.184317383170147E-11</v>
      </c>
      <c r="AQ242" s="17">
        <f t="shared" si="123"/>
        <v>1.2882714392293019E-4</v>
      </c>
      <c r="AR242" s="341"/>
      <c r="AS242" s="8" t="s">
        <v>196</v>
      </c>
      <c r="AT242" s="17">
        <v>11</v>
      </c>
      <c r="AU242" s="17">
        <v>32.729615460501101</v>
      </c>
      <c r="AV242" s="77">
        <f t="shared" si="118"/>
        <v>1.4041192707651236E-10</v>
      </c>
      <c r="AW242" s="17">
        <f t="shared" si="124"/>
        <v>9.5471837674181411E-5</v>
      </c>
      <c r="AX242" s="341"/>
    </row>
    <row r="243" spans="39:50" x14ac:dyDescent="0.25">
      <c r="AM243" s="1" t="s">
        <v>197</v>
      </c>
      <c r="AN243" s="15" t="s">
        <v>142</v>
      </c>
      <c r="AO243" s="15" t="s">
        <v>143</v>
      </c>
      <c r="AP243" s="210" t="e">
        <f t="shared" si="119"/>
        <v>#VALUE!</v>
      </c>
      <c r="AQ243" s="215"/>
      <c r="AR243" s="216"/>
      <c r="AS243" s="1" t="s">
        <v>197</v>
      </c>
      <c r="AT243" s="15" t="s">
        <v>142</v>
      </c>
      <c r="AU243" s="15" t="s">
        <v>143</v>
      </c>
      <c r="AV243" s="210" t="e">
        <f t="shared" si="118"/>
        <v>#VALUE!</v>
      </c>
      <c r="AW243" s="215"/>
      <c r="AX243" s="216"/>
    </row>
    <row r="244" spans="39:50" x14ac:dyDescent="0.25">
      <c r="AM244" s="5" t="s">
        <v>197</v>
      </c>
      <c r="AN244" s="72" t="s">
        <v>142</v>
      </c>
      <c r="AO244" s="72" t="s">
        <v>143</v>
      </c>
      <c r="AP244" s="74" t="e">
        <f t="shared" si="119"/>
        <v>#VALUE!</v>
      </c>
      <c r="AQ244" s="213"/>
      <c r="AR244" s="214"/>
      <c r="AS244" s="5" t="s">
        <v>197</v>
      </c>
      <c r="AT244" s="72" t="s">
        <v>142</v>
      </c>
      <c r="AU244" s="72" t="s">
        <v>143</v>
      </c>
      <c r="AV244" s="74" t="e">
        <f t="shared" si="118"/>
        <v>#VALUE!</v>
      </c>
      <c r="AW244" s="213"/>
      <c r="AX244" s="214"/>
    </row>
    <row r="245" spans="39:50" x14ac:dyDescent="0.25">
      <c r="AM245" s="2" t="s">
        <v>197</v>
      </c>
      <c r="AN245" s="16">
        <v>13</v>
      </c>
      <c r="AO245" s="16" t="s">
        <v>143</v>
      </c>
      <c r="AP245" s="76" t="e">
        <f t="shared" si="119"/>
        <v>#VALUE!</v>
      </c>
      <c r="AQ245" s="16"/>
      <c r="AR245" s="359" t="e">
        <f>AVERAGE(AQ245:AQ246)</f>
        <v>#DIV/0!</v>
      </c>
      <c r="AS245" s="2" t="s">
        <v>197</v>
      </c>
      <c r="AT245" s="16">
        <v>12</v>
      </c>
      <c r="AU245" s="16" t="s">
        <v>143</v>
      </c>
      <c r="AV245" s="76" t="e">
        <f t="shared" si="118"/>
        <v>#VALUE!</v>
      </c>
      <c r="AW245" s="16"/>
      <c r="AX245" s="359" t="e">
        <f>AVERAGE(AW245:AW246)</f>
        <v>#DIV/0!</v>
      </c>
    </row>
    <row r="246" spans="39:50" x14ac:dyDescent="0.25">
      <c r="AM246" s="2" t="s">
        <v>197</v>
      </c>
      <c r="AN246" s="16">
        <v>13</v>
      </c>
      <c r="AO246" s="16" t="s">
        <v>143</v>
      </c>
      <c r="AP246" s="76" t="e">
        <f t="shared" si="119"/>
        <v>#VALUE!</v>
      </c>
      <c r="AQ246" s="16"/>
      <c r="AR246" s="341"/>
      <c r="AS246" s="2" t="s">
        <v>197</v>
      </c>
      <c r="AT246" s="16">
        <v>12</v>
      </c>
      <c r="AU246" s="16" t="s">
        <v>143</v>
      </c>
      <c r="AV246" s="76" t="e">
        <f t="shared" si="118"/>
        <v>#VALUE!</v>
      </c>
      <c r="AW246" s="16"/>
      <c r="AX246" s="341"/>
    </row>
    <row r="247" spans="39:50" x14ac:dyDescent="0.25">
      <c r="AM247" s="2" t="s">
        <v>197</v>
      </c>
      <c r="AN247" s="16">
        <v>10</v>
      </c>
      <c r="AO247" s="16" t="s">
        <v>143</v>
      </c>
      <c r="AP247" s="76" t="e">
        <f t="shared" si="119"/>
        <v>#VALUE!</v>
      </c>
      <c r="AQ247" s="16"/>
      <c r="AR247" s="341" t="e">
        <f>AVERAGE(AQ247:AQ248)</f>
        <v>#DIV/0!</v>
      </c>
      <c r="AS247" s="2" t="s">
        <v>197</v>
      </c>
      <c r="AT247" s="16">
        <v>19</v>
      </c>
      <c r="AU247" s="16" t="s">
        <v>143</v>
      </c>
      <c r="AV247" s="76" t="e">
        <f t="shared" si="118"/>
        <v>#VALUE!</v>
      </c>
      <c r="AW247" s="16"/>
      <c r="AX247" s="341" t="e">
        <f>AVERAGE(AW247:AW248)</f>
        <v>#DIV/0!</v>
      </c>
    </row>
    <row r="248" spans="39:50" x14ac:dyDescent="0.25">
      <c r="AM248" s="2" t="s">
        <v>197</v>
      </c>
      <c r="AN248" s="16">
        <v>10</v>
      </c>
      <c r="AO248" s="16" t="s">
        <v>143</v>
      </c>
      <c r="AP248" s="76" t="e">
        <f t="shared" si="119"/>
        <v>#VALUE!</v>
      </c>
      <c r="AQ248" s="16"/>
      <c r="AR248" s="341"/>
      <c r="AS248" s="2" t="s">
        <v>197</v>
      </c>
      <c r="AT248" s="16">
        <v>19</v>
      </c>
      <c r="AU248" s="16" t="s">
        <v>143</v>
      </c>
      <c r="AV248" s="76" t="e">
        <f t="shared" si="118"/>
        <v>#VALUE!</v>
      </c>
      <c r="AW248" s="16"/>
      <c r="AX248" s="341"/>
    </row>
    <row r="249" spans="39:50" x14ac:dyDescent="0.25">
      <c r="AM249" s="2" t="s">
        <v>197</v>
      </c>
      <c r="AN249" s="16">
        <v>5</v>
      </c>
      <c r="AO249" s="16" t="s">
        <v>143</v>
      </c>
      <c r="AP249" s="76" t="e">
        <f t="shared" si="119"/>
        <v>#VALUE!</v>
      </c>
      <c r="AQ249" s="16"/>
      <c r="AR249" s="341" t="e">
        <f>AVERAGE(AQ249:AQ250)</f>
        <v>#DIV/0!</v>
      </c>
      <c r="AS249" s="2" t="s">
        <v>197</v>
      </c>
      <c r="AT249" s="16">
        <v>18</v>
      </c>
      <c r="AU249" s="16" t="s">
        <v>143</v>
      </c>
      <c r="AV249" s="76" t="e">
        <f t="shared" si="118"/>
        <v>#VALUE!</v>
      </c>
      <c r="AW249" s="16"/>
      <c r="AX249" s="341" t="e">
        <f>AVERAGE(AW249:AW250)</f>
        <v>#DIV/0!</v>
      </c>
    </row>
    <row r="250" spans="39:50" x14ac:dyDescent="0.25">
      <c r="AM250" s="2" t="s">
        <v>197</v>
      </c>
      <c r="AN250" s="16">
        <v>5</v>
      </c>
      <c r="AO250" s="16" t="s">
        <v>143</v>
      </c>
      <c r="AP250" s="76" t="e">
        <f t="shared" si="119"/>
        <v>#VALUE!</v>
      </c>
      <c r="AQ250" s="16"/>
      <c r="AR250" s="341"/>
      <c r="AS250" s="2" t="s">
        <v>197</v>
      </c>
      <c r="AT250" s="16">
        <v>18</v>
      </c>
      <c r="AU250" s="16" t="s">
        <v>143</v>
      </c>
      <c r="AV250" s="76" t="e">
        <f t="shared" si="118"/>
        <v>#VALUE!</v>
      </c>
      <c r="AW250" s="16"/>
      <c r="AX250" s="341"/>
    </row>
    <row r="251" spans="39:50" x14ac:dyDescent="0.25">
      <c r="AM251" s="2" t="s">
        <v>197</v>
      </c>
      <c r="AN251" s="16">
        <v>21</v>
      </c>
      <c r="AO251" s="16" t="s">
        <v>143</v>
      </c>
      <c r="AP251" s="76" t="e">
        <f t="shared" si="119"/>
        <v>#VALUE!</v>
      </c>
      <c r="AQ251" s="16"/>
      <c r="AR251" s="341" t="e">
        <f>AVERAGE(AQ251:AQ252)</f>
        <v>#DIV/0!</v>
      </c>
      <c r="AS251" s="2" t="s">
        <v>197</v>
      </c>
      <c r="AT251" s="16">
        <v>15</v>
      </c>
      <c r="AU251" s="16" t="s">
        <v>143</v>
      </c>
      <c r="AV251" s="76" t="e">
        <f t="shared" si="118"/>
        <v>#VALUE!</v>
      </c>
      <c r="AW251" s="16"/>
      <c r="AX251" s="341" t="e">
        <f>AVERAGE(AW251:AW252)</f>
        <v>#DIV/0!</v>
      </c>
    </row>
    <row r="252" spans="39:50" x14ac:dyDescent="0.25">
      <c r="AM252" s="2" t="s">
        <v>197</v>
      </c>
      <c r="AN252" s="16">
        <v>21</v>
      </c>
      <c r="AO252" s="16" t="s">
        <v>143</v>
      </c>
      <c r="AP252" s="76" t="e">
        <f t="shared" si="119"/>
        <v>#VALUE!</v>
      </c>
      <c r="AQ252" s="16"/>
      <c r="AR252" s="341"/>
      <c r="AS252" s="2" t="s">
        <v>197</v>
      </c>
      <c r="AT252" s="16">
        <v>15</v>
      </c>
      <c r="AU252" s="16" t="s">
        <v>143</v>
      </c>
      <c r="AV252" s="76" t="e">
        <f t="shared" si="118"/>
        <v>#VALUE!</v>
      </c>
      <c r="AW252" s="16"/>
      <c r="AX252" s="341"/>
    </row>
    <row r="253" spans="39:50" x14ac:dyDescent="0.25">
      <c r="AM253" s="2" t="s">
        <v>197</v>
      </c>
      <c r="AN253" s="16">
        <v>1</v>
      </c>
      <c r="AO253" s="16" t="s">
        <v>143</v>
      </c>
      <c r="AP253" s="76" t="e">
        <f t="shared" si="119"/>
        <v>#VALUE!</v>
      </c>
      <c r="AQ253" s="16"/>
      <c r="AR253" s="341" t="e">
        <f>AVERAGE(AQ253:AQ254)</f>
        <v>#DIV/0!</v>
      </c>
      <c r="AS253" s="2" t="s">
        <v>197</v>
      </c>
      <c r="AT253" s="16">
        <v>8</v>
      </c>
      <c r="AU253" s="16" t="s">
        <v>143</v>
      </c>
      <c r="AV253" s="76" t="e">
        <f t="shared" si="118"/>
        <v>#VALUE!</v>
      </c>
      <c r="AW253" s="16"/>
      <c r="AX253" s="341" t="e">
        <f>AVERAGE(AW253:AW254)</f>
        <v>#DIV/0!</v>
      </c>
    </row>
    <row r="254" spans="39:50" x14ac:dyDescent="0.25">
      <c r="AM254" s="2" t="s">
        <v>197</v>
      </c>
      <c r="AN254" s="16">
        <v>1</v>
      </c>
      <c r="AO254" s="16" t="s">
        <v>143</v>
      </c>
      <c r="AP254" s="76" t="e">
        <f t="shared" si="119"/>
        <v>#VALUE!</v>
      </c>
      <c r="AQ254" s="16"/>
      <c r="AR254" s="341"/>
      <c r="AS254" s="2" t="s">
        <v>197</v>
      </c>
      <c r="AT254" s="16">
        <v>8</v>
      </c>
      <c r="AU254" s="16" t="s">
        <v>143</v>
      </c>
      <c r="AV254" s="76" t="e">
        <f t="shared" si="118"/>
        <v>#VALUE!</v>
      </c>
      <c r="AW254" s="16"/>
      <c r="AX254" s="341"/>
    </row>
    <row r="255" spans="39:50" x14ac:dyDescent="0.25">
      <c r="AM255" s="2" t="s">
        <v>197</v>
      </c>
      <c r="AN255" s="16">
        <v>2</v>
      </c>
      <c r="AO255" s="16" t="s">
        <v>143</v>
      </c>
      <c r="AP255" s="76" t="e">
        <f t="shared" si="119"/>
        <v>#VALUE!</v>
      </c>
      <c r="AQ255" s="16"/>
      <c r="AR255" s="341" t="e">
        <f>AVERAGE(AQ255:AQ256)</f>
        <v>#DIV/0!</v>
      </c>
      <c r="AS255" s="2" t="s">
        <v>197</v>
      </c>
      <c r="AT255" s="16">
        <v>9</v>
      </c>
      <c r="AU255" s="16" t="s">
        <v>143</v>
      </c>
      <c r="AV255" s="76" t="e">
        <f t="shared" si="118"/>
        <v>#VALUE!</v>
      </c>
      <c r="AW255" s="16"/>
      <c r="AX255" s="341" t="e">
        <f>AVERAGE(AW255:AW256)</f>
        <v>#DIV/0!</v>
      </c>
    </row>
    <row r="256" spans="39:50" x14ac:dyDescent="0.25">
      <c r="AM256" s="2" t="s">
        <v>197</v>
      </c>
      <c r="AN256" s="16">
        <v>2</v>
      </c>
      <c r="AO256" s="16" t="s">
        <v>143</v>
      </c>
      <c r="AP256" s="76" t="e">
        <f t="shared" si="119"/>
        <v>#VALUE!</v>
      </c>
      <c r="AQ256" s="16"/>
      <c r="AR256" s="341"/>
      <c r="AS256" s="2" t="s">
        <v>197</v>
      </c>
      <c r="AT256" s="16">
        <v>9</v>
      </c>
      <c r="AU256" s="16" t="s">
        <v>143</v>
      </c>
      <c r="AV256" s="76" t="e">
        <f t="shared" si="118"/>
        <v>#VALUE!</v>
      </c>
      <c r="AW256" s="16"/>
      <c r="AX256" s="341"/>
    </row>
    <row r="257" spans="39:50" x14ac:dyDescent="0.25">
      <c r="AM257" s="2" t="s">
        <v>197</v>
      </c>
      <c r="AN257" s="16">
        <v>4</v>
      </c>
      <c r="AO257" s="16" t="s">
        <v>143</v>
      </c>
      <c r="AP257" s="76" t="e">
        <f t="shared" si="119"/>
        <v>#VALUE!</v>
      </c>
      <c r="AQ257" s="16"/>
      <c r="AR257" s="341" t="e">
        <f>AVERAGE(AQ257:AQ258)</f>
        <v>#DIV/0!</v>
      </c>
      <c r="AS257" s="2" t="s">
        <v>197</v>
      </c>
      <c r="AT257" s="16">
        <v>3</v>
      </c>
      <c r="AU257" s="16" t="s">
        <v>143</v>
      </c>
      <c r="AV257" s="76" t="e">
        <f t="shared" si="118"/>
        <v>#VALUE!</v>
      </c>
      <c r="AW257" s="16"/>
      <c r="AX257" s="341" t="e">
        <f>AVERAGE(AW257:AW258)</f>
        <v>#DIV/0!</v>
      </c>
    </row>
    <row r="258" spans="39:50" x14ac:dyDescent="0.25">
      <c r="AM258" s="2" t="s">
        <v>197</v>
      </c>
      <c r="AN258" s="16">
        <v>4</v>
      </c>
      <c r="AO258" s="16" t="s">
        <v>143</v>
      </c>
      <c r="AP258" s="76" t="e">
        <f t="shared" si="119"/>
        <v>#VALUE!</v>
      </c>
      <c r="AQ258" s="16"/>
      <c r="AR258" s="341"/>
      <c r="AS258" s="2" t="s">
        <v>197</v>
      </c>
      <c r="AT258" s="16">
        <v>3</v>
      </c>
      <c r="AU258" s="16" t="s">
        <v>143</v>
      </c>
      <c r="AV258" s="76" t="e">
        <f t="shared" si="118"/>
        <v>#VALUE!</v>
      </c>
      <c r="AW258" s="16"/>
      <c r="AX258" s="341"/>
    </row>
    <row r="259" spans="39:50" x14ac:dyDescent="0.25">
      <c r="AM259" s="2" t="s">
        <v>197</v>
      </c>
      <c r="AN259" s="16">
        <v>16</v>
      </c>
      <c r="AO259" s="16" t="s">
        <v>143</v>
      </c>
      <c r="AP259" s="76" t="e">
        <f t="shared" si="119"/>
        <v>#VALUE!</v>
      </c>
      <c r="AQ259" s="16"/>
      <c r="AR259" s="341" t="e">
        <f>AVERAGE(AQ259:AQ260)</f>
        <v>#DIV/0!</v>
      </c>
      <c r="AS259" s="2" t="s">
        <v>197</v>
      </c>
      <c r="AT259" s="16">
        <v>6</v>
      </c>
      <c r="AU259" s="16" t="s">
        <v>143</v>
      </c>
      <c r="AV259" s="76" t="e">
        <f t="shared" ref="AV259:AV322" si="125">2^(-AU259)</f>
        <v>#VALUE!</v>
      </c>
      <c r="AW259" s="16"/>
      <c r="AX259" s="341" t="e">
        <f>AVERAGE(AW259:AW260)</f>
        <v>#DIV/0!</v>
      </c>
    </row>
    <row r="260" spans="39:50" x14ac:dyDescent="0.25">
      <c r="AM260" s="2" t="s">
        <v>197</v>
      </c>
      <c r="AN260" s="16">
        <v>16</v>
      </c>
      <c r="AO260" s="16" t="s">
        <v>143</v>
      </c>
      <c r="AP260" s="76" t="e">
        <f t="shared" ref="AP260:AP323" si="126">2^(-AO260)</f>
        <v>#VALUE!</v>
      </c>
      <c r="AQ260" s="16"/>
      <c r="AR260" s="341"/>
      <c r="AS260" s="2" t="s">
        <v>197</v>
      </c>
      <c r="AT260" s="16">
        <v>6</v>
      </c>
      <c r="AU260" s="16" t="s">
        <v>143</v>
      </c>
      <c r="AV260" s="76" t="e">
        <f t="shared" si="125"/>
        <v>#VALUE!</v>
      </c>
      <c r="AW260" s="16"/>
      <c r="AX260" s="341"/>
    </row>
    <row r="261" spans="39:50" x14ac:dyDescent="0.25">
      <c r="AM261" s="2" t="s">
        <v>197</v>
      </c>
      <c r="AN261" s="16">
        <v>14</v>
      </c>
      <c r="AO261" s="16" t="s">
        <v>143</v>
      </c>
      <c r="AP261" s="76" t="e">
        <f t="shared" si="126"/>
        <v>#VALUE!</v>
      </c>
      <c r="AQ261" s="16"/>
      <c r="AR261" s="341" t="e">
        <f>AVERAGE(AQ261:AQ262)</f>
        <v>#DIV/0!</v>
      </c>
      <c r="AS261" s="2" t="s">
        <v>197</v>
      </c>
      <c r="AT261" s="16">
        <v>17</v>
      </c>
      <c r="AU261" s="16" t="s">
        <v>143</v>
      </c>
      <c r="AV261" s="76" t="e">
        <f t="shared" si="125"/>
        <v>#VALUE!</v>
      </c>
      <c r="AW261" s="16"/>
      <c r="AX261" s="341" t="e">
        <f>AVERAGE(AW261:AW262)</f>
        <v>#DIV/0!</v>
      </c>
    </row>
    <row r="262" spans="39:50" x14ac:dyDescent="0.25">
      <c r="AM262" s="2" t="s">
        <v>197</v>
      </c>
      <c r="AN262" s="16">
        <v>14</v>
      </c>
      <c r="AO262" s="16" t="s">
        <v>143</v>
      </c>
      <c r="AP262" s="76" t="e">
        <f t="shared" si="126"/>
        <v>#VALUE!</v>
      </c>
      <c r="AQ262" s="16"/>
      <c r="AR262" s="341"/>
      <c r="AS262" s="2" t="s">
        <v>197</v>
      </c>
      <c r="AT262" s="16">
        <v>17</v>
      </c>
      <c r="AU262" s="16" t="s">
        <v>143</v>
      </c>
      <c r="AV262" s="76" t="e">
        <f t="shared" si="125"/>
        <v>#VALUE!</v>
      </c>
      <c r="AW262" s="16"/>
      <c r="AX262" s="341"/>
    </row>
    <row r="263" spans="39:50" x14ac:dyDescent="0.25">
      <c r="AM263" s="2" t="s">
        <v>197</v>
      </c>
      <c r="AN263" s="16">
        <v>20</v>
      </c>
      <c r="AO263" s="16" t="s">
        <v>143</v>
      </c>
      <c r="AP263" s="76" t="e">
        <f t="shared" si="126"/>
        <v>#VALUE!</v>
      </c>
      <c r="AQ263" s="16"/>
      <c r="AR263" s="341" t="e">
        <f>AVERAGE(AQ263:AQ264)</f>
        <v>#DIV/0!</v>
      </c>
      <c r="AS263" s="2" t="s">
        <v>197</v>
      </c>
      <c r="AT263" s="16">
        <v>7</v>
      </c>
      <c r="AU263" s="16" t="s">
        <v>143</v>
      </c>
      <c r="AV263" s="76" t="e">
        <f t="shared" si="125"/>
        <v>#VALUE!</v>
      </c>
      <c r="AW263" s="16"/>
      <c r="AX263" s="341">
        <f>AVERAGE(AW263:AW264)</f>
        <v>5.6441190132140089E-6</v>
      </c>
    </row>
    <row r="264" spans="39:50" x14ac:dyDescent="0.25">
      <c r="AM264" s="2" t="s">
        <v>197</v>
      </c>
      <c r="AN264" s="16">
        <v>20</v>
      </c>
      <c r="AO264" s="16" t="s">
        <v>143</v>
      </c>
      <c r="AP264" s="76" t="e">
        <f t="shared" si="126"/>
        <v>#VALUE!</v>
      </c>
      <c r="AQ264" s="16"/>
      <c r="AR264" s="341"/>
      <c r="AS264" s="2" t="s">
        <v>197</v>
      </c>
      <c r="AT264" s="16">
        <v>7</v>
      </c>
      <c r="AU264" s="16">
        <v>38.062481623053898</v>
      </c>
      <c r="AV264" s="76">
        <f t="shared" si="125"/>
        <v>3.483784816701764E-12</v>
      </c>
      <c r="AW264" s="16">
        <f>AV264/AV24</f>
        <v>5.6441190132140089E-6</v>
      </c>
      <c r="AX264" s="341"/>
    </row>
    <row r="265" spans="39:50" x14ac:dyDescent="0.25">
      <c r="AM265" s="2" t="s">
        <v>197</v>
      </c>
      <c r="AN265" s="16">
        <v>22</v>
      </c>
      <c r="AO265" s="16" t="s">
        <v>143</v>
      </c>
      <c r="AP265" s="76" t="e">
        <f t="shared" si="126"/>
        <v>#VALUE!</v>
      </c>
      <c r="AQ265" s="16"/>
      <c r="AR265" s="341" t="e">
        <f>AVERAGE(AQ265:AQ266)</f>
        <v>#DIV/0!</v>
      </c>
      <c r="AS265" s="2" t="s">
        <v>197</v>
      </c>
      <c r="AT265" s="16">
        <v>11</v>
      </c>
      <c r="AU265" s="16" t="s">
        <v>143</v>
      </c>
      <c r="AV265" s="76" t="e">
        <f t="shared" si="125"/>
        <v>#VALUE!</v>
      </c>
      <c r="AW265" s="16"/>
      <c r="AX265" s="341" t="e">
        <f>AVERAGE(AW265:AW266)</f>
        <v>#DIV/0!</v>
      </c>
    </row>
    <row r="266" spans="39:50" ht="15.75" thickBot="1" x14ac:dyDescent="0.3">
      <c r="AM266" s="8" t="s">
        <v>197</v>
      </c>
      <c r="AN266" s="17">
        <v>22</v>
      </c>
      <c r="AO266" s="17" t="s">
        <v>143</v>
      </c>
      <c r="AP266" s="77" t="e">
        <f t="shared" si="126"/>
        <v>#VALUE!</v>
      </c>
      <c r="AQ266" s="17"/>
      <c r="AR266" s="341"/>
      <c r="AS266" s="8" t="s">
        <v>197</v>
      </c>
      <c r="AT266" s="17">
        <v>11</v>
      </c>
      <c r="AU266" s="17" t="s">
        <v>143</v>
      </c>
      <c r="AV266" s="77" t="e">
        <f t="shared" si="125"/>
        <v>#VALUE!</v>
      </c>
      <c r="AW266" s="17"/>
      <c r="AX266" s="341"/>
    </row>
    <row r="267" spans="39:50" x14ac:dyDescent="0.25">
      <c r="AM267" s="1" t="s">
        <v>177</v>
      </c>
      <c r="AN267" s="15" t="s">
        <v>142</v>
      </c>
      <c r="AO267" s="15" t="s">
        <v>143</v>
      </c>
      <c r="AP267" s="210" t="e">
        <f t="shared" si="126"/>
        <v>#VALUE!</v>
      </c>
      <c r="AQ267" s="215"/>
      <c r="AR267" s="216"/>
      <c r="AS267" s="1" t="s">
        <v>177</v>
      </c>
      <c r="AT267" s="15" t="s">
        <v>142</v>
      </c>
      <c r="AU267" s="15" t="s">
        <v>143</v>
      </c>
      <c r="AV267" s="210" t="e">
        <f t="shared" si="125"/>
        <v>#VALUE!</v>
      </c>
      <c r="AW267" s="215"/>
      <c r="AX267" s="216"/>
    </row>
    <row r="268" spans="39:50" x14ac:dyDescent="0.25">
      <c r="AM268" s="5" t="s">
        <v>177</v>
      </c>
      <c r="AN268" s="72" t="s">
        <v>142</v>
      </c>
      <c r="AO268" s="72" t="s">
        <v>143</v>
      </c>
      <c r="AP268" s="74" t="e">
        <f t="shared" si="126"/>
        <v>#VALUE!</v>
      </c>
      <c r="AQ268" s="213"/>
      <c r="AR268" s="214"/>
      <c r="AS268" s="5" t="s">
        <v>177</v>
      </c>
      <c r="AT268" s="72" t="s">
        <v>142</v>
      </c>
      <c r="AU268" s="72" t="s">
        <v>143</v>
      </c>
      <c r="AV268" s="74" t="e">
        <f t="shared" si="125"/>
        <v>#VALUE!</v>
      </c>
      <c r="AW268" s="213"/>
      <c r="AX268" s="214"/>
    </row>
    <row r="269" spans="39:50" x14ac:dyDescent="0.25">
      <c r="AM269" s="2" t="s">
        <v>177</v>
      </c>
      <c r="AN269" s="16">
        <v>13</v>
      </c>
      <c r="AO269" s="16">
        <v>31.930305374342499</v>
      </c>
      <c r="AP269" s="76">
        <f t="shared" si="126"/>
        <v>2.4435448326956826E-10</v>
      </c>
      <c r="AQ269" s="16">
        <f>AP269/AP5</f>
        <v>1.7837877895905158E-3</v>
      </c>
      <c r="AR269" s="359">
        <f>AVERAGE(AQ269:AQ270)</f>
        <v>1.7634709233596106E-3</v>
      </c>
      <c r="AS269" s="2" t="s">
        <v>177</v>
      </c>
      <c r="AT269" s="16">
        <v>12</v>
      </c>
      <c r="AU269" s="16">
        <v>33.570629928567001</v>
      </c>
      <c r="AV269" s="76">
        <f t="shared" si="125"/>
        <v>7.8385082210271811E-11</v>
      </c>
      <c r="AW269" s="16">
        <f>AV269/AV5</f>
        <v>3.2888533332437961E-4</v>
      </c>
      <c r="AX269" s="359">
        <f>AVERAGE(AW269:AW270)</f>
        <v>5.0778615060663034E-4</v>
      </c>
    </row>
    <row r="270" spans="39:50" x14ac:dyDescent="0.25">
      <c r="AM270" s="2" t="s">
        <v>177</v>
      </c>
      <c r="AN270" s="16">
        <v>13</v>
      </c>
      <c r="AO270" s="16">
        <v>31.408311293782099</v>
      </c>
      <c r="AP270" s="76">
        <f t="shared" si="126"/>
        <v>3.508780392265719E-10</v>
      </c>
      <c r="AQ270" s="16">
        <f t="shared" ref="AQ270:AQ290" si="127">AP270/AP6</f>
        <v>1.7431540571287054E-3</v>
      </c>
      <c r="AR270" s="341"/>
      <c r="AS270" s="2" t="s">
        <v>177</v>
      </c>
      <c r="AT270" s="16">
        <v>12</v>
      </c>
      <c r="AU270" s="16">
        <v>31.9874091116038</v>
      </c>
      <c r="AV270" s="76">
        <f t="shared" si="125"/>
        <v>2.3487152835454511E-10</v>
      </c>
      <c r="AW270" s="16">
        <f t="shared" ref="AW270:AW290" si="128">AV270/AV6</f>
        <v>6.8668696788888107E-4</v>
      </c>
      <c r="AX270" s="341"/>
    </row>
    <row r="271" spans="39:50" x14ac:dyDescent="0.25">
      <c r="AM271" s="2" t="s">
        <v>177</v>
      </c>
      <c r="AN271" s="16">
        <v>10</v>
      </c>
      <c r="AO271" s="16">
        <v>31.081346771004</v>
      </c>
      <c r="AP271" s="76">
        <f t="shared" si="126"/>
        <v>4.4013136254842158E-10</v>
      </c>
      <c r="AQ271" s="16">
        <f t="shared" si="127"/>
        <v>5.8469345577309142E-4</v>
      </c>
      <c r="AR271" s="341">
        <f>AVERAGE(AQ271:AQ272)</f>
        <v>4.750247276109519E-4</v>
      </c>
      <c r="AS271" s="2" t="s">
        <v>177</v>
      </c>
      <c r="AT271" s="16">
        <v>19</v>
      </c>
      <c r="AU271" s="16">
        <v>32.762673162248902</v>
      </c>
      <c r="AV271" s="76">
        <f t="shared" si="125"/>
        <v>1.3723113017977372E-10</v>
      </c>
      <c r="AW271" s="16">
        <f t="shared" si="128"/>
        <v>5.030405028114991E-4</v>
      </c>
      <c r="AX271" s="341">
        <f>AVERAGE(AW271:AW272)</f>
        <v>1.0304118548203236E-3</v>
      </c>
    </row>
    <row r="272" spans="39:50" x14ac:dyDescent="0.25">
      <c r="AM272" s="2" t="s">
        <v>177</v>
      </c>
      <c r="AN272" s="16">
        <v>10</v>
      </c>
      <c r="AO272" s="16">
        <v>31.932877281484402</v>
      </c>
      <c r="AP272" s="76">
        <f t="shared" si="126"/>
        <v>2.4391925809915553E-10</v>
      </c>
      <c r="AQ272" s="16">
        <f t="shared" si="127"/>
        <v>3.6535599944881238E-4</v>
      </c>
      <c r="AR272" s="341"/>
      <c r="AS272" s="2" t="s">
        <v>177</v>
      </c>
      <c r="AT272" s="16">
        <v>19</v>
      </c>
      <c r="AU272" s="16">
        <v>30.6156080516886</v>
      </c>
      <c r="AV272" s="76">
        <f t="shared" si="125"/>
        <v>6.0783211292169317E-10</v>
      </c>
      <c r="AW272" s="16">
        <f t="shared" si="128"/>
        <v>1.5577832068291483E-3</v>
      </c>
      <c r="AX272" s="341"/>
    </row>
    <row r="273" spans="39:50" x14ac:dyDescent="0.25">
      <c r="AM273" s="2" t="s">
        <v>177</v>
      </c>
      <c r="AN273" s="16">
        <v>5</v>
      </c>
      <c r="AO273" s="16">
        <v>30.771092602946599</v>
      </c>
      <c r="AP273" s="76">
        <f t="shared" si="126"/>
        <v>5.457303751921722E-10</v>
      </c>
      <c r="AQ273" s="16">
        <f t="shared" si="127"/>
        <v>3.9680345577046519E-4</v>
      </c>
      <c r="AR273" s="341">
        <f>AVERAGE(AQ273:AQ274)</f>
        <v>6.5585198566590875E-4</v>
      </c>
      <c r="AS273" s="2" t="s">
        <v>177</v>
      </c>
      <c r="AT273" s="16">
        <v>18</v>
      </c>
      <c r="AU273" s="16">
        <v>31.311878365987901</v>
      </c>
      <c r="AV273" s="76">
        <f t="shared" si="125"/>
        <v>3.7513310456847585E-10</v>
      </c>
      <c r="AW273" s="16">
        <f t="shared" si="128"/>
        <v>5.5077534011739127E-4</v>
      </c>
      <c r="AX273" s="341">
        <f>AVERAGE(AW273:AW274)</f>
        <v>7.5247490745590062E-4</v>
      </c>
    </row>
    <row r="274" spans="39:50" x14ac:dyDescent="0.25">
      <c r="AM274" s="2" t="s">
        <v>177</v>
      </c>
      <c r="AN274" s="16">
        <v>5</v>
      </c>
      <c r="AO274" s="16">
        <v>29.867320526191602</v>
      </c>
      <c r="AP274" s="76">
        <f t="shared" si="126"/>
        <v>1.0210350047212769E-9</v>
      </c>
      <c r="AQ274" s="16">
        <f t="shared" si="127"/>
        <v>9.1490051556135236E-4</v>
      </c>
      <c r="AR274" s="341"/>
      <c r="AS274" s="2" t="s">
        <v>177</v>
      </c>
      <c r="AT274" s="16">
        <v>18</v>
      </c>
      <c r="AU274" s="16">
        <v>30.396555831007401</v>
      </c>
      <c r="AV274" s="76">
        <f t="shared" si="125"/>
        <v>7.0749753324570364E-10</v>
      </c>
      <c r="AW274" s="16">
        <f t="shared" si="128"/>
        <v>9.5417447479440997E-4</v>
      </c>
      <c r="AX274" s="341"/>
    </row>
    <row r="275" spans="39:50" x14ac:dyDescent="0.25">
      <c r="AM275" s="2" t="s">
        <v>177</v>
      </c>
      <c r="AN275" s="16">
        <v>21</v>
      </c>
      <c r="AO275" s="16">
        <v>31.7377604460718</v>
      </c>
      <c r="AP275" s="76">
        <f t="shared" si="126"/>
        <v>2.7924288130944688E-10</v>
      </c>
      <c r="AQ275" s="16">
        <f t="shared" si="127"/>
        <v>1.0462652813873076E-3</v>
      </c>
      <c r="AR275" s="341">
        <f>AVERAGE(AQ275:AQ276)</f>
        <v>1.6959156970379691E-3</v>
      </c>
      <c r="AS275" s="2" t="s">
        <v>177</v>
      </c>
      <c r="AT275" s="16">
        <v>15</v>
      </c>
      <c r="AU275" s="16">
        <v>32.263547843593699</v>
      </c>
      <c r="AV275" s="76">
        <f t="shared" si="125"/>
        <v>1.9395649731642867E-10</v>
      </c>
      <c r="AW275" s="16">
        <f t="shared" si="128"/>
        <v>1.7229757749945246E-3</v>
      </c>
      <c r="AX275" s="341">
        <f>AVERAGE(AW275:AW276)</f>
        <v>1.4844192303169685E-3</v>
      </c>
    </row>
    <row r="276" spans="39:50" x14ac:dyDescent="0.25">
      <c r="AM276" s="2" t="s">
        <v>177</v>
      </c>
      <c r="AN276" s="16">
        <v>21</v>
      </c>
      <c r="AO276" s="16">
        <v>30.840625184935298</v>
      </c>
      <c r="AP276" s="76">
        <f t="shared" si="126"/>
        <v>5.2005195616419488E-10</v>
      </c>
      <c r="AQ276" s="16">
        <f t="shared" si="127"/>
        <v>2.3455661126886309E-3</v>
      </c>
      <c r="AR276" s="341"/>
      <c r="AS276" s="2" t="s">
        <v>177</v>
      </c>
      <c r="AT276" s="16">
        <v>15</v>
      </c>
      <c r="AU276" s="16">
        <v>31.173748339248899</v>
      </c>
      <c r="AV276" s="76">
        <f t="shared" si="125"/>
        <v>4.1282564926848879E-10</v>
      </c>
      <c r="AW276" s="16">
        <f t="shared" si="128"/>
        <v>1.2458626856394121E-3</v>
      </c>
      <c r="AX276" s="341"/>
    </row>
    <row r="277" spans="39:50" x14ac:dyDescent="0.25">
      <c r="AM277" s="2" t="s">
        <v>177</v>
      </c>
      <c r="AN277" s="16">
        <v>1</v>
      </c>
      <c r="AO277" s="16">
        <v>31.155668872326199</v>
      </c>
      <c r="AP277" s="76">
        <f t="shared" si="126"/>
        <v>4.1803162126230169E-10</v>
      </c>
      <c r="AQ277" s="16">
        <f t="shared" si="127"/>
        <v>9.8633328131940922E-4</v>
      </c>
      <c r="AR277" s="341">
        <f>AVERAGE(AQ277:AQ278)</f>
        <v>1.440472032152328E-3</v>
      </c>
      <c r="AS277" s="2" t="s">
        <v>177</v>
      </c>
      <c r="AT277" s="16">
        <v>8</v>
      </c>
      <c r="AU277" s="16">
        <v>31.063628270215901</v>
      </c>
      <c r="AV277" s="76">
        <f t="shared" si="125"/>
        <v>4.455701787068695E-10</v>
      </c>
      <c r="AW277" s="16">
        <f t="shared" si="128"/>
        <v>4.5918159907158592E-4</v>
      </c>
      <c r="AX277" s="341">
        <f>AVERAGE(AW277:AW278)</f>
        <v>4.6996657415456042E-4</v>
      </c>
    </row>
    <row r="278" spans="39:50" x14ac:dyDescent="0.25">
      <c r="AM278" s="2" t="s">
        <v>177</v>
      </c>
      <c r="AN278" s="16">
        <v>1</v>
      </c>
      <c r="AO278" s="16">
        <v>30.536827785711299</v>
      </c>
      <c r="AP278" s="76">
        <f t="shared" si="126"/>
        <v>6.4194654245446019E-10</v>
      </c>
      <c r="AQ278" s="16">
        <f t="shared" si="127"/>
        <v>1.8946107829852469E-3</v>
      </c>
      <c r="AR278" s="341"/>
      <c r="AS278" s="2" t="s">
        <v>177</v>
      </c>
      <c r="AT278" s="16">
        <v>8</v>
      </c>
      <c r="AU278" s="16">
        <v>30.3654736456248</v>
      </c>
      <c r="AV278" s="76">
        <f t="shared" si="125"/>
        <v>7.2290561846579872E-10</v>
      </c>
      <c r="AW278" s="16">
        <f t="shared" si="128"/>
        <v>4.8075154923753497E-4</v>
      </c>
      <c r="AX278" s="341"/>
    </row>
    <row r="279" spans="39:50" x14ac:dyDescent="0.25">
      <c r="AM279" s="2" t="s">
        <v>177</v>
      </c>
      <c r="AN279" s="16">
        <v>2</v>
      </c>
      <c r="AO279" s="16">
        <v>30.8541274396562</v>
      </c>
      <c r="AP279" s="76">
        <f t="shared" si="126"/>
        <v>5.1520746927096853E-10</v>
      </c>
      <c r="AQ279" s="16">
        <f t="shared" si="127"/>
        <v>1.5832411833498017E-3</v>
      </c>
      <c r="AR279" s="341">
        <f>AVERAGE(AQ279:AQ280)</f>
        <v>1.9483978700560334E-3</v>
      </c>
      <c r="AS279" s="2" t="s">
        <v>177</v>
      </c>
      <c r="AT279" s="16">
        <v>9</v>
      </c>
      <c r="AU279" s="16">
        <v>32.5341829381791</v>
      </c>
      <c r="AV279" s="76">
        <f t="shared" si="125"/>
        <v>1.6078112057754548E-10</v>
      </c>
      <c r="AW279" s="16">
        <f t="shared" si="128"/>
        <v>1.7723049036852005E-4</v>
      </c>
      <c r="AX279" s="341">
        <f>AVERAGE(AW279:AW280)</f>
        <v>3.2767019449468502E-4</v>
      </c>
    </row>
    <row r="280" spans="39:50" x14ac:dyDescent="0.25">
      <c r="AM280" s="2" t="s">
        <v>177</v>
      </c>
      <c r="AN280" s="16">
        <v>2</v>
      </c>
      <c r="AO280" s="16">
        <v>29.452092670768899</v>
      </c>
      <c r="AP280" s="76">
        <f t="shared" si="126"/>
        <v>1.3615596451918813E-9</v>
      </c>
      <c r="AQ280" s="16">
        <f t="shared" si="127"/>
        <v>2.313554556762265E-3</v>
      </c>
      <c r="AR280" s="341"/>
      <c r="AS280" s="2" t="s">
        <v>177</v>
      </c>
      <c r="AT280" s="16">
        <v>9</v>
      </c>
      <c r="AU280" s="16">
        <v>30.438618239642</v>
      </c>
      <c r="AV280" s="76">
        <f t="shared" si="125"/>
        <v>6.8716793071182448E-10</v>
      </c>
      <c r="AW280" s="16">
        <f t="shared" si="128"/>
        <v>4.7810989862084999E-4</v>
      </c>
      <c r="AX280" s="341"/>
    </row>
    <row r="281" spans="39:50" x14ac:dyDescent="0.25">
      <c r="AM281" s="2" t="s">
        <v>177</v>
      </c>
      <c r="AN281" s="16">
        <v>4</v>
      </c>
      <c r="AO281" s="16">
        <v>32.749504149037897</v>
      </c>
      <c r="AP281" s="76">
        <f t="shared" si="126"/>
        <v>1.3848951936188202E-10</v>
      </c>
      <c r="AQ281" s="16">
        <f t="shared" si="127"/>
        <v>9.4385701780484634E-4</v>
      </c>
      <c r="AR281" s="341">
        <f>AVERAGE(AQ281:AQ282)</f>
        <v>1.9292977327545538E-3</v>
      </c>
      <c r="AS281" s="2" t="s">
        <v>177</v>
      </c>
      <c r="AT281" s="16">
        <v>3</v>
      </c>
      <c r="AU281" s="16">
        <v>30.6182428810761</v>
      </c>
      <c r="AV281" s="76">
        <f t="shared" si="125"/>
        <v>6.0672302728821823E-10</v>
      </c>
      <c r="AW281" s="16">
        <f t="shared" si="128"/>
        <v>1.721214479569281E-3</v>
      </c>
      <c r="AX281" s="341">
        <f>AVERAGE(AW281:AW282)</f>
        <v>1.5791946903572478E-3</v>
      </c>
    </row>
    <row r="282" spans="39:50" x14ac:dyDescent="0.25">
      <c r="AM282" s="2" t="s">
        <v>177</v>
      </c>
      <c r="AN282" s="16">
        <v>4</v>
      </c>
      <c r="AO282" s="16">
        <v>30.837373182906902</v>
      </c>
      <c r="AP282" s="76">
        <f t="shared" si="126"/>
        <v>5.2122553581417757E-10</v>
      </c>
      <c r="AQ282" s="16">
        <f t="shared" si="127"/>
        <v>2.9147384477042613E-3</v>
      </c>
      <c r="AR282" s="341"/>
      <c r="AS282" s="2" t="s">
        <v>177</v>
      </c>
      <c r="AT282" s="16">
        <v>3</v>
      </c>
      <c r="AU282" s="16">
        <v>30.6443848246649</v>
      </c>
      <c r="AV282" s="76">
        <f t="shared" si="125"/>
        <v>5.9582808336054772E-10</v>
      </c>
      <c r="AW282" s="16">
        <f t="shared" si="128"/>
        <v>1.4371749011452149E-3</v>
      </c>
      <c r="AX282" s="341"/>
    </row>
    <row r="283" spans="39:50" x14ac:dyDescent="0.25">
      <c r="AM283" s="2" t="s">
        <v>177</v>
      </c>
      <c r="AN283" s="16">
        <v>16</v>
      </c>
      <c r="AO283" s="16">
        <v>31.730663057572801</v>
      </c>
      <c r="AP283" s="76">
        <f t="shared" si="126"/>
        <v>2.8062001103075075E-10</v>
      </c>
      <c r="AQ283" s="16">
        <f t="shared" si="127"/>
        <v>5.7499349477990952E-4</v>
      </c>
      <c r="AR283" s="341">
        <f>AVERAGE(AQ283:AQ284)</f>
        <v>5.6380686924567417E-4</v>
      </c>
      <c r="AS283" s="2" t="s">
        <v>177</v>
      </c>
      <c r="AT283" s="16">
        <v>6</v>
      </c>
      <c r="AU283" s="16">
        <v>32.079136451954199</v>
      </c>
      <c r="AV283" s="76">
        <f t="shared" si="125"/>
        <v>2.2040309712222584E-10</v>
      </c>
      <c r="AW283" s="16">
        <f t="shared" si="128"/>
        <v>3.6114699893128704E-4</v>
      </c>
      <c r="AX283" s="341">
        <f>AVERAGE(AW283:AW284)</f>
        <v>3.2207021665480617E-4</v>
      </c>
    </row>
    <row r="284" spans="39:50" x14ac:dyDescent="0.25">
      <c r="AM284" s="2" t="s">
        <v>177</v>
      </c>
      <c r="AN284" s="16">
        <v>16</v>
      </c>
      <c r="AO284" s="16">
        <v>31.195061970095399</v>
      </c>
      <c r="AP284" s="76">
        <f t="shared" si="126"/>
        <v>4.0677160626542364E-10</v>
      </c>
      <c r="AQ284" s="16">
        <f t="shared" si="127"/>
        <v>5.5262024371143881E-4</v>
      </c>
      <c r="AR284" s="341"/>
      <c r="AS284" s="2" t="s">
        <v>177</v>
      </c>
      <c r="AT284" s="16">
        <v>6</v>
      </c>
      <c r="AU284" s="16">
        <v>31.647028898190701</v>
      </c>
      <c r="AV284" s="76">
        <f t="shared" si="125"/>
        <v>2.973685450774449E-10</v>
      </c>
      <c r="AW284" s="16">
        <f t="shared" si="128"/>
        <v>2.8299343437832529E-4</v>
      </c>
      <c r="AX284" s="341"/>
    </row>
    <row r="285" spans="39:50" x14ac:dyDescent="0.25">
      <c r="AM285" s="2" t="s">
        <v>177</v>
      </c>
      <c r="AN285" s="16">
        <v>14</v>
      </c>
      <c r="AO285" s="16">
        <v>31.058528228267001</v>
      </c>
      <c r="AP285" s="76">
        <f t="shared" si="126"/>
        <v>4.4714809218118627E-10</v>
      </c>
      <c r="AQ285" s="16">
        <f t="shared" si="127"/>
        <v>1.4302298694776649E-3</v>
      </c>
      <c r="AR285" s="341">
        <f>AVERAGE(AQ285:AQ286)</f>
        <v>1.3687016780109258E-3</v>
      </c>
      <c r="AS285" s="2" t="s">
        <v>177</v>
      </c>
      <c r="AT285" s="16">
        <v>17</v>
      </c>
      <c r="AU285" s="16">
        <v>32.360398672192503</v>
      </c>
      <c r="AV285" s="76">
        <f t="shared" si="125"/>
        <v>1.8136326601528427E-10</v>
      </c>
      <c r="AW285" s="16">
        <f t="shared" si="128"/>
        <v>6.8502657817170434E-4</v>
      </c>
      <c r="AX285" s="341">
        <f>AVERAGE(AW285:AW286)</f>
        <v>5.627104489600818E-4</v>
      </c>
    </row>
    <row r="286" spans="39:50" x14ac:dyDescent="0.25">
      <c r="AM286" s="2" t="s">
        <v>177</v>
      </c>
      <c r="AN286" s="16">
        <v>14</v>
      </c>
      <c r="AO286" s="16">
        <v>30.307515464605999</v>
      </c>
      <c r="AP286" s="76">
        <f t="shared" si="126"/>
        <v>7.5253854797809629E-10</v>
      </c>
      <c r="AQ286" s="16">
        <f t="shared" si="127"/>
        <v>1.3071734865441867E-3</v>
      </c>
      <c r="AR286" s="341"/>
      <c r="AS286" s="2" t="s">
        <v>177</v>
      </c>
      <c r="AT286" s="16">
        <v>17</v>
      </c>
      <c r="AU286" s="16">
        <v>31.306913969666901</v>
      </c>
      <c r="AV286" s="76">
        <f t="shared" si="125"/>
        <v>3.7642618258317902E-10</v>
      </c>
      <c r="AW286" s="16">
        <f t="shared" si="128"/>
        <v>4.4039431974845925E-4</v>
      </c>
      <c r="AX286" s="341"/>
    </row>
    <row r="287" spans="39:50" x14ac:dyDescent="0.25">
      <c r="AM287" s="2" t="s">
        <v>177</v>
      </c>
      <c r="AN287" s="16">
        <v>20</v>
      </c>
      <c r="AO287" s="16">
        <v>30.8837531522117</v>
      </c>
      <c r="AP287" s="76">
        <f t="shared" si="126"/>
        <v>5.0473558261308911E-10</v>
      </c>
      <c r="AQ287" s="16">
        <f t="shared" si="127"/>
        <v>1.495417542050271E-3</v>
      </c>
      <c r="AR287" s="341">
        <f>AVERAGE(AQ287:AQ288)</f>
        <v>1.3996145329197985E-3</v>
      </c>
      <c r="AS287" s="2" t="s">
        <v>177</v>
      </c>
      <c r="AT287" s="16">
        <v>7</v>
      </c>
      <c r="AU287" s="16">
        <v>31.863184518115698</v>
      </c>
      <c r="AV287" s="76">
        <f t="shared" si="125"/>
        <v>2.5599159285633237E-10</v>
      </c>
      <c r="AW287" s="16">
        <f t="shared" si="128"/>
        <v>1.1959102345746226E-3</v>
      </c>
      <c r="AX287" s="341">
        <f>AVERAGE(AW287:AW288)</f>
        <v>8.8160153555510708E-4</v>
      </c>
    </row>
    <row r="288" spans="39:50" x14ac:dyDescent="0.25">
      <c r="AM288" s="2" t="s">
        <v>177</v>
      </c>
      <c r="AN288" s="16">
        <v>20</v>
      </c>
      <c r="AO288" s="16">
        <v>30.330325430169299</v>
      </c>
      <c r="AP288" s="76">
        <f t="shared" si="126"/>
        <v>7.4073397929699877E-10</v>
      </c>
      <c r="AQ288" s="16">
        <f t="shared" si="127"/>
        <v>1.3038115237893259E-3</v>
      </c>
      <c r="AR288" s="341"/>
      <c r="AS288" s="2" t="s">
        <v>177</v>
      </c>
      <c r="AT288" s="16">
        <v>7</v>
      </c>
      <c r="AU288" s="16">
        <v>31.411280195982201</v>
      </c>
      <c r="AV288" s="76">
        <f t="shared" si="125"/>
        <v>3.5015671461204046E-10</v>
      </c>
      <c r="AW288" s="16">
        <f t="shared" si="128"/>
        <v>5.672928365355914E-4</v>
      </c>
      <c r="AX288" s="341"/>
    </row>
    <row r="289" spans="39:50" x14ac:dyDescent="0.25">
      <c r="AM289" s="2" t="s">
        <v>177</v>
      </c>
      <c r="AN289" s="16">
        <v>22</v>
      </c>
      <c r="AO289" s="16">
        <v>31.406505943761999</v>
      </c>
      <c r="AP289" s="76">
        <f t="shared" si="126"/>
        <v>3.5131739346886486E-10</v>
      </c>
      <c r="AQ289" s="16">
        <f t="shared" si="127"/>
        <v>7.9229782002985432E-4</v>
      </c>
      <c r="AR289" s="341">
        <f>AVERAGE(AQ289:AQ290)</f>
        <v>5.5045267329136287E-4</v>
      </c>
      <c r="AS289" s="2" t="s">
        <v>177</v>
      </c>
      <c r="AT289" s="16">
        <v>11</v>
      </c>
      <c r="AU289" s="16">
        <v>31.7400281700634</v>
      </c>
      <c r="AV289" s="76">
        <f t="shared" si="125"/>
        <v>2.7880429357243538E-10</v>
      </c>
      <c r="AW289" s="16">
        <f t="shared" si="128"/>
        <v>2.8876472759485768E-4</v>
      </c>
      <c r="AX289" s="341">
        <f>AVERAGE(AW289:AW290)</f>
        <v>3.3473496151274469E-4</v>
      </c>
    </row>
    <row r="290" spans="39:50" ht="15.75" thickBot="1" x14ac:dyDescent="0.3">
      <c r="AM290" s="8" t="s">
        <v>177</v>
      </c>
      <c r="AN290" s="17">
        <v>22</v>
      </c>
      <c r="AO290" s="17">
        <v>32.081699899505402</v>
      </c>
      <c r="AP290" s="77">
        <f t="shared" si="126"/>
        <v>2.2001182238366682E-10</v>
      </c>
      <c r="AQ290" s="17">
        <f t="shared" si="127"/>
        <v>3.0860752655287148E-4</v>
      </c>
      <c r="AR290" s="341"/>
      <c r="AS290" s="8" t="s">
        <v>177</v>
      </c>
      <c r="AT290" s="17">
        <v>11</v>
      </c>
      <c r="AU290" s="17">
        <v>30.734088336389402</v>
      </c>
      <c r="AV290" s="77">
        <f t="shared" si="125"/>
        <v>5.5990909403968992E-10</v>
      </c>
      <c r="AW290" s="17">
        <f t="shared" si="128"/>
        <v>3.8070519543063176E-4</v>
      </c>
      <c r="AX290" s="341"/>
    </row>
    <row r="291" spans="39:50" x14ac:dyDescent="0.25">
      <c r="AM291" s="1" t="s">
        <v>178</v>
      </c>
      <c r="AN291" s="15" t="s">
        <v>142</v>
      </c>
      <c r="AO291" s="15" t="s">
        <v>143</v>
      </c>
      <c r="AP291" s="210" t="e">
        <f t="shared" si="126"/>
        <v>#VALUE!</v>
      </c>
      <c r="AQ291" s="215"/>
      <c r="AR291" s="216"/>
      <c r="AS291" s="1" t="s">
        <v>178</v>
      </c>
      <c r="AT291" s="15" t="s">
        <v>142</v>
      </c>
      <c r="AU291" s="15" t="s">
        <v>143</v>
      </c>
      <c r="AV291" s="210" t="e">
        <f t="shared" si="125"/>
        <v>#VALUE!</v>
      </c>
      <c r="AW291" s="215"/>
      <c r="AX291" s="216"/>
    </row>
    <row r="292" spans="39:50" x14ac:dyDescent="0.25">
      <c r="AM292" s="5" t="s">
        <v>178</v>
      </c>
      <c r="AN292" s="72" t="s">
        <v>142</v>
      </c>
      <c r="AO292" s="72" t="s">
        <v>143</v>
      </c>
      <c r="AP292" s="74" t="e">
        <f t="shared" si="126"/>
        <v>#VALUE!</v>
      </c>
      <c r="AQ292" s="213"/>
      <c r="AR292" s="214"/>
      <c r="AS292" s="5" t="s">
        <v>178</v>
      </c>
      <c r="AT292" s="72" t="s">
        <v>142</v>
      </c>
      <c r="AU292" s="72" t="s">
        <v>143</v>
      </c>
      <c r="AV292" s="74" t="e">
        <f t="shared" si="125"/>
        <v>#VALUE!</v>
      </c>
      <c r="AW292" s="213"/>
      <c r="AX292" s="214"/>
    </row>
    <row r="293" spans="39:50" x14ac:dyDescent="0.25">
      <c r="AM293" s="2" t="s">
        <v>178</v>
      </c>
      <c r="AN293" s="16">
        <v>13</v>
      </c>
      <c r="AO293" s="16" t="s">
        <v>143</v>
      </c>
      <c r="AP293" s="76" t="e">
        <f t="shared" si="126"/>
        <v>#VALUE!</v>
      </c>
      <c r="AQ293" s="16"/>
      <c r="AR293" s="359">
        <f>AVERAGE(AQ293:AQ294)</f>
        <v>7.3624568404336862E-5</v>
      </c>
      <c r="AS293" s="2" t="s">
        <v>178</v>
      </c>
      <c r="AT293" s="16">
        <v>12</v>
      </c>
      <c r="AU293" s="16" t="s">
        <v>143</v>
      </c>
      <c r="AV293" s="76" t="e">
        <f t="shared" si="125"/>
        <v>#VALUE!</v>
      </c>
      <c r="AW293" s="16"/>
      <c r="AX293" s="359">
        <f>AVERAGE(AW293:AW294)</f>
        <v>1.6110927951557584E-5</v>
      </c>
    </row>
    <row r="294" spans="39:50" x14ac:dyDescent="0.25">
      <c r="AM294" s="2" t="s">
        <v>178</v>
      </c>
      <c r="AN294" s="16">
        <v>13</v>
      </c>
      <c r="AO294" s="16">
        <v>35.973680289979001</v>
      </c>
      <c r="AP294" s="76">
        <f t="shared" si="126"/>
        <v>1.4819828514278554E-11</v>
      </c>
      <c r="AQ294" s="16">
        <f t="shared" ref="AQ294:AQ314" si="129">AP294/AP6</f>
        <v>7.3624568404336862E-5</v>
      </c>
      <c r="AR294" s="341"/>
      <c r="AS294" s="2" t="s">
        <v>178</v>
      </c>
      <c r="AT294" s="16">
        <v>12</v>
      </c>
      <c r="AU294" s="16">
        <v>37.400950198272</v>
      </c>
      <c r="AV294" s="76">
        <f t="shared" si="125"/>
        <v>5.5105141762419657E-12</v>
      </c>
      <c r="AW294" s="16">
        <f t="shared" ref="AW294:AW314" si="130">AV294/AV6</f>
        <v>1.6110927951557584E-5</v>
      </c>
      <c r="AX294" s="341"/>
    </row>
    <row r="295" spans="39:50" x14ac:dyDescent="0.25">
      <c r="AM295" s="2" t="s">
        <v>178</v>
      </c>
      <c r="AN295" s="16">
        <v>10</v>
      </c>
      <c r="AO295" s="16" t="s">
        <v>143</v>
      </c>
      <c r="AP295" s="76" t="e">
        <f t="shared" si="126"/>
        <v>#VALUE!</v>
      </c>
      <c r="AQ295" s="16"/>
      <c r="AR295" s="341">
        <f>AVERAGE(AQ295:AQ296)</f>
        <v>8.0485284666906922E-5</v>
      </c>
      <c r="AS295" s="2" t="s">
        <v>178</v>
      </c>
      <c r="AT295" s="16">
        <v>19</v>
      </c>
      <c r="AU295" s="16" t="s">
        <v>143</v>
      </c>
      <c r="AV295" s="76" t="e">
        <f t="shared" si="125"/>
        <v>#VALUE!</v>
      </c>
      <c r="AW295" s="16"/>
      <c r="AX295" s="341">
        <f>AVERAGE(AW295:AW296)</f>
        <v>1.095957980897516E-4</v>
      </c>
    </row>
    <row r="296" spans="39:50" x14ac:dyDescent="0.25">
      <c r="AM296" s="2" t="s">
        <v>178</v>
      </c>
      <c r="AN296" s="16">
        <v>10</v>
      </c>
      <c r="AO296" s="16">
        <v>34.115383238493799</v>
      </c>
      <c r="AP296" s="76">
        <f t="shared" si="126"/>
        <v>5.3733648697348881E-11</v>
      </c>
      <c r="AQ296" s="16">
        <f t="shared" si="129"/>
        <v>8.0485284666906922E-5</v>
      </c>
      <c r="AR296" s="341"/>
      <c r="AS296" s="2" t="s">
        <v>178</v>
      </c>
      <c r="AT296" s="16">
        <v>19</v>
      </c>
      <c r="AU296" s="16">
        <v>34.444838131000203</v>
      </c>
      <c r="AV296" s="76">
        <f t="shared" si="125"/>
        <v>4.2763232539801771E-11</v>
      </c>
      <c r="AW296" s="16">
        <f t="shared" si="130"/>
        <v>1.095957980897516E-4</v>
      </c>
      <c r="AX296" s="341"/>
    </row>
    <row r="297" spans="39:50" x14ac:dyDescent="0.25">
      <c r="AM297" s="2" t="s">
        <v>178</v>
      </c>
      <c r="AN297" s="16">
        <v>5</v>
      </c>
      <c r="AO297" s="16" t="s">
        <v>143</v>
      </c>
      <c r="AP297" s="76" t="e">
        <f t="shared" si="126"/>
        <v>#VALUE!</v>
      </c>
      <c r="AQ297" s="16"/>
      <c r="AR297" s="341">
        <f>AVERAGE(AQ297:AQ298)</f>
        <v>2.3720622663489808E-4</v>
      </c>
      <c r="AS297" s="2" t="s">
        <v>178</v>
      </c>
      <c r="AT297" s="16">
        <v>18</v>
      </c>
      <c r="AU297" s="16" t="s">
        <v>143</v>
      </c>
      <c r="AV297" s="76" t="e">
        <f t="shared" si="125"/>
        <v>#VALUE!</v>
      </c>
      <c r="AW297" s="16"/>
      <c r="AX297" s="341">
        <f>AVERAGE(AW297:AW298)</f>
        <v>1.2266703450364443E-4</v>
      </c>
    </row>
    <row r="298" spans="39:50" x14ac:dyDescent="0.25">
      <c r="AM298" s="2" t="s">
        <v>178</v>
      </c>
      <c r="AN298" s="16">
        <v>5</v>
      </c>
      <c r="AO298" s="16">
        <v>31.814793521412799</v>
      </c>
      <c r="AP298" s="76">
        <f t="shared" si="126"/>
        <v>2.6472371215516933E-10</v>
      </c>
      <c r="AQ298" s="16">
        <f t="shared" si="129"/>
        <v>2.3720622663489808E-4</v>
      </c>
      <c r="AR298" s="341"/>
      <c r="AS298" s="2" t="s">
        <v>178</v>
      </c>
      <c r="AT298" s="16">
        <v>18</v>
      </c>
      <c r="AU298" s="16">
        <v>33.356061332461003</v>
      </c>
      <c r="AV298" s="76">
        <f t="shared" si="125"/>
        <v>9.0954669837079244E-11</v>
      </c>
      <c r="AW298" s="16">
        <f t="shared" si="130"/>
        <v>1.2266703450364443E-4</v>
      </c>
      <c r="AX298" s="341"/>
    </row>
    <row r="299" spans="39:50" x14ac:dyDescent="0.25">
      <c r="AM299" s="2" t="s">
        <v>178</v>
      </c>
      <c r="AN299" s="16">
        <v>21</v>
      </c>
      <c r="AO299" s="16">
        <v>38.342237323718798</v>
      </c>
      <c r="AP299" s="76">
        <f t="shared" si="126"/>
        <v>2.8696997817345245E-12</v>
      </c>
      <c r="AQ299" s="16">
        <f t="shared" si="129"/>
        <v>1.0752171140600506E-5</v>
      </c>
      <c r="AR299" s="341">
        <f>AVERAGE(AQ299:AQ300)</f>
        <v>2.9988303114730032E-4</v>
      </c>
      <c r="AS299" s="2" t="s">
        <v>178</v>
      </c>
      <c r="AT299" s="16">
        <v>15</v>
      </c>
      <c r="AU299" s="16" t="s">
        <v>143</v>
      </c>
      <c r="AV299" s="76" t="e">
        <f t="shared" si="125"/>
        <v>#VALUE!</v>
      </c>
      <c r="AW299" s="16"/>
      <c r="AX299" s="341">
        <f>AVERAGE(AW299:AW300)</f>
        <v>2.3394969950379214E-4</v>
      </c>
    </row>
    <row r="300" spans="39:50" x14ac:dyDescent="0.25">
      <c r="AM300" s="2" t="s">
        <v>178</v>
      </c>
      <c r="AN300" s="16">
        <v>21</v>
      </c>
      <c r="AO300" s="16">
        <v>32.834187786767501</v>
      </c>
      <c r="AP300" s="76">
        <f t="shared" si="126"/>
        <v>1.3059441157742587E-10</v>
      </c>
      <c r="AQ300" s="16">
        <f t="shared" si="129"/>
        <v>5.8901389115400009E-4</v>
      </c>
      <c r="AR300" s="341"/>
      <c r="AS300" s="2" t="s">
        <v>178</v>
      </c>
      <c r="AT300" s="16">
        <v>15</v>
      </c>
      <c r="AU300" s="16">
        <v>33.586623127135297</v>
      </c>
      <c r="AV300" s="76">
        <f t="shared" si="125"/>
        <v>7.7520932047381296E-11</v>
      </c>
      <c r="AW300" s="16">
        <f t="shared" si="130"/>
        <v>2.3394969950379214E-4</v>
      </c>
      <c r="AX300" s="341"/>
    </row>
    <row r="301" spans="39:50" x14ac:dyDescent="0.25">
      <c r="AM301" s="2" t="s">
        <v>178</v>
      </c>
      <c r="AN301" s="16">
        <v>1</v>
      </c>
      <c r="AO301" s="16" t="s">
        <v>143</v>
      </c>
      <c r="AP301" s="76" t="e">
        <f t="shared" si="126"/>
        <v>#VALUE!</v>
      </c>
      <c r="AQ301" s="16"/>
      <c r="AR301" s="341">
        <f>AVERAGE(AQ301:AQ302)</f>
        <v>8.9713549844653315E-4</v>
      </c>
      <c r="AS301" s="2" t="s">
        <v>178</v>
      </c>
      <c r="AT301" s="16">
        <v>8</v>
      </c>
      <c r="AU301" s="16">
        <v>39.062999158931603</v>
      </c>
      <c r="AV301" s="76">
        <f t="shared" si="125"/>
        <v>1.7412676539053521E-12</v>
      </c>
      <c r="AW301" s="16">
        <f t="shared" si="130"/>
        <v>1.7944604552583837E-6</v>
      </c>
      <c r="AX301" s="341">
        <f>AVERAGE(AW301:AW302)</f>
        <v>5.8797673002960056E-5</v>
      </c>
    </row>
    <row r="302" spans="39:50" x14ac:dyDescent="0.25">
      <c r="AM302" s="2" t="s">
        <v>178</v>
      </c>
      <c r="AN302" s="16">
        <v>1</v>
      </c>
      <c r="AO302" s="16">
        <v>31.615331482786999</v>
      </c>
      <c r="AP302" s="76">
        <f t="shared" si="126"/>
        <v>3.0397432365156937E-10</v>
      </c>
      <c r="AQ302" s="16">
        <f t="shared" si="129"/>
        <v>8.9713549844653315E-4</v>
      </c>
      <c r="AR302" s="341"/>
      <c r="AS302" s="2" t="s">
        <v>178</v>
      </c>
      <c r="AT302" s="16">
        <v>8</v>
      </c>
      <c r="AU302" s="16">
        <v>32.419118866405697</v>
      </c>
      <c r="AV302" s="76">
        <f t="shared" si="125"/>
        <v>1.7412967450787435E-10</v>
      </c>
      <c r="AW302" s="16">
        <f t="shared" si="130"/>
        <v>1.1580088555066173E-4</v>
      </c>
      <c r="AX302" s="341"/>
    </row>
    <row r="303" spans="39:50" x14ac:dyDescent="0.25">
      <c r="AM303" s="2" t="s">
        <v>178</v>
      </c>
      <c r="AN303" s="16">
        <v>2</v>
      </c>
      <c r="AO303" s="16" t="s">
        <v>143</v>
      </c>
      <c r="AP303" s="76" t="e">
        <f t="shared" si="126"/>
        <v>#VALUE!</v>
      </c>
      <c r="AQ303" s="16"/>
      <c r="AR303" s="341">
        <f>AVERAGE(AQ303:AQ304)</f>
        <v>1.7350427342164939E-4</v>
      </c>
      <c r="AS303" s="2" t="s">
        <v>178</v>
      </c>
      <c r="AT303" s="16">
        <v>9</v>
      </c>
      <c r="AU303" s="16">
        <v>38.355022016181103</v>
      </c>
      <c r="AV303" s="76">
        <f t="shared" si="125"/>
        <v>2.8443817847219982E-12</v>
      </c>
      <c r="AW303" s="16">
        <f t="shared" si="130"/>
        <v>3.1353878906350257E-6</v>
      </c>
      <c r="AX303" s="341">
        <f>AVERAGE(AW303:AW304)</f>
        <v>3.1852628777111994E-5</v>
      </c>
    </row>
    <row r="304" spans="39:50" x14ac:dyDescent="0.25">
      <c r="AM304" s="2" t="s">
        <v>178</v>
      </c>
      <c r="AN304" s="16">
        <v>2</v>
      </c>
      <c r="AO304" s="16">
        <v>33.189160688756601</v>
      </c>
      <c r="AP304" s="76">
        <f t="shared" si="126"/>
        <v>1.0210972387435736E-10</v>
      </c>
      <c r="AQ304" s="16">
        <f t="shared" si="129"/>
        <v>1.7350427342164939E-4</v>
      </c>
      <c r="AR304" s="341"/>
      <c r="AS304" s="2" t="s">
        <v>178</v>
      </c>
      <c r="AT304" s="16">
        <v>9</v>
      </c>
      <c r="AU304" s="16">
        <v>33.4192883026288</v>
      </c>
      <c r="AV304" s="76">
        <f t="shared" si="125"/>
        <v>8.7054612590692453E-11</v>
      </c>
      <c r="AW304" s="16">
        <f t="shared" si="130"/>
        <v>6.0569869663588961E-5</v>
      </c>
      <c r="AX304" s="341"/>
    </row>
    <row r="305" spans="39:50" x14ac:dyDescent="0.25">
      <c r="AM305" s="2" t="s">
        <v>178</v>
      </c>
      <c r="AN305" s="16">
        <v>4</v>
      </c>
      <c r="AO305" s="16" t="s">
        <v>143</v>
      </c>
      <c r="AP305" s="76" t="e">
        <f t="shared" si="126"/>
        <v>#VALUE!</v>
      </c>
      <c r="AQ305" s="16"/>
      <c r="AR305" s="341">
        <f>AVERAGE(AQ305:AQ306)</f>
        <v>2.8389715784415753E-4</v>
      </c>
      <c r="AS305" s="2" t="s">
        <v>178</v>
      </c>
      <c r="AT305" s="16">
        <v>3</v>
      </c>
      <c r="AU305" s="16" t="s">
        <v>143</v>
      </c>
      <c r="AV305" s="76" t="e">
        <f t="shared" si="125"/>
        <v>#VALUE!</v>
      </c>
      <c r="AW305" s="16"/>
      <c r="AX305" s="341">
        <f>AVERAGE(AW305:AW306)</f>
        <v>1.6315733501415597E-5</v>
      </c>
    </row>
    <row r="306" spans="39:50" x14ac:dyDescent="0.25">
      <c r="AM306" s="2" t="s">
        <v>178</v>
      </c>
      <c r="AN306" s="16">
        <v>4</v>
      </c>
      <c r="AO306" s="16">
        <v>34.197299301656699</v>
      </c>
      <c r="AP306" s="76">
        <f t="shared" si="126"/>
        <v>5.0767659214840508E-11</v>
      </c>
      <c r="AQ306" s="16">
        <f t="shared" si="129"/>
        <v>2.8389715784415753E-4</v>
      </c>
      <c r="AR306" s="341"/>
      <c r="AS306" s="2" t="s">
        <v>178</v>
      </c>
      <c r="AT306" s="16">
        <v>3</v>
      </c>
      <c r="AU306" s="16">
        <v>37.105212812168503</v>
      </c>
      <c r="AV306" s="76">
        <f t="shared" si="125"/>
        <v>6.7642234866636235E-12</v>
      </c>
      <c r="AW306" s="16">
        <f t="shared" si="130"/>
        <v>1.6315733501415597E-5</v>
      </c>
      <c r="AX306" s="341"/>
    </row>
    <row r="307" spans="39:50" x14ac:dyDescent="0.25">
      <c r="AM307" s="2" t="s">
        <v>178</v>
      </c>
      <c r="AN307" s="16">
        <v>16</v>
      </c>
      <c r="AO307" s="16" t="s">
        <v>143</v>
      </c>
      <c r="AP307" s="76" t="e">
        <f t="shared" si="126"/>
        <v>#VALUE!</v>
      </c>
      <c r="AQ307" s="16"/>
      <c r="AR307" s="341">
        <f>AVERAGE(AQ307:AQ308)</f>
        <v>1.5387735767454663E-4</v>
      </c>
      <c r="AS307" s="2" t="s">
        <v>178</v>
      </c>
      <c r="AT307" s="16">
        <v>6</v>
      </c>
      <c r="AU307" s="16" t="s">
        <v>143</v>
      </c>
      <c r="AV307" s="76" t="e">
        <f t="shared" si="125"/>
        <v>#VALUE!</v>
      </c>
      <c r="AW307" s="16"/>
      <c r="AX307" s="341">
        <f>AVERAGE(AW307:AW308)</f>
        <v>1.5008964975339673E-5</v>
      </c>
    </row>
    <row r="308" spans="39:50" x14ac:dyDescent="0.25">
      <c r="AM308" s="2" t="s">
        <v>178</v>
      </c>
      <c r="AN308" s="16">
        <v>16</v>
      </c>
      <c r="AO308" s="16">
        <v>33.039569420818601</v>
      </c>
      <c r="AP308" s="76">
        <f t="shared" si="126"/>
        <v>1.132657383826108E-10</v>
      </c>
      <c r="AQ308" s="16">
        <f t="shared" si="129"/>
        <v>1.5387735767454663E-4</v>
      </c>
      <c r="AR308" s="341"/>
      <c r="AS308" s="2" t="s">
        <v>178</v>
      </c>
      <c r="AT308" s="16">
        <v>6</v>
      </c>
      <c r="AU308" s="16">
        <v>35.883901083591297</v>
      </c>
      <c r="AV308" s="76">
        <f t="shared" si="125"/>
        <v>1.5771369705589634E-11</v>
      </c>
      <c r="AW308" s="16">
        <f t="shared" si="130"/>
        <v>1.5008964975339673E-5</v>
      </c>
      <c r="AX308" s="341"/>
    </row>
    <row r="309" spans="39:50" x14ac:dyDescent="0.25">
      <c r="AM309" s="2" t="s">
        <v>178</v>
      </c>
      <c r="AN309" s="16">
        <v>14</v>
      </c>
      <c r="AO309" s="16" t="s">
        <v>143</v>
      </c>
      <c r="AP309" s="76" t="e">
        <f t="shared" si="126"/>
        <v>#VALUE!</v>
      </c>
      <c r="AQ309" s="16"/>
      <c r="AR309" s="341">
        <f>AVERAGE(AQ309:AQ310)</f>
        <v>1.753537349631694E-4</v>
      </c>
      <c r="AS309" s="2" t="s">
        <v>178</v>
      </c>
      <c r="AT309" s="16">
        <v>17</v>
      </c>
      <c r="AU309" s="16" t="s">
        <v>143</v>
      </c>
      <c r="AV309" s="76" t="e">
        <f t="shared" si="125"/>
        <v>#VALUE!</v>
      </c>
      <c r="AW309" s="16"/>
      <c r="AX309" s="341">
        <f>AVERAGE(AW309:AW310)</f>
        <v>5.4351243379235502E-5</v>
      </c>
    </row>
    <row r="310" spans="39:50" x14ac:dyDescent="0.25">
      <c r="AM310" s="2" t="s">
        <v>178</v>
      </c>
      <c r="AN310" s="16">
        <v>14</v>
      </c>
      <c r="AO310" s="16">
        <v>33.205626026406001</v>
      </c>
      <c r="AP310" s="76">
        <f t="shared" si="126"/>
        <v>1.0095098045523184E-10</v>
      </c>
      <c r="AQ310" s="16">
        <f t="shared" si="129"/>
        <v>1.753537349631694E-4</v>
      </c>
      <c r="AR310" s="341"/>
      <c r="AS310" s="2" t="s">
        <v>178</v>
      </c>
      <c r="AT310" s="16">
        <v>17</v>
      </c>
      <c r="AU310" s="16">
        <v>34.325324885757801</v>
      </c>
      <c r="AV310" s="76">
        <f t="shared" si="125"/>
        <v>4.6456618867338337E-11</v>
      </c>
      <c r="AW310" s="16">
        <f t="shared" si="130"/>
        <v>5.4351243379235502E-5</v>
      </c>
      <c r="AX310" s="341"/>
    </row>
    <row r="311" spans="39:50" x14ac:dyDescent="0.25">
      <c r="AM311" s="2" t="s">
        <v>178</v>
      </c>
      <c r="AN311" s="16">
        <v>20</v>
      </c>
      <c r="AO311" s="16" t="s">
        <v>143</v>
      </c>
      <c r="AP311" s="76" t="e">
        <f t="shared" si="126"/>
        <v>#VALUE!</v>
      </c>
      <c r="AQ311" s="16"/>
      <c r="AR311" s="341">
        <f>AVERAGE(AQ311:AQ312)</f>
        <v>1.0889406852567447E-4</v>
      </c>
      <c r="AS311" s="2" t="s">
        <v>178</v>
      </c>
      <c r="AT311" s="16">
        <v>7</v>
      </c>
      <c r="AU311" s="16" t="s">
        <v>143</v>
      </c>
      <c r="AV311" s="76" t="e">
        <f t="shared" si="125"/>
        <v>#VALUE!</v>
      </c>
      <c r="AW311" s="16"/>
      <c r="AX311" s="341">
        <f>AVERAGE(AW311:AW312)</f>
        <v>1.2359739562003997E-5</v>
      </c>
    </row>
    <row r="312" spans="39:50" x14ac:dyDescent="0.25">
      <c r="AM312" s="2" t="s">
        <v>178</v>
      </c>
      <c r="AN312" s="16">
        <v>20</v>
      </c>
      <c r="AO312" s="16">
        <v>33.912063484377597</v>
      </c>
      <c r="AP312" s="76">
        <f t="shared" si="126"/>
        <v>6.1865948589281273E-11</v>
      </c>
      <c r="AQ312" s="16">
        <f t="shared" si="129"/>
        <v>1.0889406852567447E-4</v>
      </c>
      <c r="AR312" s="341"/>
      <c r="AS312" s="2" t="s">
        <v>178</v>
      </c>
      <c r="AT312" s="16">
        <v>7</v>
      </c>
      <c r="AU312" s="16">
        <v>36.931653593583697</v>
      </c>
      <c r="AV312" s="76">
        <f t="shared" si="125"/>
        <v>7.6289449112764432E-12</v>
      </c>
      <c r="AW312" s="16">
        <f t="shared" si="130"/>
        <v>1.2359739562003997E-5</v>
      </c>
      <c r="AX312" s="341"/>
    </row>
    <row r="313" spans="39:50" x14ac:dyDescent="0.25">
      <c r="AM313" s="2" t="s">
        <v>178</v>
      </c>
      <c r="AN313" s="16">
        <v>22</v>
      </c>
      <c r="AO313" s="16" t="s">
        <v>143</v>
      </c>
      <c r="AP313" s="76" t="e">
        <f t="shared" si="126"/>
        <v>#VALUE!</v>
      </c>
      <c r="AQ313" s="16"/>
      <c r="AR313" s="341">
        <f>AVERAGE(AQ313:AQ314)</f>
        <v>3.0693848919028369E-6</v>
      </c>
      <c r="AS313" s="2" t="s">
        <v>178</v>
      </c>
      <c r="AT313" s="16">
        <v>11</v>
      </c>
      <c r="AU313" s="16">
        <v>35.796429466723502</v>
      </c>
      <c r="AV313" s="76">
        <f t="shared" si="125"/>
        <v>1.6757182242374864E-11</v>
      </c>
      <c r="AW313" s="16">
        <f t="shared" si="130"/>
        <v>1.7355841631684151E-5</v>
      </c>
      <c r="AX313" s="341">
        <f>AVERAGE(AW313:AW314)</f>
        <v>9.1539688958356666E-5</v>
      </c>
    </row>
    <row r="314" spans="39:50" ht="15.75" thickBot="1" x14ac:dyDescent="0.3">
      <c r="AM314" s="8" t="s">
        <v>178</v>
      </c>
      <c r="AN314" s="17">
        <v>22</v>
      </c>
      <c r="AO314" s="17">
        <v>38.733379770257898</v>
      </c>
      <c r="AP314" s="77">
        <f t="shared" si="126"/>
        <v>2.1882193581197149E-12</v>
      </c>
      <c r="AQ314" s="17">
        <f t="shared" si="129"/>
        <v>3.0693848919028369E-6</v>
      </c>
      <c r="AR314" s="341"/>
      <c r="AS314" s="8" t="s">
        <v>178</v>
      </c>
      <c r="AT314" s="17">
        <v>11</v>
      </c>
      <c r="AU314" s="17">
        <v>31.933984084033199</v>
      </c>
      <c r="AV314" s="77">
        <f t="shared" si="125"/>
        <v>2.4373220060063944E-10</v>
      </c>
      <c r="AW314" s="17">
        <f t="shared" si="130"/>
        <v>1.6572353628502919E-4</v>
      </c>
      <c r="AX314" s="341"/>
    </row>
    <row r="315" spans="39:50" x14ac:dyDescent="0.25">
      <c r="AM315" s="1" t="s">
        <v>174</v>
      </c>
      <c r="AN315" s="15" t="s">
        <v>142</v>
      </c>
      <c r="AO315" s="15" t="s">
        <v>143</v>
      </c>
      <c r="AP315" s="210" t="e">
        <f t="shared" si="126"/>
        <v>#VALUE!</v>
      </c>
      <c r="AQ315" s="215"/>
      <c r="AR315" s="216"/>
      <c r="AS315" s="1" t="s">
        <v>174</v>
      </c>
      <c r="AT315" s="15" t="s">
        <v>142</v>
      </c>
      <c r="AU315" s="15" t="s">
        <v>143</v>
      </c>
      <c r="AV315" s="210" t="e">
        <f t="shared" si="125"/>
        <v>#VALUE!</v>
      </c>
      <c r="AW315" s="215"/>
      <c r="AX315" s="216"/>
    </row>
    <row r="316" spans="39:50" x14ac:dyDescent="0.25">
      <c r="AM316" s="5" t="s">
        <v>174</v>
      </c>
      <c r="AN316" s="72" t="s">
        <v>142</v>
      </c>
      <c r="AO316" s="72" t="s">
        <v>143</v>
      </c>
      <c r="AP316" s="74" t="e">
        <f t="shared" si="126"/>
        <v>#VALUE!</v>
      </c>
      <c r="AQ316" s="213"/>
      <c r="AR316" s="214"/>
      <c r="AS316" s="5" t="s">
        <v>174</v>
      </c>
      <c r="AT316" s="72" t="s">
        <v>142</v>
      </c>
      <c r="AU316" s="72" t="s">
        <v>143</v>
      </c>
      <c r="AV316" s="74" t="e">
        <f t="shared" si="125"/>
        <v>#VALUE!</v>
      </c>
      <c r="AW316" s="213"/>
      <c r="AX316" s="214"/>
    </row>
    <row r="317" spans="39:50" x14ac:dyDescent="0.25">
      <c r="AM317" s="2" t="s">
        <v>174</v>
      </c>
      <c r="AN317" s="16">
        <v>13</v>
      </c>
      <c r="AO317" s="16">
        <v>31.765001355847101</v>
      </c>
      <c r="AP317" s="76">
        <f t="shared" si="126"/>
        <v>2.7401969562295312E-10</v>
      </c>
      <c r="AQ317" s="16">
        <f>AP317/AP5</f>
        <v>2.0003438472635032E-3</v>
      </c>
      <c r="AR317" s="359">
        <f>AVERAGE(AQ317:AQ318)</f>
        <v>2.1870422902387121E-3</v>
      </c>
      <c r="AS317" s="2" t="s">
        <v>174</v>
      </c>
      <c r="AT317" s="16">
        <v>12</v>
      </c>
      <c r="AU317" s="16">
        <v>31.0769544672001</v>
      </c>
      <c r="AV317" s="76">
        <f t="shared" si="125"/>
        <v>4.4147339007597145E-10</v>
      </c>
      <c r="AW317" s="16">
        <f>AV317/AV5</f>
        <v>1.8523183105107856E-3</v>
      </c>
      <c r="AX317" s="359">
        <f>AVERAGE(AW317:AW318)</f>
        <v>2.9176503690909656E-3</v>
      </c>
    </row>
    <row r="318" spans="39:50" x14ac:dyDescent="0.25">
      <c r="AM318" s="2" t="s">
        <v>174</v>
      </c>
      <c r="AN318" s="16">
        <v>13</v>
      </c>
      <c r="AO318" s="16">
        <v>30.9628490036431</v>
      </c>
      <c r="AP318" s="76">
        <f t="shared" si="126"/>
        <v>4.7780830999772571E-10</v>
      </c>
      <c r="AQ318" s="16">
        <f t="shared" ref="AQ318:AQ338" si="131">AP318/AP6</f>
        <v>2.3737407332139211E-3</v>
      </c>
      <c r="AR318" s="341"/>
      <c r="AS318" s="2" t="s">
        <v>174</v>
      </c>
      <c r="AT318" s="16">
        <v>12</v>
      </c>
      <c r="AU318" s="16">
        <v>29.451284486016899</v>
      </c>
      <c r="AV318" s="76">
        <f t="shared" si="125"/>
        <v>1.3623225923049674E-9</v>
      </c>
      <c r="AW318" s="16">
        <f t="shared" ref="AW318:AW338" si="132">AV318/AV6</f>
        <v>3.9829824276711454E-3</v>
      </c>
      <c r="AX318" s="341"/>
    </row>
    <row r="319" spans="39:50" x14ac:dyDescent="0.25">
      <c r="AM319" s="2" t="s">
        <v>174</v>
      </c>
      <c r="AN319" s="16">
        <v>10</v>
      </c>
      <c r="AO319" s="16">
        <v>29.107326175425701</v>
      </c>
      <c r="AP319" s="76">
        <f t="shared" si="126"/>
        <v>1.729106437248603E-9</v>
      </c>
      <c r="AQ319" s="16">
        <f t="shared" si="131"/>
        <v>2.2970351677294022E-3</v>
      </c>
      <c r="AR319" s="341">
        <f>AVERAGE(AQ319:AQ320)</f>
        <v>2.5389536745489862E-3</v>
      </c>
      <c r="AS319" s="2" t="s">
        <v>174</v>
      </c>
      <c r="AT319" s="16">
        <v>19</v>
      </c>
      <c r="AU319" s="16">
        <v>31.490963069577699</v>
      </c>
      <c r="AV319" s="76">
        <f t="shared" si="125"/>
        <v>3.313412632769175E-10</v>
      </c>
      <c r="AW319" s="16">
        <f t="shared" si="132"/>
        <v>1.2145791954250357E-3</v>
      </c>
      <c r="AX319" s="341">
        <f>AVERAGE(AW319:AW320)</f>
        <v>1.487213348004804E-3</v>
      </c>
    </row>
    <row r="320" spans="39:50" x14ac:dyDescent="0.25">
      <c r="AM320" s="2" t="s">
        <v>174</v>
      </c>
      <c r="AN320" s="16">
        <v>10</v>
      </c>
      <c r="AO320" s="16">
        <v>29.004714649496499</v>
      </c>
      <c r="AP320" s="76">
        <f t="shared" si="126"/>
        <v>1.8565680606622563E-9</v>
      </c>
      <c r="AQ320" s="16">
        <f t="shared" si="131"/>
        <v>2.7808721813685701E-3</v>
      </c>
      <c r="AR320" s="341"/>
      <c r="AS320" s="2" t="s">
        <v>174</v>
      </c>
      <c r="AT320" s="16">
        <v>19</v>
      </c>
      <c r="AU320" s="16">
        <v>30.439652104767699</v>
      </c>
      <c r="AV320" s="76">
        <f t="shared" si="125"/>
        <v>6.8667566835415315E-10</v>
      </c>
      <c r="AW320" s="16">
        <f t="shared" si="132"/>
        <v>1.7598475005845724E-3</v>
      </c>
      <c r="AX320" s="341"/>
    </row>
    <row r="321" spans="39:50" x14ac:dyDescent="0.25">
      <c r="AM321" s="2" t="s">
        <v>174</v>
      </c>
      <c r="AN321" s="16">
        <v>5</v>
      </c>
      <c r="AO321" s="16">
        <v>29.153333033902602</v>
      </c>
      <c r="AP321" s="76">
        <f t="shared" si="126"/>
        <v>1.674835984149315E-9</v>
      </c>
      <c r="AQ321" s="16">
        <f t="shared" si="131"/>
        <v>1.2177821440214913E-3</v>
      </c>
      <c r="AR321" s="341">
        <f>AVERAGE(AQ321:AQ322)</f>
        <v>1.464096790637153E-3</v>
      </c>
      <c r="AS321" s="2" t="s">
        <v>174</v>
      </c>
      <c r="AT321" s="16">
        <v>18</v>
      </c>
      <c r="AU321" s="16">
        <v>30.746175406673999</v>
      </c>
      <c r="AV321" s="76">
        <f t="shared" si="125"/>
        <v>5.5523770524447804E-10</v>
      </c>
      <c r="AW321" s="16">
        <f t="shared" si="132"/>
        <v>8.1520727503857295E-4</v>
      </c>
      <c r="AX321" s="341">
        <f>AVERAGE(AW321:AW322)</f>
        <v>1.668677580301565E-3</v>
      </c>
    </row>
    <row r="322" spans="39:50" x14ac:dyDescent="0.25">
      <c r="AM322" s="2" t="s">
        <v>174</v>
      </c>
      <c r="AN322" s="16">
        <v>5</v>
      </c>
      <c r="AO322" s="16">
        <v>28.964663902199</v>
      </c>
      <c r="AP322" s="76">
        <f t="shared" si="126"/>
        <v>1.9088304358854004E-9</v>
      </c>
      <c r="AQ322" s="16">
        <f t="shared" si="131"/>
        <v>1.7104114372528147E-3</v>
      </c>
      <c r="AR322" s="341"/>
      <c r="AS322" s="2" t="s">
        <v>174</v>
      </c>
      <c r="AT322" s="16">
        <v>18</v>
      </c>
      <c r="AU322" s="16">
        <v>28.994227959056001</v>
      </c>
      <c r="AV322" s="76">
        <f t="shared" si="125"/>
        <v>1.8701122851795714E-9</v>
      </c>
      <c r="AW322" s="16">
        <f t="shared" si="132"/>
        <v>2.5221478855645572E-3</v>
      </c>
      <c r="AX322" s="341"/>
    </row>
    <row r="323" spans="39:50" x14ac:dyDescent="0.25">
      <c r="AM323" s="2" t="s">
        <v>174</v>
      </c>
      <c r="AN323" s="16">
        <v>21</v>
      </c>
      <c r="AO323" s="16">
        <v>31.205930529829999</v>
      </c>
      <c r="AP323" s="76">
        <f t="shared" si="126"/>
        <v>4.0371870166146069E-10</v>
      </c>
      <c r="AQ323" s="16">
        <f t="shared" si="131"/>
        <v>1.5126504174946601E-3</v>
      </c>
      <c r="AR323" s="341">
        <f>AVERAGE(AQ323:AQ324)</f>
        <v>1.7623548203650708E-3</v>
      </c>
      <c r="AS323" s="2" t="s">
        <v>174</v>
      </c>
      <c r="AT323" s="16">
        <v>15</v>
      </c>
      <c r="AU323" s="16">
        <v>31.789188110637699</v>
      </c>
      <c r="AV323" s="76">
        <f t="shared" ref="AV323:AV386" si="133">2^(-AU323)</f>
        <v>2.6946405497846145E-10</v>
      </c>
      <c r="AW323" s="16">
        <f t="shared" si="132"/>
        <v>2.3937328492906122E-3</v>
      </c>
      <c r="AX323" s="341">
        <f>AVERAGE(AW323:AW324)</f>
        <v>1.7314774058064611E-3</v>
      </c>
    </row>
    <row r="324" spans="39:50" x14ac:dyDescent="0.25">
      <c r="AM324" s="2" t="s">
        <v>174</v>
      </c>
      <c r="AN324" s="16">
        <v>21</v>
      </c>
      <c r="AO324" s="16">
        <v>31.061888580232399</v>
      </c>
      <c r="AP324" s="76">
        <f t="shared" ref="AP324:AP386" si="134">2^(-AO324)</f>
        <v>4.4610779858274958E-10</v>
      </c>
      <c r="AQ324" s="16">
        <f t="shared" si="131"/>
        <v>2.0120592232354814E-3</v>
      </c>
      <c r="AR324" s="341"/>
      <c r="AS324" s="2" t="s">
        <v>174</v>
      </c>
      <c r="AT324" s="16">
        <v>15</v>
      </c>
      <c r="AU324" s="16">
        <v>31.3943320312476</v>
      </c>
      <c r="AV324" s="76">
        <f t="shared" si="133"/>
        <v>3.5429446270099584E-10</v>
      </c>
      <c r="AW324" s="16">
        <f t="shared" si="132"/>
        <v>1.0692219623223099E-3</v>
      </c>
      <c r="AX324" s="341"/>
    </row>
    <row r="325" spans="39:50" x14ac:dyDescent="0.25">
      <c r="AM325" s="2" t="s">
        <v>174</v>
      </c>
      <c r="AN325" s="16">
        <v>1</v>
      </c>
      <c r="AO325" s="16">
        <v>30.108368306304801</v>
      </c>
      <c r="AP325" s="76">
        <f t="shared" si="134"/>
        <v>8.6392893404028297E-10</v>
      </c>
      <c r="AQ325" s="16">
        <f t="shared" si="131"/>
        <v>2.0384148399243988E-3</v>
      </c>
      <c r="AR325" s="341">
        <f>AVERAGE(AQ325:AQ326)</f>
        <v>2.0900008232845758E-3</v>
      </c>
      <c r="AS325" s="2" t="s">
        <v>174</v>
      </c>
      <c r="AT325" s="16">
        <v>8</v>
      </c>
      <c r="AU325" s="16">
        <v>29.211424209880899</v>
      </c>
      <c r="AV325" s="76">
        <f t="shared" si="133"/>
        <v>1.6087371715548714E-9</v>
      </c>
      <c r="AW325" s="16">
        <f t="shared" si="132"/>
        <v>1.6578813893342753E-3</v>
      </c>
      <c r="AX325" s="341">
        <f>AVERAGE(AW325:AW326)</f>
        <v>1.7223374235742178E-3</v>
      </c>
    </row>
    <row r="326" spans="39:50" x14ac:dyDescent="0.25">
      <c r="AM326" s="2" t="s">
        <v>174</v>
      </c>
      <c r="AN326" s="16">
        <v>1</v>
      </c>
      <c r="AO326" s="16">
        <v>30.3600491299594</v>
      </c>
      <c r="AP326" s="76">
        <f t="shared" si="134"/>
        <v>7.2562885118045524E-10</v>
      </c>
      <c r="AQ326" s="16">
        <f t="shared" si="131"/>
        <v>2.1415868066447523E-3</v>
      </c>
      <c r="AR326" s="341"/>
      <c r="AS326" s="2" t="s">
        <v>174</v>
      </c>
      <c r="AT326" s="16">
        <v>8</v>
      </c>
      <c r="AU326" s="16">
        <v>28.471464179978401</v>
      </c>
      <c r="AV326" s="76">
        <f t="shared" si="133"/>
        <v>2.6867995157589803E-9</v>
      </c>
      <c r="AW326" s="16">
        <f t="shared" si="132"/>
        <v>1.7867934578141601E-3</v>
      </c>
      <c r="AX326" s="341"/>
    </row>
    <row r="327" spans="39:50" x14ac:dyDescent="0.25">
      <c r="AM327" s="2" t="s">
        <v>174</v>
      </c>
      <c r="AN327" s="16">
        <v>2</v>
      </c>
      <c r="AO327" s="16">
        <v>29.860592547824599</v>
      </c>
      <c r="AP327" s="76">
        <f t="shared" si="134"/>
        <v>1.0258077002986123E-9</v>
      </c>
      <c r="AQ327" s="16">
        <f t="shared" si="131"/>
        <v>3.1523242464016627E-3</v>
      </c>
      <c r="AR327" s="341">
        <f>AVERAGE(AQ327:AQ328)</f>
        <v>3.1321036452837412E-3</v>
      </c>
      <c r="AS327" s="2" t="s">
        <v>174</v>
      </c>
      <c r="AT327" s="16">
        <v>9</v>
      </c>
      <c r="AU327" s="16">
        <v>29.4445271989029</v>
      </c>
      <c r="AV327" s="76">
        <f t="shared" si="133"/>
        <v>1.3687183980127086E-9</v>
      </c>
      <c r="AW327" s="16">
        <f t="shared" si="132"/>
        <v>1.5087507288469902E-3</v>
      </c>
      <c r="AX327" s="341">
        <f>AVERAGE(AW327:AW328)</f>
        <v>1.4149286787903048E-3</v>
      </c>
    </row>
    <row r="328" spans="39:50" x14ac:dyDescent="0.25">
      <c r="AM328" s="2" t="s">
        <v>174</v>
      </c>
      <c r="AN328" s="16">
        <v>2</v>
      </c>
      <c r="AO328" s="16">
        <v>29.024415951145201</v>
      </c>
      <c r="AP328" s="76">
        <f t="shared" si="134"/>
        <v>1.8313872742307801E-9</v>
      </c>
      <c r="AQ328" s="16">
        <f t="shared" si="131"/>
        <v>3.1118830441658196E-3</v>
      </c>
      <c r="AR328" s="341"/>
      <c r="AS328" s="2" t="s">
        <v>174</v>
      </c>
      <c r="AT328" s="16">
        <v>9</v>
      </c>
      <c r="AU328" s="16">
        <v>28.972285506182601</v>
      </c>
      <c r="AV328" s="76">
        <f t="shared" si="133"/>
        <v>1.8987728782341643E-9</v>
      </c>
      <c r="AW328" s="16">
        <f t="shared" si="132"/>
        <v>1.3211066287336193E-3</v>
      </c>
      <c r="AX328" s="341"/>
    </row>
    <row r="329" spans="39:50" x14ac:dyDescent="0.25">
      <c r="AM329" s="2" t="s">
        <v>174</v>
      </c>
      <c r="AN329" s="16">
        <v>4</v>
      </c>
      <c r="AO329" s="16">
        <v>30.764692933830499</v>
      </c>
      <c r="AP329" s="76">
        <f t="shared" si="134"/>
        <v>5.4815656464584138E-10</v>
      </c>
      <c r="AQ329" s="16">
        <f t="shared" si="131"/>
        <v>3.7358886273900797E-3</v>
      </c>
      <c r="AR329" s="341">
        <f>AVERAGE(AQ329:AQ330)</f>
        <v>4.4546357053218098E-3</v>
      </c>
      <c r="AS329" s="2" t="s">
        <v>174</v>
      </c>
      <c r="AT329" s="16">
        <v>3</v>
      </c>
      <c r="AU329" s="16">
        <v>30.3772961158352</v>
      </c>
      <c r="AV329" s="76">
        <f t="shared" si="133"/>
        <v>7.1700582177911586E-10</v>
      </c>
      <c r="AW329" s="16">
        <f t="shared" si="132"/>
        <v>2.0340760888830213E-3</v>
      </c>
      <c r="AX329" s="341">
        <f>AVERAGE(AW329:AW330)</f>
        <v>2.1841291038341582E-3</v>
      </c>
    </row>
    <row r="330" spans="39:50" x14ac:dyDescent="0.25">
      <c r="AM330" s="2" t="s">
        <v>174</v>
      </c>
      <c r="AN330" s="16">
        <v>4</v>
      </c>
      <c r="AO330" s="16">
        <v>30.009631670974901</v>
      </c>
      <c r="AP330" s="76">
        <f t="shared" si="134"/>
        <v>9.251256198637702E-10</v>
      </c>
      <c r="AQ330" s="16">
        <f t="shared" si="131"/>
        <v>5.1733827832535408E-3</v>
      </c>
      <c r="AR330" s="341"/>
      <c r="AS330" s="2" t="s">
        <v>174</v>
      </c>
      <c r="AT330" s="16">
        <v>3</v>
      </c>
      <c r="AU330" s="16">
        <v>29.944703341930801</v>
      </c>
      <c r="AV330" s="76">
        <f t="shared" si="133"/>
        <v>9.6771190266547697E-10</v>
      </c>
      <c r="AW330" s="16">
        <f t="shared" si="132"/>
        <v>2.3341821187852952E-3</v>
      </c>
      <c r="AX330" s="341"/>
    </row>
    <row r="331" spans="39:50" x14ac:dyDescent="0.25">
      <c r="AM331" s="2" t="s">
        <v>174</v>
      </c>
      <c r="AN331" s="16">
        <v>16</v>
      </c>
      <c r="AO331" s="16">
        <v>30.343186213800202</v>
      </c>
      <c r="AP331" s="76">
        <f t="shared" si="134"/>
        <v>7.3416011314638262E-10</v>
      </c>
      <c r="AQ331" s="16">
        <f t="shared" si="131"/>
        <v>1.5043021616152454E-3</v>
      </c>
      <c r="AR331" s="341">
        <f>AVERAGE(AQ331:AQ332)</f>
        <v>1.7392230861170319E-3</v>
      </c>
      <c r="AS331" s="2" t="s">
        <v>174</v>
      </c>
      <c r="AT331" s="16">
        <v>6</v>
      </c>
      <c r="AU331" s="16">
        <v>30.230516678971199</v>
      </c>
      <c r="AV331" s="76">
        <f t="shared" si="133"/>
        <v>7.937937866979366E-10</v>
      </c>
      <c r="AW331" s="16">
        <f t="shared" si="132"/>
        <v>1.3006906326605927E-3</v>
      </c>
      <c r="AX331" s="341">
        <f>AVERAGE(AW331:AW332)</f>
        <v>1.5067327665279095E-3</v>
      </c>
    </row>
    <row r="332" spans="39:50" x14ac:dyDescent="0.25">
      <c r="AM332" s="2" t="s">
        <v>174</v>
      </c>
      <c r="AN332" s="16">
        <v>16</v>
      </c>
      <c r="AO332" s="16">
        <v>29.3581950515544</v>
      </c>
      <c r="AP332" s="76">
        <f t="shared" si="134"/>
        <v>1.4531239840319668E-9</v>
      </c>
      <c r="AQ332" s="16">
        <f t="shared" si="131"/>
        <v>1.9741440106188185E-3</v>
      </c>
      <c r="AR332" s="341"/>
      <c r="AS332" s="2" t="s">
        <v>174</v>
      </c>
      <c r="AT332" s="16">
        <v>6</v>
      </c>
      <c r="AU332" s="16">
        <v>29.049533826105499</v>
      </c>
      <c r="AV332" s="76">
        <f t="shared" si="133"/>
        <v>1.799778080698482E-9</v>
      </c>
      <c r="AW332" s="16">
        <f t="shared" si="132"/>
        <v>1.7127749003952263E-3</v>
      </c>
      <c r="AX332" s="341"/>
    </row>
    <row r="333" spans="39:50" x14ac:dyDescent="0.25">
      <c r="AM333" s="2" t="s">
        <v>174</v>
      </c>
      <c r="AN333" s="16">
        <v>14</v>
      </c>
      <c r="AO333" s="16">
        <v>30.838781073409901</v>
      </c>
      <c r="AP333" s="76">
        <f t="shared" si="134"/>
        <v>5.2071713278034468E-10</v>
      </c>
      <c r="AQ333" s="16">
        <f t="shared" si="131"/>
        <v>1.6655448382175864E-3</v>
      </c>
      <c r="AR333" s="341">
        <f>AVERAGE(AQ333:AQ334)</f>
        <v>1.8964519871582466E-3</v>
      </c>
      <c r="AS333" s="2" t="s">
        <v>174</v>
      </c>
      <c r="AT333" s="16">
        <v>17</v>
      </c>
      <c r="AU333" s="16">
        <v>31.1051877826295</v>
      </c>
      <c r="AV333" s="76">
        <f t="shared" si="133"/>
        <v>4.3291781383931048E-10</v>
      </c>
      <c r="AW333" s="16">
        <f t="shared" si="132"/>
        <v>1.6351724092734709E-3</v>
      </c>
      <c r="AX333" s="341">
        <f>AVERAGE(AW333:AW334)</f>
        <v>1.7486879482458101E-3</v>
      </c>
    </row>
    <row r="334" spans="39:50" x14ac:dyDescent="0.25">
      <c r="AM334" s="2" t="s">
        <v>174</v>
      </c>
      <c r="AN334" s="16">
        <v>14</v>
      </c>
      <c r="AO334" s="16">
        <v>29.604902484785299</v>
      </c>
      <c r="AP334" s="76">
        <f t="shared" si="134"/>
        <v>1.2247186557770595E-9</v>
      </c>
      <c r="AQ334" s="16">
        <f t="shared" si="131"/>
        <v>2.1273591360989066E-3</v>
      </c>
      <c r="AR334" s="341"/>
      <c r="AS334" s="2" t="s">
        <v>174</v>
      </c>
      <c r="AT334" s="16">
        <v>17</v>
      </c>
      <c r="AU334" s="16">
        <v>29.226771007686899</v>
      </c>
      <c r="AV334" s="76">
        <f t="shared" si="133"/>
        <v>1.5917147848023853E-9</v>
      </c>
      <c r="AW334" s="16">
        <f t="shared" si="132"/>
        <v>1.8622034872181491E-3</v>
      </c>
      <c r="AX334" s="341"/>
    </row>
    <row r="335" spans="39:50" x14ac:dyDescent="0.25">
      <c r="AM335" s="2" t="s">
        <v>174</v>
      </c>
      <c r="AN335" s="16">
        <v>20</v>
      </c>
      <c r="AO335" s="16">
        <v>30.618663272827501</v>
      </c>
      <c r="AP335" s="76">
        <f t="shared" si="134"/>
        <v>6.0654625798434989E-10</v>
      </c>
      <c r="AQ335" s="16">
        <f t="shared" si="131"/>
        <v>1.7970595803031544E-3</v>
      </c>
      <c r="AR335" s="341">
        <f>AVERAGE(AQ335:AQ336)</f>
        <v>1.8434695144410103E-3</v>
      </c>
      <c r="AS335" s="2" t="s">
        <v>174</v>
      </c>
      <c r="AT335" s="16">
        <v>7</v>
      </c>
      <c r="AU335" s="16">
        <v>30.229330993302799</v>
      </c>
      <c r="AV335" s="76">
        <f t="shared" si="133"/>
        <v>7.94446437990488E-10</v>
      </c>
      <c r="AW335" s="16">
        <f t="shared" si="132"/>
        <v>3.7113977666734768E-3</v>
      </c>
      <c r="AX335" s="341">
        <f>AVERAGE(AW335:AW336)</f>
        <v>3.0500105488767606E-3</v>
      </c>
    </row>
    <row r="336" spans="39:50" x14ac:dyDescent="0.25">
      <c r="AM336" s="2" t="s">
        <v>174</v>
      </c>
      <c r="AN336" s="16">
        <v>20</v>
      </c>
      <c r="AO336" s="16">
        <v>29.794766550985699</v>
      </c>
      <c r="AP336" s="76">
        <f t="shared" si="134"/>
        <v>1.0736965418658482E-9</v>
      </c>
      <c r="AQ336" s="16">
        <f t="shared" si="131"/>
        <v>1.8898794485788662E-3</v>
      </c>
      <c r="AR336" s="341"/>
      <c r="AS336" s="2" t="s">
        <v>174</v>
      </c>
      <c r="AT336" s="16">
        <v>7</v>
      </c>
      <c r="AU336" s="16">
        <v>29.337266378675402</v>
      </c>
      <c r="AV336" s="76">
        <f t="shared" si="133"/>
        <v>1.4743575878102634E-9</v>
      </c>
      <c r="AW336" s="16">
        <f t="shared" si="132"/>
        <v>2.3886233310800448E-3</v>
      </c>
      <c r="AX336" s="341"/>
    </row>
    <row r="337" spans="39:50" x14ac:dyDescent="0.25">
      <c r="AM337" s="2" t="s">
        <v>174</v>
      </c>
      <c r="AN337" s="16">
        <v>22</v>
      </c>
      <c r="AO337" s="16">
        <v>30.4755658361249</v>
      </c>
      <c r="AP337" s="76">
        <f t="shared" si="134"/>
        <v>6.6979291374737722E-10</v>
      </c>
      <c r="AQ337" s="16">
        <f t="shared" si="131"/>
        <v>1.5105300087583672E-3</v>
      </c>
      <c r="AR337" s="341">
        <f>AVERAGE(AQ337:AQ338)</f>
        <v>1.322092374473545E-3</v>
      </c>
      <c r="AS337" s="2" t="s">
        <v>174</v>
      </c>
      <c r="AT337" s="16">
        <v>11</v>
      </c>
      <c r="AU337" s="16">
        <v>28.684997394492399</v>
      </c>
      <c r="AV337" s="76">
        <f t="shared" si="133"/>
        <v>2.3171564563845344E-9</v>
      </c>
      <c r="AW337" s="16">
        <f t="shared" si="132"/>
        <v>2.3999381227201417E-3</v>
      </c>
      <c r="AX337" s="341">
        <f>AVERAGE(AW337:AW338)</f>
        <v>1.9339652180124774E-3</v>
      </c>
    </row>
    <row r="338" spans="39:50" ht="15.75" thickBot="1" x14ac:dyDescent="0.3">
      <c r="AM338" s="8" t="s">
        <v>174</v>
      </c>
      <c r="AN338" s="17">
        <v>22</v>
      </c>
      <c r="AO338" s="17">
        <v>30.204563724784101</v>
      </c>
      <c r="AP338" s="77">
        <f t="shared" si="134"/>
        <v>8.0820272962484735E-10</v>
      </c>
      <c r="AQ338" s="17">
        <f t="shared" si="131"/>
        <v>1.133654740188723E-3</v>
      </c>
      <c r="AR338" s="341"/>
      <c r="AS338" s="8" t="s">
        <v>174</v>
      </c>
      <c r="AT338" s="17">
        <v>11</v>
      </c>
      <c r="AU338" s="17">
        <v>28.7869900858271</v>
      </c>
      <c r="AV338" s="77">
        <f t="shared" si="133"/>
        <v>2.1589992888591732E-9</v>
      </c>
      <c r="AW338" s="17">
        <f t="shared" si="132"/>
        <v>1.4679923133048131E-3</v>
      </c>
      <c r="AX338" s="341"/>
    </row>
    <row r="339" spans="39:50" x14ac:dyDescent="0.25">
      <c r="AM339" s="1" t="s">
        <v>179</v>
      </c>
      <c r="AN339" s="15" t="s">
        <v>142</v>
      </c>
      <c r="AO339" s="15" t="s">
        <v>143</v>
      </c>
      <c r="AP339" s="210" t="e">
        <f t="shared" si="134"/>
        <v>#VALUE!</v>
      </c>
      <c r="AQ339" s="215"/>
      <c r="AR339" s="216"/>
      <c r="AS339" s="1" t="s">
        <v>179</v>
      </c>
      <c r="AT339" s="15" t="s">
        <v>142</v>
      </c>
      <c r="AU339" s="15" t="s">
        <v>143</v>
      </c>
      <c r="AV339" s="210" t="e">
        <f t="shared" si="133"/>
        <v>#VALUE!</v>
      </c>
      <c r="AW339" s="215"/>
      <c r="AX339" s="216"/>
    </row>
    <row r="340" spans="39:50" x14ac:dyDescent="0.25">
      <c r="AM340" s="5" t="s">
        <v>179</v>
      </c>
      <c r="AN340" s="72" t="s">
        <v>142</v>
      </c>
      <c r="AO340" s="72" t="s">
        <v>143</v>
      </c>
      <c r="AP340" s="74" t="e">
        <f t="shared" si="134"/>
        <v>#VALUE!</v>
      </c>
      <c r="AQ340" s="213"/>
      <c r="AR340" s="214"/>
      <c r="AS340" s="5" t="s">
        <v>179</v>
      </c>
      <c r="AT340" s="72" t="s">
        <v>142</v>
      </c>
      <c r="AU340" s="72" t="s">
        <v>143</v>
      </c>
      <c r="AV340" s="74" t="e">
        <f t="shared" si="133"/>
        <v>#VALUE!</v>
      </c>
      <c r="AW340" s="213"/>
      <c r="AX340" s="214"/>
    </row>
    <row r="341" spans="39:50" x14ac:dyDescent="0.25">
      <c r="AM341" s="2" t="s">
        <v>179</v>
      </c>
      <c r="AN341" s="16">
        <v>13</v>
      </c>
      <c r="AO341" s="16" t="s">
        <v>143</v>
      </c>
      <c r="AP341" s="76" t="e">
        <f t="shared" si="134"/>
        <v>#VALUE!</v>
      </c>
      <c r="AQ341" s="16"/>
      <c r="AR341" s="359">
        <f>AVERAGE(AQ341:AQ342)</f>
        <v>3.5871723543330327E-4</v>
      </c>
      <c r="AS341" s="2" t="s">
        <v>179</v>
      </c>
      <c r="AT341" s="16">
        <v>12</v>
      </c>
      <c r="AU341" s="16">
        <v>34.728837732698203</v>
      </c>
      <c r="AV341" s="76">
        <f t="shared" si="133"/>
        <v>3.5121910180210765E-11</v>
      </c>
      <c r="AW341" s="16"/>
      <c r="AX341" s="359">
        <f>AVERAGE(AW341:AW342)</f>
        <v>3.6355333140357247E-5</v>
      </c>
    </row>
    <row r="342" spans="39:50" x14ac:dyDescent="0.25">
      <c r="AM342" s="2" t="s">
        <v>179</v>
      </c>
      <c r="AN342" s="16">
        <v>13</v>
      </c>
      <c r="AO342" s="16">
        <v>33.689092402097998</v>
      </c>
      <c r="AP342" s="76">
        <f t="shared" si="134"/>
        <v>7.2205895796117076E-11</v>
      </c>
      <c r="AQ342" s="16">
        <f t="shared" ref="AQ342:AQ362" si="135">AP342/AP6</f>
        <v>3.5871723543330327E-4</v>
      </c>
      <c r="AR342" s="341"/>
      <c r="AS342" s="2" t="s">
        <v>179</v>
      </c>
      <c r="AT342" s="16">
        <v>12</v>
      </c>
      <c r="AU342" s="16">
        <v>36.226822774940302</v>
      </c>
      <c r="AV342" s="76">
        <f t="shared" si="133"/>
        <v>1.2434825557802192E-11</v>
      </c>
      <c r="AW342" s="16">
        <f t="shared" ref="AW342:AW362" si="136">AV342/AV6</f>
        <v>3.6355333140357247E-5</v>
      </c>
      <c r="AX342" s="341"/>
    </row>
    <row r="343" spans="39:50" x14ac:dyDescent="0.25">
      <c r="AM343" s="2" t="s">
        <v>179</v>
      </c>
      <c r="AN343" s="16">
        <v>10</v>
      </c>
      <c r="AO343" s="16">
        <v>33.0551460377513</v>
      </c>
      <c r="AP343" s="76">
        <f t="shared" si="134"/>
        <v>1.1204939903455246E-10</v>
      </c>
      <c r="AQ343" s="16">
        <f t="shared" si="135"/>
        <v>1.4885226528614604E-4</v>
      </c>
      <c r="AR343" s="341">
        <f>AVERAGE(AQ343:AQ344)</f>
        <v>1.3855710757592889E-4</v>
      </c>
      <c r="AS343" s="2" t="s">
        <v>179</v>
      </c>
      <c r="AT343" s="16">
        <v>19</v>
      </c>
      <c r="AU343" s="16">
        <v>35.774805102164002</v>
      </c>
      <c r="AV343" s="76">
        <f t="shared" si="133"/>
        <v>1.7010245249809046E-11</v>
      </c>
      <c r="AW343" s="16">
        <f t="shared" si="136"/>
        <v>6.2353507634902773E-5</v>
      </c>
      <c r="AX343" s="341">
        <f>AVERAGE(AW343:AW344)</f>
        <v>1.0312831815740585E-4</v>
      </c>
    </row>
    <row r="344" spans="39:50" x14ac:dyDescent="0.25">
      <c r="AM344" s="2" t="s">
        <v>179</v>
      </c>
      <c r="AN344" s="16">
        <v>10</v>
      </c>
      <c r="AO344" s="16">
        <v>33.443086934657202</v>
      </c>
      <c r="AP344" s="76">
        <f t="shared" si="134"/>
        <v>8.5630343283794065E-11</v>
      </c>
      <c r="AQ344" s="16">
        <f t="shared" si="135"/>
        <v>1.282619498657117E-4</v>
      </c>
      <c r="AR344" s="341"/>
      <c r="AS344" s="2" t="s">
        <v>179</v>
      </c>
      <c r="AT344" s="16">
        <v>19</v>
      </c>
      <c r="AU344" s="16">
        <v>34.051932658460302</v>
      </c>
      <c r="AV344" s="76">
        <f t="shared" si="133"/>
        <v>5.6149624914492102E-11</v>
      </c>
      <c r="AW344" s="16">
        <f t="shared" si="136"/>
        <v>1.4390312867990893E-4</v>
      </c>
      <c r="AX344" s="341"/>
    </row>
    <row r="345" spans="39:50" x14ac:dyDescent="0.25">
      <c r="AM345" s="2" t="s">
        <v>179</v>
      </c>
      <c r="AN345" s="16">
        <v>5</v>
      </c>
      <c r="AO345" s="16">
        <v>33.667236318435897</v>
      </c>
      <c r="AP345" s="76">
        <f t="shared" si="134"/>
        <v>7.3308105644504962E-11</v>
      </c>
      <c r="AQ345" s="16">
        <f t="shared" si="135"/>
        <v>5.3302713167619841E-5</v>
      </c>
      <c r="AR345" s="341">
        <f>AVERAGE(AQ345:AQ346)</f>
        <v>1.0357638426529639E-4</v>
      </c>
      <c r="AS345" s="2" t="s">
        <v>179</v>
      </c>
      <c r="AT345" s="16">
        <v>18</v>
      </c>
      <c r="AU345" s="16">
        <v>34.161817292111401</v>
      </c>
      <c r="AV345" s="76">
        <f t="shared" si="133"/>
        <v>5.2031732721262344E-11</v>
      </c>
      <c r="AW345" s="16">
        <f t="shared" si="136"/>
        <v>7.6393671839269369E-5</v>
      </c>
      <c r="AX345" s="341">
        <f>AVERAGE(AW345:AW346)</f>
        <v>1.3935368067038292E-4</v>
      </c>
    </row>
    <row r="346" spans="39:50" x14ac:dyDescent="0.25">
      <c r="AM346" s="2" t="s">
        <v>179</v>
      </c>
      <c r="AN346" s="16">
        <v>5</v>
      </c>
      <c r="AO346" s="16">
        <v>32.439410439539301</v>
      </c>
      <c r="AP346" s="76">
        <f t="shared" si="134"/>
        <v>1.7169767568391727E-10</v>
      </c>
      <c r="AQ346" s="16">
        <f t="shared" si="135"/>
        <v>1.5385005536297294E-4</v>
      </c>
      <c r="AR346" s="341"/>
      <c r="AS346" s="2" t="s">
        <v>179</v>
      </c>
      <c r="AT346" s="16">
        <v>18</v>
      </c>
      <c r="AU346" s="16">
        <v>32.634214981411702</v>
      </c>
      <c r="AV346" s="76">
        <f t="shared" si="133"/>
        <v>1.5001075803771284E-10</v>
      </c>
      <c r="AW346" s="16">
        <f t="shared" si="136"/>
        <v>2.0231368950149648E-4</v>
      </c>
      <c r="AX346" s="341"/>
    </row>
    <row r="347" spans="39:50" x14ac:dyDescent="0.25">
      <c r="AM347" s="2" t="s">
        <v>179</v>
      </c>
      <c r="AN347" s="16">
        <v>21</v>
      </c>
      <c r="AO347" s="16">
        <v>34.386731248901803</v>
      </c>
      <c r="AP347" s="76">
        <f t="shared" si="134"/>
        <v>4.4520746859197726E-11</v>
      </c>
      <c r="AQ347" s="16">
        <f t="shared" si="135"/>
        <v>1.6681002402561788E-4</v>
      </c>
      <c r="AR347" s="341">
        <f>AVERAGE(AQ347:AQ348)</f>
        <v>2.5097967086273377E-4</v>
      </c>
      <c r="AS347" s="2" t="s">
        <v>179</v>
      </c>
      <c r="AT347" s="16">
        <v>15</v>
      </c>
      <c r="AU347" s="16">
        <v>36.420665510715402</v>
      </c>
      <c r="AV347" s="76">
        <f t="shared" si="133"/>
        <v>1.0871443652795703E-11</v>
      </c>
      <c r="AW347" s="16">
        <f t="shared" si="136"/>
        <v>9.6574408757372379E-5</v>
      </c>
      <c r="AX347" s="341">
        <f>AVERAGE(AW347:AW348)</f>
        <v>1.0958868800497922E-4</v>
      </c>
    </row>
    <row r="348" spans="39:50" x14ac:dyDescent="0.25">
      <c r="AM348" s="2" t="s">
        <v>179</v>
      </c>
      <c r="AN348" s="16">
        <v>21</v>
      </c>
      <c r="AO348" s="16">
        <v>33.647685448582401</v>
      </c>
      <c r="AP348" s="76">
        <f t="shared" si="134"/>
        <v>7.4308311897085866E-11</v>
      </c>
      <c r="AQ348" s="16">
        <f t="shared" si="135"/>
        <v>3.3514931769984964E-4</v>
      </c>
      <c r="AR348" s="341"/>
      <c r="AS348" s="2" t="s">
        <v>179</v>
      </c>
      <c r="AT348" s="16">
        <v>15</v>
      </c>
      <c r="AU348" s="16">
        <v>34.5188276070282</v>
      </c>
      <c r="AV348" s="76">
        <f t="shared" si="133"/>
        <v>4.0625383633121453E-11</v>
      </c>
      <c r="AW348" s="16">
        <f t="shared" si="136"/>
        <v>1.2260296725258608E-4</v>
      </c>
      <c r="AX348" s="341"/>
    </row>
    <row r="349" spans="39:50" x14ac:dyDescent="0.25">
      <c r="AM349" s="2" t="s">
        <v>179</v>
      </c>
      <c r="AN349" s="16">
        <v>1</v>
      </c>
      <c r="AO349" s="16">
        <v>34.389554279498697</v>
      </c>
      <c r="AP349" s="76">
        <f t="shared" si="134"/>
        <v>4.4433714922407713E-11</v>
      </c>
      <c r="AQ349" s="16">
        <f t="shared" si="135"/>
        <v>1.0484003987136149E-4</v>
      </c>
      <c r="AR349" s="341">
        <f>AVERAGE(AQ349:AQ350)</f>
        <v>5.8154332498501584E-5</v>
      </c>
      <c r="AS349" s="2" t="s">
        <v>179</v>
      </c>
      <c r="AT349" s="16">
        <v>8</v>
      </c>
      <c r="AU349" s="16">
        <v>33.401395658863798</v>
      </c>
      <c r="AV349" s="76">
        <f t="shared" si="133"/>
        <v>8.814100734072337E-11</v>
      </c>
      <c r="AW349" s="16">
        <f t="shared" si="136"/>
        <v>9.0833567030795028E-5</v>
      </c>
      <c r="AX349" s="341">
        <f>AVERAGE(AW349:AW350)</f>
        <v>1.22142837291936E-4</v>
      </c>
    </row>
    <row r="350" spans="39:50" x14ac:dyDescent="0.25">
      <c r="AM350" s="2" t="s">
        <v>179</v>
      </c>
      <c r="AN350" s="16">
        <v>1</v>
      </c>
      <c r="AO350" s="16">
        <v>37.904893026577497</v>
      </c>
      <c r="AP350" s="76">
        <f t="shared" si="134"/>
        <v>3.8858874404333774E-12</v>
      </c>
      <c r="AQ350" s="16">
        <f t="shared" si="135"/>
        <v>1.1468625125641668E-5</v>
      </c>
      <c r="AR350" s="341"/>
      <c r="AS350" s="2" t="s">
        <v>179</v>
      </c>
      <c r="AT350" s="16">
        <v>8</v>
      </c>
      <c r="AU350" s="16">
        <v>32.012976692021802</v>
      </c>
      <c r="AV350" s="76">
        <f t="shared" si="133"/>
        <v>2.3074577896103083E-10</v>
      </c>
      <c r="AW350" s="16">
        <f t="shared" si="136"/>
        <v>1.5345210755307698E-4</v>
      </c>
      <c r="AX350" s="341"/>
    </row>
    <row r="351" spans="39:50" x14ac:dyDescent="0.25">
      <c r="AM351" s="2" t="s">
        <v>179</v>
      </c>
      <c r="AN351" s="16">
        <v>2</v>
      </c>
      <c r="AO351" s="16">
        <v>34.1975248499188</v>
      </c>
      <c r="AP351" s="76">
        <f t="shared" si="134"/>
        <v>5.0759722913716864E-11</v>
      </c>
      <c r="AQ351" s="16">
        <f t="shared" si="135"/>
        <v>1.5598547879389142E-4</v>
      </c>
      <c r="AR351" s="341">
        <f>AVERAGE(AQ351:AQ352)</f>
        <v>1.3084439026047858E-4</v>
      </c>
      <c r="AS351" s="2" t="s">
        <v>179</v>
      </c>
      <c r="AT351" s="16">
        <v>9</v>
      </c>
      <c r="AU351" s="16">
        <v>33.176253495212499</v>
      </c>
      <c r="AV351" s="76">
        <f t="shared" si="133"/>
        <v>1.030273558949846E-10</v>
      </c>
      <c r="AW351" s="16">
        <f t="shared" si="136"/>
        <v>1.1356799070095716E-4</v>
      </c>
      <c r="AX351" s="341">
        <f>AVERAGE(AW351:AW352)</f>
        <v>1.3212890390868325E-4</v>
      </c>
    </row>
    <row r="352" spans="39:50" x14ac:dyDescent="0.25">
      <c r="AM352" s="2" t="s">
        <v>179</v>
      </c>
      <c r="AN352" s="16">
        <v>2</v>
      </c>
      <c r="AO352" s="16">
        <v>33.904111444514903</v>
      </c>
      <c r="AP352" s="76">
        <f t="shared" si="134"/>
        <v>6.2207891132045182E-11</v>
      </c>
      <c r="AQ352" s="16">
        <f t="shared" si="135"/>
        <v>1.0570330172706575E-4</v>
      </c>
      <c r="AR352" s="341"/>
      <c r="AS352" s="2" t="s">
        <v>179</v>
      </c>
      <c r="AT352" s="16">
        <v>9</v>
      </c>
      <c r="AU352" s="16">
        <v>32.104378584764198</v>
      </c>
      <c r="AV352" s="76">
        <f t="shared" si="133"/>
        <v>2.1658035130818893E-10</v>
      </c>
      <c r="AW352" s="16">
        <f t="shared" si="136"/>
        <v>1.5068981711640933E-4</v>
      </c>
      <c r="AX352" s="341"/>
    </row>
    <row r="353" spans="39:50" x14ac:dyDescent="0.25">
      <c r="AM353" s="2" t="s">
        <v>179</v>
      </c>
      <c r="AN353" s="16">
        <v>4</v>
      </c>
      <c r="AO353" s="16">
        <v>36.3252088861041</v>
      </c>
      <c r="AP353" s="76">
        <f t="shared" si="134"/>
        <v>1.1615088588547387E-11</v>
      </c>
      <c r="AQ353" s="16">
        <f t="shared" si="135"/>
        <v>7.9161101339939366E-5</v>
      </c>
      <c r="AR353" s="341">
        <f>AVERAGE(AQ353:AQ354)</f>
        <v>7.9161101339939366E-5</v>
      </c>
      <c r="AS353" s="2" t="s">
        <v>179</v>
      </c>
      <c r="AT353" s="16">
        <v>3</v>
      </c>
      <c r="AU353" s="16">
        <v>36.277571680876299</v>
      </c>
      <c r="AV353" s="76">
        <f t="shared" si="133"/>
        <v>1.2005016303936845E-11</v>
      </c>
      <c r="AW353" s="16">
        <f t="shared" si="136"/>
        <v>3.4057068811376298E-5</v>
      </c>
      <c r="AX353" s="341">
        <f>AVERAGE(AW353:AW354)</f>
        <v>4.3713164882947525E-5</v>
      </c>
    </row>
    <row r="354" spans="39:50" x14ac:dyDescent="0.25">
      <c r="AM354" s="2" t="s">
        <v>179</v>
      </c>
      <c r="AN354" s="16">
        <v>4</v>
      </c>
      <c r="AO354" s="16" t="s">
        <v>143</v>
      </c>
      <c r="AP354" s="76" t="e">
        <f t="shared" si="134"/>
        <v>#VALUE!</v>
      </c>
      <c r="AQ354" s="16"/>
      <c r="AR354" s="341"/>
      <c r="AS354" s="2" t="s">
        <v>179</v>
      </c>
      <c r="AT354" s="16">
        <v>3</v>
      </c>
      <c r="AU354" s="16">
        <v>35.395467626504498</v>
      </c>
      <c r="AV354" s="76">
        <f t="shared" si="133"/>
        <v>2.2125980936322236E-11</v>
      </c>
      <c r="AW354" s="16">
        <f t="shared" si="136"/>
        <v>5.3369260954518746E-5</v>
      </c>
      <c r="AX354" s="341"/>
    </row>
    <row r="355" spans="39:50" x14ac:dyDescent="0.25">
      <c r="AM355" s="2" t="s">
        <v>179</v>
      </c>
      <c r="AN355" s="16">
        <v>16</v>
      </c>
      <c r="AO355" s="16">
        <v>33.095261877159302</v>
      </c>
      <c r="AP355" s="76">
        <f t="shared" si="134"/>
        <v>1.089766518292057E-10</v>
      </c>
      <c r="AQ355" s="16">
        <f t="shared" si="135"/>
        <v>2.2329436042186579E-4</v>
      </c>
      <c r="AR355" s="341">
        <f>AVERAGE(AQ355:AQ356)</f>
        <v>2.0937564326327428E-4</v>
      </c>
      <c r="AS355" s="2" t="s">
        <v>179</v>
      </c>
      <c r="AT355" s="16">
        <v>6</v>
      </c>
      <c r="AU355" s="16">
        <v>35.645597502988402</v>
      </c>
      <c r="AV355" s="76">
        <f t="shared" si="133"/>
        <v>1.8603983181910889E-11</v>
      </c>
      <c r="AW355" s="16">
        <f t="shared" si="136"/>
        <v>3.0484021241268305E-5</v>
      </c>
      <c r="AX355" s="341">
        <f>AVERAGE(AW355:AW356)</f>
        <v>3.5519885523835963E-5</v>
      </c>
    </row>
    <row r="356" spans="39:50" x14ac:dyDescent="0.25">
      <c r="AM356" s="2" t="s">
        <v>179</v>
      </c>
      <c r="AN356" s="16">
        <v>16</v>
      </c>
      <c r="AO356" s="16">
        <v>32.6944996742642</v>
      </c>
      <c r="AP356" s="76">
        <f t="shared" si="134"/>
        <v>1.4387154414274367E-10</v>
      </c>
      <c r="AQ356" s="16">
        <f t="shared" si="135"/>
        <v>1.9545692610468279E-4</v>
      </c>
      <c r="AR356" s="341"/>
      <c r="AS356" s="2" t="s">
        <v>179</v>
      </c>
      <c r="AT356" s="16">
        <v>6</v>
      </c>
      <c r="AU356" s="16">
        <v>34.449819107546197</v>
      </c>
      <c r="AV356" s="76">
        <f t="shared" si="133"/>
        <v>4.2615844925689903E-11</v>
      </c>
      <c r="AW356" s="16">
        <f t="shared" si="136"/>
        <v>4.0555749806403619E-5</v>
      </c>
      <c r="AX356" s="341"/>
    </row>
    <row r="357" spans="39:50" x14ac:dyDescent="0.25">
      <c r="AM357" s="2" t="s">
        <v>179</v>
      </c>
      <c r="AN357" s="16">
        <v>14</v>
      </c>
      <c r="AO357" s="16">
        <v>33.849774352987502</v>
      </c>
      <c r="AP357" s="76">
        <f t="shared" si="134"/>
        <v>6.4595545969107831E-11</v>
      </c>
      <c r="AQ357" s="16">
        <f t="shared" si="135"/>
        <v>2.0661271041004511E-4</v>
      </c>
      <c r="AR357" s="341">
        <f>AVERAGE(AQ357:AQ358)</f>
        <v>1.9118403429873568E-4</v>
      </c>
      <c r="AS357" s="2" t="s">
        <v>179</v>
      </c>
      <c r="AT357" s="16">
        <v>17</v>
      </c>
      <c r="AU357" s="16">
        <v>33.185738952411597</v>
      </c>
      <c r="AV357" s="76">
        <f t="shared" si="133"/>
        <v>1.0235219176262023E-10</v>
      </c>
      <c r="AW357" s="16">
        <f t="shared" si="136"/>
        <v>3.8659411705572745E-4</v>
      </c>
      <c r="AX357" s="341">
        <f>AVERAGE(AW357:AW358)</f>
        <v>2.7878228655129559E-4</v>
      </c>
    </row>
    <row r="358" spans="39:50" x14ac:dyDescent="0.25">
      <c r="AM358" s="2" t="s">
        <v>179</v>
      </c>
      <c r="AN358" s="16">
        <v>14</v>
      </c>
      <c r="AO358" s="16">
        <v>33.202325513272299</v>
      </c>
      <c r="AP358" s="76">
        <f t="shared" si="134"/>
        <v>1.0118219456806972E-10</v>
      </c>
      <c r="AQ358" s="16">
        <f t="shared" si="135"/>
        <v>1.7575535818742624E-4</v>
      </c>
      <c r="AR358" s="341"/>
      <c r="AS358" s="2" t="s">
        <v>179</v>
      </c>
      <c r="AT358" s="16">
        <v>17</v>
      </c>
      <c r="AU358" s="16">
        <v>32.671962783893697</v>
      </c>
      <c r="AV358" s="76">
        <f t="shared" si="133"/>
        <v>1.4613666257318087E-10</v>
      </c>
      <c r="AW358" s="16">
        <f t="shared" si="136"/>
        <v>1.7097045604686374E-4</v>
      </c>
      <c r="AX358" s="341"/>
    </row>
    <row r="359" spans="39:50" x14ac:dyDescent="0.25">
      <c r="AM359" s="2" t="s">
        <v>179</v>
      </c>
      <c r="AN359" s="16">
        <v>20</v>
      </c>
      <c r="AO359" s="16">
        <v>34.137807344957501</v>
      </c>
      <c r="AP359" s="76">
        <f t="shared" si="134"/>
        <v>5.2904912808216422E-11</v>
      </c>
      <c r="AQ359" s="16">
        <f t="shared" si="135"/>
        <v>1.5674530863161545E-4</v>
      </c>
      <c r="AR359" s="341">
        <f>AVERAGE(AQ359:AQ360)</f>
        <v>1.6537392118354605E-4</v>
      </c>
      <c r="AS359" s="2" t="s">
        <v>179</v>
      </c>
      <c r="AT359" s="16">
        <v>7</v>
      </c>
      <c r="AU359" s="16">
        <v>36.317320219219198</v>
      </c>
      <c r="AV359" s="76">
        <f t="shared" si="133"/>
        <v>1.1678773933976415E-11</v>
      </c>
      <c r="AW359" s="16">
        <f t="shared" si="136"/>
        <v>5.4559468610221716E-5</v>
      </c>
      <c r="AX359" s="341">
        <f>AVERAGE(AW359:AW360)</f>
        <v>9.5354302140173634E-5</v>
      </c>
    </row>
    <row r="360" spans="39:50" x14ac:dyDescent="0.25">
      <c r="AM360" s="2" t="s">
        <v>179</v>
      </c>
      <c r="AN360" s="16">
        <v>20</v>
      </c>
      <c r="AO360" s="16">
        <v>33.235880542772001</v>
      </c>
      <c r="AP360" s="76">
        <f t="shared" si="134"/>
        <v>9.8855997872332258E-11</v>
      </c>
      <c r="AQ360" s="16">
        <f t="shared" si="135"/>
        <v>1.7400253373547664E-4</v>
      </c>
      <c r="AR360" s="341"/>
      <c r="AS360" s="2" t="s">
        <v>179</v>
      </c>
      <c r="AT360" s="16">
        <v>7</v>
      </c>
      <c r="AU360" s="16">
        <v>33.470186018942101</v>
      </c>
      <c r="AV360" s="76">
        <f t="shared" si="133"/>
        <v>8.4036904704558426E-11</v>
      </c>
      <c r="AW360" s="16">
        <f t="shared" si="136"/>
        <v>1.3614913567012557E-4</v>
      </c>
      <c r="AX360" s="341"/>
    </row>
    <row r="361" spans="39:50" x14ac:dyDescent="0.25">
      <c r="AM361" s="2" t="s">
        <v>179</v>
      </c>
      <c r="AN361" s="16">
        <v>22</v>
      </c>
      <c r="AO361" s="16">
        <v>33.501606718101499</v>
      </c>
      <c r="AP361" s="76">
        <f t="shared" si="134"/>
        <v>8.2226437550042047E-11</v>
      </c>
      <c r="AQ361" s="16">
        <f t="shared" si="135"/>
        <v>1.8543866153752767E-4</v>
      </c>
      <c r="AR361" s="341">
        <f>AVERAGE(AQ361:AQ362)</f>
        <v>1.2554729198141929E-4</v>
      </c>
      <c r="AS361" s="2" t="s">
        <v>179</v>
      </c>
      <c r="AT361" s="16">
        <v>11</v>
      </c>
      <c r="AU361" s="16">
        <v>33.252669467693998</v>
      </c>
      <c r="AV361" s="76">
        <f t="shared" si="133"/>
        <v>9.7712259115360298E-11</v>
      </c>
      <c r="AW361" s="16">
        <f t="shared" si="136"/>
        <v>1.0120308236499408E-4</v>
      </c>
      <c r="AX361" s="341">
        <f>AVERAGE(AW361:AW362)</f>
        <v>9.9679349402157034E-5</v>
      </c>
    </row>
    <row r="362" spans="39:50" ht="15.75" thickBot="1" x14ac:dyDescent="0.3">
      <c r="AM362" s="8" t="s">
        <v>179</v>
      </c>
      <c r="AN362" s="17">
        <v>22</v>
      </c>
      <c r="AO362" s="17">
        <v>34.314476088446</v>
      </c>
      <c r="AP362" s="77">
        <f t="shared" si="134"/>
        <v>4.6807280769928138E-11</v>
      </c>
      <c r="AQ362" s="17">
        <f t="shared" si="135"/>
        <v>6.5655922425310892E-5</v>
      </c>
      <c r="AR362" s="341"/>
      <c r="AS362" s="8" t="s">
        <v>179</v>
      </c>
      <c r="AT362" s="17">
        <v>11</v>
      </c>
      <c r="AU362" s="17">
        <v>32.689619868873699</v>
      </c>
      <c r="AV362" s="77">
        <f t="shared" si="133"/>
        <v>1.4435900254337581E-10</v>
      </c>
      <c r="AW362" s="17">
        <f t="shared" si="136"/>
        <v>9.8155616439319997E-5</v>
      </c>
      <c r="AX362" s="341"/>
    </row>
    <row r="363" spans="39:50" x14ac:dyDescent="0.25">
      <c r="AM363" s="1" t="s">
        <v>133</v>
      </c>
      <c r="AN363" s="15" t="s">
        <v>142</v>
      </c>
      <c r="AO363" s="15" t="s">
        <v>143</v>
      </c>
      <c r="AP363" s="210" t="e">
        <f t="shared" si="134"/>
        <v>#VALUE!</v>
      </c>
      <c r="AQ363" s="215"/>
      <c r="AR363" s="216"/>
      <c r="AS363" s="1" t="s">
        <v>133</v>
      </c>
      <c r="AT363" s="15" t="s">
        <v>142</v>
      </c>
      <c r="AU363" s="15" t="s">
        <v>143</v>
      </c>
      <c r="AV363" s="210" t="e">
        <f t="shared" si="133"/>
        <v>#VALUE!</v>
      </c>
      <c r="AW363" s="215"/>
      <c r="AX363" s="216"/>
    </row>
    <row r="364" spans="39:50" x14ac:dyDescent="0.25">
      <c r="AM364" s="5" t="s">
        <v>133</v>
      </c>
      <c r="AN364" s="72" t="s">
        <v>142</v>
      </c>
      <c r="AO364" s="72" t="s">
        <v>143</v>
      </c>
      <c r="AP364" s="74" t="e">
        <f t="shared" si="134"/>
        <v>#VALUE!</v>
      </c>
      <c r="AQ364" s="213"/>
      <c r="AR364" s="214"/>
      <c r="AS364" s="5" t="s">
        <v>133</v>
      </c>
      <c r="AT364" s="72" t="s">
        <v>142</v>
      </c>
      <c r="AU364" s="72" t="s">
        <v>143</v>
      </c>
      <c r="AV364" s="74" t="e">
        <f t="shared" si="133"/>
        <v>#VALUE!</v>
      </c>
      <c r="AW364" s="213"/>
      <c r="AX364" s="214"/>
    </row>
    <row r="365" spans="39:50" x14ac:dyDescent="0.25">
      <c r="AM365" s="2" t="s">
        <v>133</v>
      </c>
      <c r="AN365" s="16">
        <v>13</v>
      </c>
      <c r="AO365" s="16">
        <v>37.065757252182699</v>
      </c>
      <c r="AP365" s="76">
        <f t="shared" si="134"/>
        <v>6.9517677604707215E-12</v>
      </c>
      <c r="AQ365" s="16">
        <f>AP365/AP5</f>
        <v>5.0747906407416531E-5</v>
      </c>
      <c r="AR365" s="359">
        <f>AVERAGE(AQ365:AQ366)</f>
        <v>5.0747906407416531E-5</v>
      </c>
      <c r="AS365" s="2" t="s">
        <v>133</v>
      </c>
      <c r="AT365" s="16">
        <v>12</v>
      </c>
      <c r="AU365" s="16">
        <v>36.6186934565999</v>
      </c>
      <c r="AV365" s="76">
        <f t="shared" si="133"/>
        <v>9.4770870012433957E-12</v>
      </c>
      <c r="AW365" s="16">
        <f>AV365/AV5</f>
        <v>3.9763623759262129E-5</v>
      </c>
      <c r="AX365" s="359">
        <f>AVERAGE(AW365:AW366)</f>
        <v>3.7297185088559285E-5</v>
      </c>
    </row>
    <row r="366" spans="39:50" x14ac:dyDescent="0.25">
      <c r="AM366" s="2" t="s">
        <v>133</v>
      </c>
      <c r="AN366" s="16">
        <v>13</v>
      </c>
      <c r="AO366" s="16" t="s">
        <v>143</v>
      </c>
      <c r="AP366" s="76" t="e">
        <f t="shared" si="134"/>
        <v>#VALUE!</v>
      </c>
      <c r="AQ366" s="16"/>
      <c r="AR366" s="341"/>
      <c r="AS366" s="2" t="s">
        <v>133</v>
      </c>
      <c r="AT366" s="16">
        <v>12</v>
      </c>
      <c r="AU366" s="16">
        <v>36.288628400548902</v>
      </c>
      <c r="AV366" s="76">
        <f t="shared" si="133"/>
        <v>1.1913362314188172E-11</v>
      </c>
      <c r="AW366" s="16">
        <f>AV366/AV6</f>
        <v>3.4830746417856434E-5</v>
      </c>
      <c r="AX366" s="341"/>
    </row>
    <row r="367" spans="39:50" x14ac:dyDescent="0.25">
      <c r="AM367" s="2" t="s">
        <v>133</v>
      </c>
      <c r="AN367" s="16">
        <v>10</v>
      </c>
      <c r="AO367" s="16">
        <v>34.763468925965597</v>
      </c>
      <c r="AP367" s="76">
        <f t="shared" si="134"/>
        <v>3.4288864228993542E-11</v>
      </c>
      <c r="AQ367" s="16">
        <f t="shared" ref="AQ367:AQ385" si="137">AP367/AP7</f>
        <v>4.5551115477209187E-5</v>
      </c>
      <c r="AR367" s="341">
        <f>AVERAGE(AQ367:AQ368)</f>
        <v>4.4673975722701498E-5</v>
      </c>
      <c r="AS367" s="2" t="s">
        <v>133</v>
      </c>
      <c r="AT367" s="16">
        <v>19</v>
      </c>
      <c r="AU367" s="16">
        <v>36.674113105749001</v>
      </c>
      <c r="AV367" s="76">
        <f t="shared" si="133"/>
        <v>9.1199381032793993E-12</v>
      </c>
      <c r="AW367" s="16">
        <f t="shared" ref="AW367:AW386" si="138">AV367/AV7</f>
        <v>3.3430448638537789E-5</v>
      </c>
      <c r="AX367" s="341">
        <f>AVERAGE(AW367:AW368)</f>
        <v>1.2096025988047953E-4</v>
      </c>
    </row>
    <row r="368" spans="39:50" x14ac:dyDescent="0.25">
      <c r="AM368" s="2" t="s">
        <v>133</v>
      </c>
      <c r="AN368" s="16">
        <v>10</v>
      </c>
      <c r="AO368" s="16">
        <v>34.993281625745801</v>
      </c>
      <c r="AP368" s="76">
        <f t="shared" si="134"/>
        <v>2.9239677882856151E-11</v>
      </c>
      <c r="AQ368" s="16">
        <f t="shared" si="137"/>
        <v>4.3796835968193803E-5</v>
      </c>
      <c r="AR368" s="341"/>
      <c r="AS368" s="2" t="s">
        <v>133</v>
      </c>
      <c r="AT368" s="16">
        <v>19</v>
      </c>
      <c r="AU368" s="16">
        <v>33.517051937182501</v>
      </c>
      <c r="AV368" s="76">
        <f t="shared" si="133"/>
        <v>8.13508323224814E-11</v>
      </c>
      <c r="AW368" s="16">
        <f t="shared" si="138"/>
        <v>2.0849007112242127E-4</v>
      </c>
      <c r="AX368" s="341"/>
    </row>
    <row r="369" spans="39:50" x14ac:dyDescent="0.25">
      <c r="AM369" s="2" t="s">
        <v>133</v>
      </c>
      <c r="AN369" s="16">
        <v>5</v>
      </c>
      <c r="AO369" s="16">
        <v>36.2421534253887</v>
      </c>
      <c r="AP369" s="76">
        <f t="shared" si="134"/>
        <v>1.2303387755103103E-11</v>
      </c>
      <c r="AQ369" s="16">
        <f t="shared" si="137"/>
        <v>8.9458586159690884E-6</v>
      </c>
      <c r="AR369" s="341">
        <f>AVERAGE(AQ369:AQ370)</f>
        <v>1.9523178102487205E-5</v>
      </c>
      <c r="AS369" s="2" t="s">
        <v>133</v>
      </c>
      <c r="AT369" s="16">
        <v>18</v>
      </c>
      <c r="AU369" s="16">
        <v>36.540606889818697</v>
      </c>
      <c r="AV369" s="76">
        <f t="shared" si="133"/>
        <v>1.0004174684230574E-11</v>
      </c>
      <c r="AW369" s="16">
        <f t="shared" si="138"/>
        <v>1.4688260372646209E-5</v>
      </c>
      <c r="AX369" s="341">
        <f>AVERAGE(AW369:AW370)</f>
        <v>5.762763872527371E-5</v>
      </c>
    </row>
    <row r="370" spans="39:50" x14ac:dyDescent="0.25">
      <c r="AM370" s="2" t="s">
        <v>133</v>
      </c>
      <c r="AN370" s="16">
        <v>5</v>
      </c>
      <c r="AO370" s="16">
        <v>34.793076160989699</v>
      </c>
      <c r="AP370" s="76">
        <f t="shared" si="134"/>
        <v>3.3592353676886592E-11</v>
      </c>
      <c r="AQ370" s="16">
        <f t="shared" si="137"/>
        <v>3.0100497589005322E-5</v>
      </c>
      <c r="AR370" s="341"/>
      <c r="AS370" s="2" t="s">
        <v>133</v>
      </c>
      <c r="AT370" s="16">
        <v>18</v>
      </c>
      <c r="AU370" s="16">
        <v>33.6426517015489</v>
      </c>
      <c r="AV370" s="76">
        <f t="shared" si="133"/>
        <v>7.4568035917984601E-11</v>
      </c>
      <c r="AW370" s="16">
        <f t="shared" si="138"/>
        <v>1.0056701707790121E-4</v>
      </c>
      <c r="AX370" s="341"/>
    </row>
    <row r="371" spans="39:50" x14ac:dyDescent="0.25">
      <c r="AM371" s="2" t="s">
        <v>133</v>
      </c>
      <c r="AN371" s="16">
        <v>21</v>
      </c>
      <c r="AO371" s="16" t="s">
        <v>143</v>
      </c>
      <c r="AP371" s="76" t="e">
        <f t="shared" si="134"/>
        <v>#VALUE!</v>
      </c>
      <c r="AQ371" s="16"/>
      <c r="AR371" s="341">
        <f>AVERAGE(AQ371:AQ372)</f>
        <v>2.696760219536101E-4</v>
      </c>
      <c r="AS371" s="2" t="s">
        <v>133</v>
      </c>
      <c r="AT371" s="16">
        <v>15</v>
      </c>
      <c r="AU371" s="16" t="s">
        <v>143</v>
      </c>
      <c r="AV371" s="76" t="e">
        <f t="shared" si="133"/>
        <v>#VALUE!</v>
      </c>
      <c r="AW371" s="16"/>
      <c r="AX371" s="341">
        <f>AVERAGE(AW371:AW372)</f>
        <v>2.8391078016277066E-5</v>
      </c>
    </row>
    <row r="372" spans="39:50" x14ac:dyDescent="0.25">
      <c r="AM372" s="2" t="s">
        <v>133</v>
      </c>
      <c r="AN372" s="16">
        <v>21</v>
      </c>
      <c r="AO372" s="16">
        <v>33.961262194276998</v>
      </c>
      <c r="AP372" s="76">
        <f t="shared" si="134"/>
        <v>5.9791767108536242E-11</v>
      </c>
      <c r="AQ372" s="16">
        <f t="shared" si="137"/>
        <v>2.696760219536101E-4</v>
      </c>
      <c r="AR372" s="341"/>
      <c r="AS372" s="2" t="s">
        <v>133</v>
      </c>
      <c r="AT372" s="16">
        <v>15</v>
      </c>
      <c r="AU372" s="16">
        <v>36.6293119680644</v>
      </c>
      <c r="AV372" s="76">
        <f t="shared" si="133"/>
        <v>9.4075898978277618E-12</v>
      </c>
      <c r="AW372" s="16">
        <f t="shared" si="138"/>
        <v>2.8391078016277066E-5</v>
      </c>
      <c r="AX372" s="341"/>
    </row>
    <row r="373" spans="39:50" x14ac:dyDescent="0.25">
      <c r="AM373" s="2" t="s">
        <v>133</v>
      </c>
      <c r="AN373" s="16">
        <v>1</v>
      </c>
      <c r="AO373" s="16">
        <v>35.113593091009399</v>
      </c>
      <c r="AP373" s="76">
        <f t="shared" si="134"/>
        <v>2.6900182354599469E-11</v>
      </c>
      <c r="AQ373" s="16">
        <f t="shared" si="137"/>
        <v>6.3470186895871745E-5</v>
      </c>
      <c r="AR373" s="341">
        <f>AVERAGE(AQ373:AQ374)</f>
        <v>6.9076346085431689E-5</v>
      </c>
      <c r="AS373" s="2" t="s">
        <v>133</v>
      </c>
      <c r="AT373" s="16">
        <v>8</v>
      </c>
      <c r="AU373" s="16">
        <v>34.595148380558399</v>
      </c>
      <c r="AV373" s="76">
        <f t="shared" si="133"/>
        <v>3.8532095944651461E-11</v>
      </c>
      <c r="AW373" s="16">
        <f t="shared" si="138"/>
        <v>3.9709186738650214E-5</v>
      </c>
      <c r="AX373" s="341">
        <f>AVERAGE(AW373:AW374)</f>
        <v>3.4392166332625237E-5</v>
      </c>
    </row>
    <row r="374" spans="39:50" x14ac:dyDescent="0.25">
      <c r="AM374" s="2" t="s">
        <v>133</v>
      </c>
      <c r="AN374" s="16">
        <v>1</v>
      </c>
      <c r="AO374" s="16">
        <v>35.201815151502402</v>
      </c>
      <c r="AP374" s="76">
        <f t="shared" si="134"/>
        <v>2.5304498672586293E-11</v>
      </c>
      <c r="AQ374" s="16">
        <f t="shared" si="137"/>
        <v>7.468250527499162E-5</v>
      </c>
      <c r="AR374" s="341"/>
      <c r="AS374" s="2" t="s">
        <v>133</v>
      </c>
      <c r="AT374" s="16">
        <v>8</v>
      </c>
      <c r="AU374" s="16">
        <v>34.4129068146908</v>
      </c>
      <c r="AV374" s="76">
        <f t="shared" si="133"/>
        <v>4.3720267529844633E-11</v>
      </c>
      <c r="AW374" s="16">
        <f t="shared" si="138"/>
        <v>2.9075145926600253E-5</v>
      </c>
      <c r="AX374" s="341"/>
    </row>
    <row r="375" spans="39:50" x14ac:dyDescent="0.25">
      <c r="AM375" s="2" t="s">
        <v>133</v>
      </c>
      <c r="AN375" s="16">
        <v>2</v>
      </c>
      <c r="AO375" s="16">
        <v>35.325727511047802</v>
      </c>
      <c r="AP375" s="76">
        <f t="shared" si="134"/>
        <v>2.3221827814432744E-11</v>
      </c>
      <c r="AQ375" s="16">
        <f t="shared" si="137"/>
        <v>7.1361065864383334E-5</v>
      </c>
      <c r="AR375" s="341">
        <f>AVERAGE(AQ375:AQ376)</f>
        <v>1.0017725413319773E-4</v>
      </c>
      <c r="AS375" s="2" t="s">
        <v>133</v>
      </c>
      <c r="AT375" s="16">
        <v>9</v>
      </c>
      <c r="AU375" s="16" t="s">
        <v>143</v>
      </c>
      <c r="AV375" s="76" t="e">
        <f t="shared" si="133"/>
        <v>#VALUE!</v>
      </c>
      <c r="AW375" s="16"/>
      <c r="AX375" s="341">
        <f>AVERAGE(AW375:AW376)</f>
        <v>2.3184248409235039E-5</v>
      </c>
    </row>
    <row r="376" spans="39:50" x14ac:dyDescent="0.25">
      <c r="AM376" s="2" t="s">
        <v>133</v>
      </c>
      <c r="AN376" s="16">
        <v>2</v>
      </c>
      <c r="AO376" s="16">
        <v>33.616834159980698</v>
      </c>
      <c r="AP376" s="76">
        <f t="shared" si="134"/>
        <v>7.5914468995602127E-11</v>
      </c>
      <c r="AQ376" s="16">
        <f t="shared" si="137"/>
        <v>1.2899344240201212E-4</v>
      </c>
      <c r="AR376" s="341"/>
      <c r="AS376" s="2" t="s">
        <v>133</v>
      </c>
      <c r="AT376" s="16">
        <v>9</v>
      </c>
      <c r="AU376" s="16">
        <v>34.8047436516337</v>
      </c>
      <c r="AV376" s="76">
        <f t="shared" si="133"/>
        <v>3.3321778215507943E-11</v>
      </c>
      <c r="AW376" s="16">
        <f t="shared" si="138"/>
        <v>2.3184248409235039E-5</v>
      </c>
      <c r="AX376" s="341"/>
    </row>
    <row r="377" spans="39:50" x14ac:dyDescent="0.25">
      <c r="AM377" s="2" t="s">
        <v>133</v>
      </c>
      <c r="AN377" s="16">
        <v>4</v>
      </c>
      <c r="AO377" s="16" t="s">
        <v>143</v>
      </c>
      <c r="AP377" s="76" t="e">
        <f t="shared" si="134"/>
        <v>#VALUE!</v>
      </c>
      <c r="AQ377" s="16"/>
      <c r="AR377" s="341">
        <f>AVERAGE(AQ377:AQ378)</f>
        <v>2.5979398309958798E-4</v>
      </c>
      <c r="AS377" s="2" t="s">
        <v>133</v>
      </c>
      <c r="AT377" s="16">
        <v>3</v>
      </c>
      <c r="AU377" s="16">
        <v>35.335447507764698</v>
      </c>
      <c r="AV377" s="76">
        <f t="shared" si="133"/>
        <v>2.3065899208575975E-11</v>
      </c>
      <c r="AW377" s="16">
        <f t="shared" si="138"/>
        <v>6.5435722589158985E-5</v>
      </c>
      <c r="AX377" s="341">
        <f>AVERAGE(AW377:AW378)</f>
        <v>6.5448239575800564E-5</v>
      </c>
    </row>
    <row r="378" spans="39:50" x14ac:dyDescent="0.25">
      <c r="AM378" s="2" t="s">
        <v>133</v>
      </c>
      <c r="AN378" s="16">
        <v>4</v>
      </c>
      <c r="AO378" s="16">
        <v>34.325299689702199</v>
      </c>
      <c r="AP378" s="76">
        <f t="shared" si="134"/>
        <v>4.6457430219523211E-11</v>
      </c>
      <c r="AQ378" s="16">
        <f t="shared" si="137"/>
        <v>2.5979398309958798E-4</v>
      </c>
      <c r="AR378" s="341"/>
      <c r="AS378" s="2" t="s">
        <v>133</v>
      </c>
      <c r="AT378" s="16">
        <v>3</v>
      </c>
      <c r="AU378" s="16">
        <v>35.100846383432298</v>
      </c>
      <c r="AV378" s="76">
        <f t="shared" si="133"/>
        <v>2.713890778836412E-11</v>
      </c>
      <c r="AW378" s="16">
        <f t="shared" si="138"/>
        <v>6.5460756562442157E-5</v>
      </c>
      <c r="AX378" s="341"/>
    </row>
    <row r="379" spans="39:50" x14ac:dyDescent="0.25">
      <c r="AM379" s="2" t="s">
        <v>133</v>
      </c>
      <c r="AN379" s="16">
        <v>16</v>
      </c>
      <c r="AO379" s="16" t="s">
        <v>143</v>
      </c>
      <c r="AP379" s="76" t="e">
        <f t="shared" si="134"/>
        <v>#VALUE!</v>
      </c>
      <c r="AQ379" s="16"/>
      <c r="AR379" s="341">
        <f>AVERAGE(AQ379:AQ380)</f>
        <v>8.6898236901552649E-5</v>
      </c>
      <c r="AS379" s="2" t="s">
        <v>133</v>
      </c>
      <c r="AT379" s="16">
        <v>6</v>
      </c>
      <c r="AU379" s="16">
        <v>34.724543180553397</v>
      </c>
      <c r="AV379" s="76">
        <f t="shared" si="133"/>
        <v>3.5226615325596107E-11</v>
      </c>
      <c r="AW379" s="16">
        <f t="shared" si="138"/>
        <v>5.7721450258436538E-5</v>
      </c>
      <c r="AX379" s="341">
        <f>AVERAGE(AW379:AW380)</f>
        <v>4.822966369299271E-5</v>
      </c>
    </row>
    <row r="380" spans="39:50" x14ac:dyDescent="0.25">
      <c r="AM380" s="2" t="s">
        <v>133</v>
      </c>
      <c r="AN380" s="16">
        <v>16</v>
      </c>
      <c r="AO380" s="16">
        <v>33.863951571073699</v>
      </c>
      <c r="AP380" s="76">
        <f t="shared" si="134"/>
        <v>6.3963880817466716E-11</v>
      </c>
      <c r="AQ380" s="16">
        <f t="shared" si="137"/>
        <v>8.6898236901552649E-5</v>
      </c>
      <c r="AR380" s="341"/>
      <c r="AS380" s="2" t="s">
        <v>133</v>
      </c>
      <c r="AT380" s="16">
        <v>6</v>
      </c>
      <c r="AU380" s="16">
        <v>34.515980680062299</v>
      </c>
      <c r="AV380" s="76">
        <f t="shared" si="133"/>
        <v>4.0705630454337946E-11</v>
      </c>
      <c r="AW380" s="16">
        <f t="shared" si="138"/>
        <v>3.8737877127548889E-5</v>
      </c>
      <c r="AX380" s="341"/>
    </row>
    <row r="381" spans="39:50" x14ac:dyDescent="0.25">
      <c r="AM381" s="2" t="s">
        <v>133</v>
      </c>
      <c r="AN381" s="16">
        <v>14</v>
      </c>
      <c r="AO381" s="16" t="s">
        <v>143</v>
      </c>
      <c r="AP381" s="76" t="e">
        <f t="shared" si="134"/>
        <v>#VALUE!</v>
      </c>
      <c r="AQ381" s="16"/>
      <c r="AR381" s="341">
        <f>AVERAGE(AQ381:AQ382)</f>
        <v>1.7292314405000921E-4</v>
      </c>
      <c r="AS381" s="2" t="s">
        <v>133</v>
      </c>
      <c r="AT381" s="16">
        <v>17</v>
      </c>
      <c r="AU381" s="16">
        <v>36.2243385213309</v>
      </c>
      <c r="AV381" s="76">
        <f t="shared" si="133"/>
        <v>1.2456256193747929E-11</v>
      </c>
      <c r="AW381" s="16">
        <f t="shared" si="138"/>
        <v>4.7048483106353744E-5</v>
      </c>
      <c r="AX381" s="341">
        <f>AVERAGE(AW381:AW382)</f>
        <v>4.1120390032733323E-5</v>
      </c>
    </row>
    <row r="382" spans="39:50" x14ac:dyDescent="0.25">
      <c r="AM382" s="2" t="s">
        <v>133</v>
      </c>
      <c r="AN382" s="16">
        <v>14</v>
      </c>
      <c r="AO382" s="16">
        <v>33.225763213796903</v>
      </c>
      <c r="AP382" s="76">
        <f t="shared" si="134"/>
        <v>9.9551691550318371E-11</v>
      </c>
      <c r="AQ382" s="16">
        <f t="shared" si="137"/>
        <v>1.7292314405000921E-4</v>
      </c>
      <c r="AR382" s="341"/>
      <c r="AS382" s="2" t="s">
        <v>133</v>
      </c>
      <c r="AT382" s="16">
        <v>17</v>
      </c>
      <c r="AU382" s="16">
        <v>34.952378245406798</v>
      </c>
      <c r="AV382" s="76">
        <f t="shared" si="133"/>
        <v>3.0080546924898967E-11</v>
      </c>
      <c r="AW382" s="16">
        <f t="shared" si="138"/>
        <v>3.5192296959112897E-5</v>
      </c>
      <c r="AX382" s="341"/>
    </row>
    <row r="383" spans="39:50" x14ac:dyDescent="0.25">
      <c r="AM383" s="2" t="s">
        <v>133</v>
      </c>
      <c r="AN383" s="16">
        <v>20</v>
      </c>
      <c r="AO383" s="16">
        <v>34.363128047109697</v>
      </c>
      <c r="AP383" s="76">
        <f t="shared" si="134"/>
        <v>4.5255119182591293E-11</v>
      </c>
      <c r="AQ383" s="16">
        <f t="shared" si="137"/>
        <v>1.3408069774446636E-4</v>
      </c>
      <c r="AR383" s="341">
        <f>AVERAGE(AQ383:AQ384)</f>
        <v>1.1966844518847362E-4</v>
      </c>
      <c r="AS383" s="2" t="s">
        <v>133</v>
      </c>
      <c r="AT383" s="16">
        <v>7</v>
      </c>
      <c r="AU383" s="16">
        <v>36.366817771223097</v>
      </c>
      <c r="AV383" s="76">
        <f t="shared" si="133"/>
        <v>1.1284881526160365E-11</v>
      </c>
      <c r="AW383" s="16">
        <f t="shared" si="138"/>
        <v>5.2719330203438866E-5</v>
      </c>
      <c r="AX383" s="341">
        <f>AVERAGE(AW383:AW384)</f>
        <v>6.7079912280990116E-5</v>
      </c>
    </row>
    <row r="384" spans="39:50" x14ac:dyDescent="0.25">
      <c r="AM384" s="2" t="s">
        <v>133</v>
      </c>
      <c r="AN384" s="16">
        <v>20</v>
      </c>
      <c r="AO384" s="16">
        <v>33.961083741616001</v>
      </c>
      <c r="AP384" s="76">
        <f t="shared" si="134"/>
        <v>5.9799163446347283E-11</v>
      </c>
      <c r="AQ384" s="16">
        <f t="shared" si="137"/>
        <v>1.0525619263248089E-4</v>
      </c>
      <c r="AR384" s="341"/>
      <c r="AS384" s="2" t="s">
        <v>133</v>
      </c>
      <c r="AT384" s="16">
        <v>7</v>
      </c>
      <c r="AU384" s="16">
        <v>34.211555618567402</v>
      </c>
      <c r="AV384" s="76">
        <f t="shared" si="133"/>
        <v>5.0268457671910222E-11</v>
      </c>
      <c r="AW384" s="16">
        <f t="shared" si="138"/>
        <v>8.1440494358541373E-5</v>
      </c>
      <c r="AX384" s="341"/>
    </row>
    <row r="385" spans="39:50" x14ac:dyDescent="0.25">
      <c r="AM385" s="2" t="s">
        <v>133</v>
      </c>
      <c r="AN385" s="16">
        <v>22</v>
      </c>
      <c r="AO385" s="16">
        <v>35.169293528959201</v>
      </c>
      <c r="AP385" s="76">
        <f t="shared" si="134"/>
        <v>2.588139741312528E-11</v>
      </c>
      <c r="AQ385" s="16">
        <f t="shared" si="137"/>
        <v>5.8368230924389949E-5</v>
      </c>
      <c r="AR385" s="341">
        <f>AVERAGE(AQ385:AQ386)</f>
        <v>5.8368230924389949E-5</v>
      </c>
      <c r="AS385" s="2" t="s">
        <v>133</v>
      </c>
      <c r="AT385" s="16">
        <v>11</v>
      </c>
      <c r="AU385" s="16" t="s">
        <v>143</v>
      </c>
      <c r="AV385" s="76" t="e">
        <f t="shared" si="133"/>
        <v>#VALUE!</v>
      </c>
      <c r="AW385" s="16"/>
      <c r="AX385" s="341">
        <f>AVERAGE(AW385:AW386)</f>
        <v>5.1336304724941967E-5</v>
      </c>
    </row>
    <row r="386" spans="39:50" ht="15.75" thickBot="1" x14ac:dyDescent="0.3">
      <c r="AM386" s="8" t="s">
        <v>133</v>
      </c>
      <c r="AN386" s="17">
        <v>22</v>
      </c>
      <c r="AO386" s="17" t="s">
        <v>143</v>
      </c>
      <c r="AP386" s="77" t="e">
        <f t="shared" si="134"/>
        <v>#VALUE!</v>
      </c>
      <c r="AQ386" s="17"/>
      <c r="AR386" s="343"/>
      <c r="AS386" s="8" t="s">
        <v>133</v>
      </c>
      <c r="AT386" s="17">
        <v>11</v>
      </c>
      <c r="AU386" s="17">
        <v>33.624711237576001</v>
      </c>
      <c r="AV386" s="77">
        <f t="shared" si="133"/>
        <v>7.5501107457634078E-11</v>
      </c>
      <c r="AW386" s="17">
        <f t="shared" si="138"/>
        <v>5.1336304724941967E-5</v>
      </c>
      <c r="AX386" s="343"/>
    </row>
  </sheetData>
  <mergeCells count="839">
    <mergeCell ref="BP31:BP32"/>
    <mergeCell ref="H1:M1"/>
    <mergeCell ref="BJ5:BJ6"/>
    <mergeCell ref="BJ3:BJ4"/>
    <mergeCell ref="BJ7:BJ8"/>
    <mergeCell ref="BJ25:BJ26"/>
    <mergeCell ref="BJ23:BJ24"/>
    <mergeCell ref="BJ21:BJ22"/>
    <mergeCell ref="BJ19:BJ20"/>
    <mergeCell ref="BJ17:BJ18"/>
    <mergeCell ref="BJ15:BJ16"/>
    <mergeCell ref="BJ13:BJ14"/>
    <mergeCell ref="BJ11:BJ12"/>
    <mergeCell ref="BJ9:BJ10"/>
    <mergeCell ref="BJ43:BJ44"/>
    <mergeCell ref="BJ41:BJ42"/>
    <mergeCell ref="BJ39:BJ40"/>
    <mergeCell ref="BJ37:BJ38"/>
    <mergeCell ref="BJ35:BJ36"/>
    <mergeCell ref="BJ33:BJ34"/>
    <mergeCell ref="BJ31:BJ32"/>
    <mergeCell ref="BJ29:BJ30"/>
    <mergeCell ref="BJ27:BJ28"/>
    <mergeCell ref="BJ61:BJ62"/>
    <mergeCell ref="BJ59:BJ60"/>
    <mergeCell ref="BJ57:BJ58"/>
    <mergeCell ref="BJ55:BJ56"/>
    <mergeCell ref="BJ53:BJ54"/>
    <mergeCell ref="BJ51:BJ52"/>
    <mergeCell ref="BJ49:BJ50"/>
    <mergeCell ref="BJ47:BJ48"/>
    <mergeCell ref="BJ45:BJ46"/>
    <mergeCell ref="BJ79:BJ80"/>
    <mergeCell ref="BJ77:BJ78"/>
    <mergeCell ref="BJ75:BJ76"/>
    <mergeCell ref="BJ73:BJ74"/>
    <mergeCell ref="BJ71:BJ72"/>
    <mergeCell ref="BJ69:BJ70"/>
    <mergeCell ref="BJ67:BJ68"/>
    <mergeCell ref="BJ65:BJ66"/>
    <mergeCell ref="BJ63:BJ64"/>
    <mergeCell ref="AY1:BD1"/>
    <mergeCell ref="BE1:BJ1"/>
    <mergeCell ref="BJ123:BJ124"/>
    <mergeCell ref="BJ121:BJ122"/>
    <mergeCell ref="BJ119:BJ120"/>
    <mergeCell ref="BJ117:BJ118"/>
    <mergeCell ref="BJ115:BJ116"/>
    <mergeCell ref="BJ113:BJ114"/>
    <mergeCell ref="BJ111:BJ112"/>
    <mergeCell ref="BJ109:BJ110"/>
    <mergeCell ref="BJ107:BJ108"/>
    <mergeCell ref="BJ105:BJ106"/>
    <mergeCell ref="BJ103:BJ104"/>
    <mergeCell ref="BJ101:BJ102"/>
    <mergeCell ref="BJ99:BJ100"/>
    <mergeCell ref="BJ97:BJ98"/>
    <mergeCell ref="BJ95:BJ96"/>
    <mergeCell ref="BJ93:BJ94"/>
    <mergeCell ref="BJ91:BJ92"/>
    <mergeCell ref="BJ89:BJ90"/>
    <mergeCell ref="BJ87:BJ88"/>
    <mergeCell ref="BJ85:BJ86"/>
    <mergeCell ref="BJ83:BJ84"/>
    <mergeCell ref="BJ81:BJ82"/>
    <mergeCell ref="AX383:AX384"/>
    <mergeCell ref="AX385:AX386"/>
    <mergeCell ref="BD5:BD6"/>
    <mergeCell ref="BD7:BD8"/>
    <mergeCell ref="BD9:BD10"/>
    <mergeCell ref="BD11:BD12"/>
    <mergeCell ref="BD13:BD14"/>
    <mergeCell ref="BD15:BD16"/>
    <mergeCell ref="BD17:BD18"/>
    <mergeCell ref="BD19:BD20"/>
    <mergeCell ref="BD21:BD22"/>
    <mergeCell ref="BD23:BD24"/>
    <mergeCell ref="BD25:BD26"/>
    <mergeCell ref="BD27:BD28"/>
    <mergeCell ref="BD29:BD30"/>
    <mergeCell ref="BD31:BD32"/>
    <mergeCell ref="BD33:BD34"/>
    <mergeCell ref="BD35:BD36"/>
    <mergeCell ref="BD37:BD38"/>
    <mergeCell ref="BD39:BD40"/>
    <mergeCell ref="BD41:BD42"/>
    <mergeCell ref="BD43:BD44"/>
    <mergeCell ref="BD45:BD46"/>
    <mergeCell ref="BD47:BD48"/>
    <mergeCell ref="AX365:AX366"/>
    <mergeCell ref="AX367:AX368"/>
    <mergeCell ref="AX369:AX370"/>
    <mergeCell ref="AX371:AX372"/>
    <mergeCell ref="AX373:AX374"/>
    <mergeCell ref="AX375:AX376"/>
    <mergeCell ref="AX377:AX378"/>
    <mergeCell ref="AX379:AX380"/>
    <mergeCell ref="AX381:AX382"/>
    <mergeCell ref="AX345:AX346"/>
    <mergeCell ref="AX347:AX348"/>
    <mergeCell ref="AX349:AX350"/>
    <mergeCell ref="AX351:AX352"/>
    <mergeCell ref="AX353:AX354"/>
    <mergeCell ref="AX355:AX356"/>
    <mergeCell ref="AX357:AX358"/>
    <mergeCell ref="AX359:AX360"/>
    <mergeCell ref="AX361:AX362"/>
    <mergeCell ref="AX325:AX326"/>
    <mergeCell ref="AX327:AX328"/>
    <mergeCell ref="AX329:AX330"/>
    <mergeCell ref="AX331:AX332"/>
    <mergeCell ref="AX333:AX334"/>
    <mergeCell ref="AX335:AX336"/>
    <mergeCell ref="AX337:AX338"/>
    <mergeCell ref="AX341:AX342"/>
    <mergeCell ref="AX343:AX344"/>
    <mergeCell ref="AX305:AX306"/>
    <mergeCell ref="AX307:AX308"/>
    <mergeCell ref="AX309:AX310"/>
    <mergeCell ref="AX311:AX312"/>
    <mergeCell ref="AX313:AX314"/>
    <mergeCell ref="AX317:AX318"/>
    <mergeCell ref="AX319:AX320"/>
    <mergeCell ref="AX321:AX322"/>
    <mergeCell ref="AX323:AX324"/>
    <mergeCell ref="AX285:AX286"/>
    <mergeCell ref="AX287:AX288"/>
    <mergeCell ref="AX289:AX290"/>
    <mergeCell ref="AX293:AX294"/>
    <mergeCell ref="AX295:AX296"/>
    <mergeCell ref="AX297:AX298"/>
    <mergeCell ref="AX299:AX300"/>
    <mergeCell ref="AX301:AX302"/>
    <mergeCell ref="AX303:AX304"/>
    <mergeCell ref="AX265:AX266"/>
    <mergeCell ref="AX269:AX270"/>
    <mergeCell ref="AX271:AX272"/>
    <mergeCell ref="AX273:AX274"/>
    <mergeCell ref="AX275:AX276"/>
    <mergeCell ref="AX277:AX278"/>
    <mergeCell ref="AX279:AX280"/>
    <mergeCell ref="AX281:AX282"/>
    <mergeCell ref="AX283:AX284"/>
    <mergeCell ref="AX247:AX248"/>
    <mergeCell ref="AX249:AX250"/>
    <mergeCell ref="AX251:AX252"/>
    <mergeCell ref="AX253:AX254"/>
    <mergeCell ref="AX255:AX256"/>
    <mergeCell ref="AX257:AX258"/>
    <mergeCell ref="AX259:AX260"/>
    <mergeCell ref="AX261:AX262"/>
    <mergeCell ref="AX263:AX264"/>
    <mergeCell ref="AX227:AX228"/>
    <mergeCell ref="AX229:AX230"/>
    <mergeCell ref="AX231:AX232"/>
    <mergeCell ref="AX233:AX234"/>
    <mergeCell ref="AX235:AX236"/>
    <mergeCell ref="AX237:AX238"/>
    <mergeCell ref="AX239:AX240"/>
    <mergeCell ref="AX241:AX242"/>
    <mergeCell ref="AX245:AX246"/>
    <mergeCell ref="AX207:AX208"/>
    <mergeCell ref="AX209:AX210"/>
    <mergeCell ref="AX211:AX212"/>
    <mergeCell ref="AX213:AX214"/>
    <mergeCell ref="AX215:AX216"/>
    <mergeCell ref="AX217:AX218"/>
    <mergeCell ref="AX221:AX222"/>
    <mergeCell ref="AX223:AX224"/>
    <mergeCell ref="AX225:AX226"/>
    <mergeCell ref="AX187:AX188"/>
    <mergeCell ref="AX189:AX190"/>
    <mergeCell ref="AX191:AX192"/>
    <mergeCell ref="AX193:AX194"/>
    <mergeCell ref="AX197:AX198"/>
    <mergeCell ref="AX199:AX200"/>
    <mergeCell ref="AX201:AX202"/>
    <mergeCell ref="AX203:AX204"/>
    <mergeCell ref="AX205:AX206"/>
    <mergeCell ref="AX167:AX168"/>
    <mergeCell ref="AX169:AX170"/>
    <mergeCell ref="AX173:AX174"/>
    <mergeCell ref="AX175:AX176"/>
    <mergeCell ref="AX177:AX178"/>
    <mergeCell ref="AX179:AX180"/>
    <mergeCell ref="AX181:AX182"/>
    <mergeCell ref="AX183:AX184"/>
    <mergeCell ref="AX185:AX186"/>
    <mergeCell ref="AX149:AX150"/>
    <mergeCell ref="AX151:AX152"/>
    <mergeCell ref="AX153:AX154"/>
    <mergeCell ref="AX155:AX156"/>
    <mergeCell ref="AX157:AX158"/>
    <mergeCell ref="AX159:AX160"/>
    <mergeCell ref="AX161:AX162"/>
    <mergeCell ref="AX163:AX164"/>
    <mergeCell ref="AX165:AX166"/>
    <mergeCell ref="AX129:AX130"/>
    <mergeCell ref="AX131:AX132"/>
    <mergeCell ref="AX133:AX134"/>
    <mergeCell ref="AX135:AX136"/>
    <mergeCell ref="AX137:AX138"/>
    <mergeCell ref="AX139:AX140"/>
    <mergeCell ref="AX141:AX142"/>
    <mergeCell ref="AX143:AX144"/>
    <mergeCell ref="AX145:AX146"/>
    <mergeCell ref="AX109:AX110"/>
    <mergeCell ref="AX111:AX112"/>
    <mergeCell ref="AX113:AX114"/>
    <mergeCell ref="AX115:AX116"/>
    <mergeCell ref="AX117:AX118"/>
    <mergeCell ref="AX119:AX120"/>
    <mergeCell ref="AX121:AX122"/>
    <mergeCell ref="AX125:AX126"/>
    <mergeCell ref="AX127:AX128"/>
    <mergeCell ref="AX89:AX90"/>
    <mergeCell ref="AX91:AX92"/>
    <mergeCell ref="AX93:AX94"/>
    <mergeCell ref="AX95:AX96"/>
    <mergeCell ref="AX97:AX98"/>
    <mergeCell ref="AX101:AX102"/>
    <mergeCell ref="AX103:AX104"/>
    <mergeCell ref="AX105:AX106"/>
    <mergeCell ref="AX107:AX108"/>
    <mergeCell ref="AX69:AX70"/>
    <mergeCell ref="AX71:AX72"/>
    <mergeCell ref="AX73:AX74"/>
    <mergeCell ref="AX77:AX78"/>
    <mergeCell ref="AX79:AX80"/>
    <mergeCell ref="AX81:AX82"/>
    <mergeCell ref="AX83:AX84"/>
    <mergeCell ref="AX85:AX86"/>
    <mergeCell ref="AX87:AX88"/>
    <mergeCell ref="AR379:AR380"/>
    <mergeCell ref="AR381:AR382"/>
    <mergeCell ref="AR383:AR384"/>
    <mergeCell ref="AR385:AR386"/>
    <mergeCell ref="AS1:AX1"/>
    <mergeCell ref="AX29:AX30"/>
    <mergeCell ref="AX31:AX32"/>
    <mergeCell ref="AX33:AX34"/>
    <mergeCell ref="AX35:AX36"/>
    <mergeCell ref="AX37:AX38"/>
    <mergeCell ref="AX39:AX40"/>
    <mergeCell ref="AX41:AX42"/>
    <mergeCell ref="AX43:AX44"/>
    <mergeCell ref="AX45:AX46"/>
    <mergeCell ref="AX47:AX48"/>
    <mergeCell ref="AX49:AX50"/>
    <mergeCell ref="AX53:AX54"/>
    <mergeCell ref="AX55:AX56"/>
    <mergeCell ref="AX57:AX58"/>
    <mergeCell ref="AX59:AX60"/>
    <mergeCell ref="AX61:AX62"/>
    <mergeCell ref="AX63:AX64"/>
    <mergeCell ref="AX65:AX66"/>
    <mergeCell ref="AX67:AX68"/>
    <mergeCell ref="AR359:AR360"/>
    <mergeCell ref="AR361:AR362"/>
    <mergeCell ref="AR365:AR366"/>
    <mergeCell ref="AR367:AR368"/>
    <mergeCell ref="AR369:AR370"/>
    <mergeCell ref="AR371:AR372"/>
    <mergeCell ref="AR373:AR374"/>
    <mergeCell ref="AR375:AR376"/>
    <mergeCell ref="AR377:AR378"/>
    <mergeCell ref="AR341:AR342"/>
    <mergeCell ref="AR343:AR344"/>
    <mergeCell ref="AR345:AR346"/>
    <mergeCell ref="AR347:AR348"/>
    <mergeCell ref="AR349:AR350"/>
    <mergeCell ref="AR351:AR352"/>
    <mergeCell ref="AR353:AR354"/>
    <mergeCell ref="AR355:AR356"/>
    <mergeCell ref="AR357:AR358"/>
    <mergeCell ref="AR321:AR322"/>
    <mergeCell ref="AR323:AR324"/>
    <mergeCell ref="AR325:AR326"/>
    <mergeCell ref="AR327:AR328"/>
    <mergeCell ref="AR329:AR330"/>
    <mergeCell ref="AR331:AR332"/>
    <mergeCell ref="AR333:AR334"/>
    <mergeCell ref="AR335:AR336"/>
    <mergeCell ref="AR337:AR338"/>
    <mergeCell ref="AR301:AR302"/>
    <mergeCell ref="AR303:AR304"/>
    <mergeCell ref="AR305:AR306"/>
    <mergeCell ref="AR307:AR308"/>
    <mergeCell ref="AR309:AR310"/>
    <mergeCell ref="AR311:AR312"/>
    <mergeCell ref="AR313:AR314"/>
    <mergeCell ref="AR317:AR318"/>
    <mergeCell ref="AR319:AR320"/>
    <mergeCell ref="AR281:AR282"/>
    <mergeCell ref="AR283:AR284"/>
    <mergeCell ref="AR285:AR286"/>
    <mergeCell ref="AR287:AR288"/>
    <mergeCell ref="AR289:AR290"/>
    <mergeCell ref="AR293:AR294"/>
    <mergeCell ref="AR295:AR296"/>
    <mergeCell ref="AR297:AR298"/>
    <mergeCell ref="AR299:AR300"/>
    <mergeCell ref="AR261:AR262"/>
    <mergeCell ref="AR263:AR264"/>
    <mergeCell ref="AR265:AR266"/>
    <mergeCell ref="AR269:AR270"/>
    <mergeCell ref="AR271:AR272"/>
    <mergeCell ref="AR273:AR274"/>
    <mergeCell ref="AR275:AR276"/>
    <mergeCell ref="AR277:AR278"/>
    <mergeCell ref="AR279:AR280"/>
    <mergeCell ref="AR241:AR242"/>
    <mergeCell ref="AR245:AR246"/>
    <mergeCell ref="AR247:AR248"/>
    <mergeCell ref="AR249:AR250"/>
    <mergeCell ref="AR251:AR252"/>
    <mergeCell ref="AR253:AR254"/>
    <mergeCell ref="AR255:AR256"/>
    <mergeCell ref="AR257:AR258"/>
    <mergeCell ref="AR259:AR260"/>
    <mergeCell ref="AR223:AR224"/>
    <mergeCell ref="AR225:AR226"/>
    <mergeCell ref="AR227:AR228"/>
    <mergeCell ref="AR229:AR230"/>
    <mergeCell ref="AR231:AR232"/>
    <mergeCell ref="AR233:AR234"/>
    <mergeCell ref="AR235:AR236"/>
    <mergeCell ref="AR237:AR238"/>
    <mergeCell ref="AR239:AR240"/>
    <mergeCell ref="AR203:AR204"/>
    <mergeCell ref="AR205:AR206"/>
    <mergeCell ref="AR207:AR208"/>
    <mergeCell ref="AR209:AR210"/>
    <mergeCell ref="AR211:AR212"/>
    <mergeCell ref="AR213:AR214"/>
    <mergeCell ref="AR215:AR216"/>
    <mergeCell ref="AR217:AR218"/>
    <mergeCell ref="AR221:AR222"/>
    <mergeCell ref="AR183:AR184"/>
    <mergeCell ref="AR185:AR186"/>
    <mergeCell ref="AR187:AR188"/>
    <mergeCell ref="AR189:AR190"/>
    <mergeCell ref="AR191:AR192"/>
    <mergeCell ref="AR193:AR194"/>
    <mergeCell ref="AR197:AR198"/>
    <mergeCell ref="AR199:AR200"/>
    <mergeCell ref="AR201:AR202"/>
    <mergeCell ref="AR163:AR164"/>
    <mergeCell ref="AR165:AR166"/>
    <mergeCell ref="AR167:AR168"/>
    <mergeCell ref="AR169:AR170"/>
    <mergeCell ref="AR173:AR174"/>
    <mergeCell ref="AR175:AR176"/>
    <mergeCell ref="AR177:AR178"/>
    <mergeCell ref="AR179:AR180"/>
    <mergeCell ref="AR181:AR182"/>
    <mergeCell ref="AR143:AR144"/>
    <mergeCell ref="AR145:AR146"/>
    <mergeCell ref="AR149:AR150"/>
    <mergeCell ref="AR151:AR152"/>
    <mergeCell ref="AR153:AR154"/>
    <mergeCell ref="AR155:AR156"/>
    <mergeCell ref="AR157:AR158"/>
    <mergeCell ref="AR159:AR160"/>
    <mergeCell ref="AR161:AR162"/>
    <mergeCell ref="AR125:AR126"/>
    <mergeCell ref="AR127:AR128"/>
    <mergeCell ref="AR129:AR130"/>
    <mergeCell ref="AR131:AR132"/>
    <mergeCell ref="AR133:AR134"/>
    <mergeCell ref="AR135:AR136"/>
    <mergeCell ref="AR137:AR138"/>
    <mergeCell ref="AR139:AR140"/>
    <mergeCell ref="AR141:AR142"/>
    <mergeCell ref="AR105:AR106"/>
    <mergeCell ref="AR107:AR108"/>
    <mergeCell ref="AR109:AR110"/>
    <mergeCell ref="AR111:AR112"/>
    <mergeCell ref="AR113:AR114"/>
    <mergeCell ref="AR115:AR116"/>
    <mergeCell ref="AR117:AR118"/>
    <mergeCell ref="AR119:AR120"/>
    <mergeCell ref="AR121:AR122"/>
    <mergeCell ref="AR85:AR86"/>
    <mergeCell ref="AR87:AR88"/>
    <mergeCell ref="AR89:AR90"/>
    <mergeCell ref="AR91:AR92"/>
    <mergeCell ref="AR93:AR94"/>
    <mergeCell ref="AR95:AR96"/>
    <mergeCell ref="AR97:AR98"/>
    <mergeCell ref="AR101:AR102"/>
    <mergeCell ref="AR103:AR104"/>
    <mergeCell ref="AR65:AR66"/>
    <mergeCell ref="AR67:AR68"/>
    <mergeCell ref="AR69:AR70"/>
    <mergeCell ref="AR71:AR72"/>
    <mergeCell ref="AR73:AR74"/>
    <mergeCell ref="AR77:AR78"/>
    <mergeCell ref="AR79:AR80"/>
    <mergeCell ref="AR81:AR82"/>
    <mergeCell ref="AR83:AR84"/>
    <mergeCell ref="AR45:AR46"/>
    <mergeCell ref="AR47:AR48"/>
    <mergeCell ref="AR49:AR50"/>
    <mergeCell ref="AR53:AR54"/>
    <mergeCell ref="AR55:AR56"/>
    <mergeCell ref="AR57:AR58"/>
    <mergeCell ref="AR59:AR60"/>
    <mergeCell ref="AR61:AR62"/>
    <mergeCell ref="AR63:AR64"/>
    <mergeCell ref="AM1:AR1"/>
    <mergeCell ref="AR29:AR30"/>
    <mergeCell ref="AR31:AR32"/>
    <mergeCell ref="AR33:AR34"/>
    <mergeCell ref="AR35:AR36"/>
    <mergeCell ref="AR37:AR38"/>
    <mergeCell ref="AR39:AR40"/>
    <mergeCell ref="AR41:AR42"/>
    <mergeCell ref="AR43:AR44"/>
    <mergeCell ref="AK103:AK104"/>
    <mergeCell ref="AK105:AK106"/>
    <mergeCell ref="AK107:AK108"/>
    <mergeCell ref="AK109:AK110"/>
    <mergeCell ref="AK81:AK82"/>
    <mergeCell ref="AK83:AK84"/>
    <mergeCell ref="AK85:AK86"/>
    <mergeCell ref="AK89:AK90"/>
    <mergeCell ref="AK91:AK92"/>
    <mergeCell ref="AK93:AK94"/>
    <mergeCell ref="AK95:AK96"/>
    <mergeCell ref="AK97:AK98"/>
    <mergeCell ref="AK101:AK102"/>
    <mergeCell ref="AK59:AK60"/>
    <mergeCell ref="AK61:AK62"/>
    <mergeCell ref="AK65:AK66"/>
    <mergeCell ref="AK67:AK68"/>
    <mergeCell ref="AK69:AK70"/>
    <mergeCell ref="AK71:AK72"/>
    <mergeCell ref="AK73:AK74"/>
    <mergeCell ref="AK77:AK78"/>
    <mergeCell ref="AK79:AK80"/>
    <mergeCell ref="AK37:AK38"/>
    <mergeCell ref="AK41:AK42"/>
    <mergeCell ref="AK43:AK44"/>
    <mergeCell ref="AK45:AK46"/>
    <mergeCell ref="AK47:AK48"/>
    <mergeCell ref="AK49:AK50"/>
    <mergeCell ref="AK53:AK54"/>
    <mergeCell ref="AK55:AK56"/>
    <mergeCell ref="AK57:AK58"/>
    <mergeCell ref="B1:G1"/>
    <mergeCell ref="G27:G28"/>
    <mergeCell ref="G29:G30"/>
    <mergeCell ref="G31:G32"/>
    <mergeCell ref="G33:G34"/>
    <mergeCell ref="G35:G36"/>
    <mergeCell ref="AF1:AK1"/>
    <mergeCell ref="AK17:AK18"/>
    <mergeCell ref="AK19:AK20"/>
    <mergeCell ref="AK21:AK22"/>
    <mergeCell ref="AK23:AK24"/>
    <mergeCell ref="AK25:AK26"/>
    <mergeCell ref="AK29:AK30"/>
    <mergeCell ref="AK31:AK32"/>
    <mergeCell ref="AK33:AK34"/>
    <mergeCell ref="AK35:AK36"/>
    <mergeCell ref="G51:G52"/>
    <mergeCell ref="G53:G54"/>
    <mergeCell ref="G55:G56"/>
    <mergeCell ref="G57:G58"/>
    <mergeCell ref="G59:G60"/>
    <mergeCell ref="G61:G62"/>
    <mergeCell ref="G37:G38"/>
    <mergeCell ref="G39:G40"/>
    <mergeCell ref="G41:G42"/>
    <mergeCell ref="G43:G44"/>
    <mergeCell ref="G45:G46"/>
    <mergeCell ref="G49:G50"/>
    <mergeCell ref="G77:G78"/>
    <mergeCell ref="G79:G80"/>
    <mergeCell ref="G81:G82"/>
    <mergeCell ref="G83:G84"/>
    <mergeCell ref="G85:G86"/>
    <mergeCell ref="G87:G88"/>
    <mergeCell ref="G63:G64"/>
    <mergeCell ref="G65:G66"/>
    <mergeCell ref="G67:G68"/>
    <mergeCell ref="G71:G72"/>
    <mergeCell ref="G73:G74"/>
    <mergeCell ref="G75:G76"/>
    <mergeCell ref="G103:G104"/>
    <mergeCell ref="G105:G106"/>
    <mergeCell ref="G107:G108"/>
    <mergeCell ref="G109:G110"/>
    <mergeCell ref="G111:G112"/>
    <mergeCell ref="G115:G116"/>
    <mergeCell ref="G89:G90"/>
    <mergeCell ref="G93:G94"/>
    <mergeCell ref="G95:G96"/>
    <mergeCell ref="G97:G98"/>
    <mergeCell ref="G99:G100"/>
    <mergeCell ref="G101:G102"/>
    <mergeCell ref="G129:G130"/>
    <mergeCell ref="G131:G132"/>
    <mergeCell ref="G133:G134"/>
    <mergeCell ref="G137:G138"/>
    <mergeCell ref="G139:G140"/>
    <mergeCell ref="G141:G142"/>
    <mergeCell ref="G117:G118"/>
    <mergeCell ref="G119:G120"/>
    <mergeCell ref="G121:G122"/>
    <mergeCell ref="G123:G124"/>
    <mergeCell ref="G125:G126"/>
    <mergeCell ref="G127:G128"/>
    <mergeCell ref="G161:G162"/>
    <mergeCell ref="G163:G164"/>
    <mergeCell ref="G165:G166"/>
    <mergeCell ref="G167:G168"/>
    <mergeCell ref="G143:G144"/>
    <mergeCell ref="G145:G146"/>
    <mergeCell ref="G147:G148"/>
    <mergeCell ref="G149:G150"/>
    <mergeCell ref="G151:G152"/>
    <mergeCell ref="G153:G154"/>
    <mergeCell ref="G195:G196"/>
    <mergeCell ref="G197:G198"/>
    <mergeCell ref="G199:G200"/>
    <mergeCell ref="M5:M6"/>
    <mergeCell ref="M7:M8"/>
    <mergeCell ref="M9:M10"/>
    <mergeCell ref="M11:M12"/>
    <mergeCell ref="M13:M14"/>
    <mergeCell ref="M17:M18"/>
    <mergeCell ref="G183:G184"/>
    <mergeCell ref="G185:G186"/>
    <mergeCell ref="G187:G188"/>
    <mergeCell ref="G189:G190"/>
    <mergeCell ref="G191:G192"/>
    <mergeCell ref="G193:G194"/>
    <mergeCell ref="G169:G170"/>
    <mergeCell ref="G171:G172"/>
    <mergeCell ref="G173:G174"/>
    <mergeCell ref="G175:G176"/>
    <mergeCell ref="G177:G178"/>
    <mergeCell ref="G181:G182"/>
    <mergeCell ref="G155:G156"/>
    <mergeCell ref="G159:G160"/>
    <mergeCell ref="M37:M38"/>
    <mergeCell ref="M41:M42"/>
    <mergeCell ref="M43:M44"/>
    <mergeCell ref="M45:M46"/>
    <mergeCell ref="M19:M20"/>
    <mergeCell ref="M21:M22"/>
    <mergeCell ref="M23:M24"/>
    <mergeCell ref="M25:M26"/>
    <mergeCell ref="M29:M30"/>
    <mergeCell ref="M31:M32"/>
    <mergeCell ref="M77:M78"/>
    <mergeCell ref="M79:M80"/>
    <mergeCell ref="M81:M82"/>
    <mergeCell ref="M83:M84"/>
    <mergeCell ref="M85:M86"/>
    <mergeCell ref="N1:S1"/>
    <mergeCell ref="S27:S28"/>
    <mergeCell ref="S29:S30"/>
    <mergeCell ref="S31:S32"/>
    <mergeCell ref="S33:S34"/>
    <mergeCell ref="M61:M62"/>
    <mergeCell ref="M65:M66"/>
    <mergeCell ref="M67:M68"/>
    <mergeCell ref="M69:M70"/>
    <mergeCell ref="M71:M72"/>
    <mergeCell ref="M73:M74"/>
    <mergeCell ref="M47:M48"/>
    <mergeCell ref="M49:M50"/>
    <mergeCell ref="M53:M54"/>
    <mergeCell ref="M55:M56"/>
    <mergeCell ref="M57:M58"/>
    <mergeCell ref="M59:M60"/>
    <mergeCell ref="M33:M34"/>
    <mergeCell ref="M35:M36"/>
    <mergeCell ref="S49:S50"/>
    <mergeCell ref="S51:S52"/>
    <mergeCell ref="S53:S54"/>
    <mergeCell ref="S55:S56"/>
    <mergeCell ref="S57:S58"/>
    <mergeCell ref="S59:S60"/>
    <mergeCell ref="S35:S36"/>
    <mergeCell ref="S37:S38"/>
    <mergeCell ref="S39:S40"/>
    <mergeCell ref="S41:S42"/>
    <mergeCell ref="S43:S44"/>
    <mergeCell ref="S45:S46"/>
    <mergeCell ref="S75:S76"/>
    <mergeCell ref="S77:S78"/>
    <mergeCell ref="S79:S80"/>
    <mergeCell ref="S81:S82"/>
    <mergeCell ref="S83:S84"/>
    <mergeCell ref="S85:S86"/>
    <mergeCell ref="S61:S62"/>
    <mergeCell ref="S63:S64"/>
    <mergeCell ref="S65:S66"/>
    <mergeCell ref="S67:S68"/>
    <mergeCell ref="S71:S72"/>
    <mergeCell ref="S73:S74"/>
    <mergeCell ref="S101:S102"/>
    <mergeCell ref="S103:S104"/>
    <mergeCell ref="S105:S106"/>
    <mergeCell ref="S107:S108"/>
    <mergeCell ref="S109:S110"/>
    <mergeCell ref="S111:S112"/>
    <mergeCell ref="S87:S88"/>
    <mergeCell ref="S89:S90"/>
    <mergeCell ref="S93:S94"/>
    <mergeCell ref="S95:S96"/>
    <mergeCell ref="S97:S98"/>
    <mergeCell ref="S99:S100"/>
    <mergeCell ref="S127:S128"/>
    <mergeCell ref="S129:S130"/>
    <mergeCell ref="S131:S132"/>
    <mergeCell ref="S133:S134"/>
    <mergeCell ref="S137:S138"/>
    <mergeCell ref="S139:S140"/>
    <mergeCell ref="S115:S116"/>
    <mergeCell ref="S117:S118"/>
    <mergeCell ref="S119:S120"/>
    <mergeCell ref="S121:S122"/>
    <mergeCell ref="S123:S124"/>
    <mergeCell ref="S125:S126"/>
    <mergeCell ref="S159:S160"/>
    <mergeCell ref="S161:S162"/>
    <mergeCell ref="S163:S164"/>
    <mergeCell ref="S165:S166"/>
    <mergeCell ref="S141:S142"/>
    <mergeCell ref="S143:S144"/>
    <mergeCell ref="S145:S146"/>
    <mergeCell ref="S147:S148"/>
    <mergeCell ref="S149:S150"/>
    <mergeCell ref="S151:S152"/>
    <mergeCell ref="S193:S194"/>
    <mergeCell ref="S195:S196"/>
    <mergeCell ref="S197:S198"/>
    <mergeCell ref="S199:S200"/>
    <mergeCell ref="T1:Y1"/>
    <mergeCell ref="Y27:Y28"/>
    <mergeCell ref="Y29:Y30"/>
    <mergeCell ref="Y31:Y32"/>
    <mergeCell ref="Y33:Y34"/>
    <mergeCell ref="Y35:Y36"/>
    <mergeCell ref="S181:S182"/>
    <mergeCell ref="S183:S184"/>
    <mergeCell ref="S185:S186"/>
    <mergeCell ref="S187:S188"/>
    <mergeCell ref="S189:S190"/>
    <mergeCell ref="S191:S192"/>
    <mergeCell ref="S167:S168"/>
    <mergeCell ref="S169:S170"/>
    <mergeCell ref="S171:S172"/>
    <mergeCell ref="S173:S174"/>
    <mergeCell ref="S175:S176"/>
    <mergeCell ref="S177:S178"/>
    <mergeCell ref="S153:S154"/>
    <mergeCell ref="S155:S156"/>
    <mergeCell ref="Y51:Y52"/>
    <mergeCell ref="Y53:Y54"/>
    <mergeCell ref="Y55:Y56"/>
    <mergeCell ref="Y57:Y58"/>
    <mergeCell ref="Y59:Y60"/>
    <mergeCell ref="Y61:Y62"/>
    <mergeCell ref="Y37:Y38"/>
    <mergeCell ref="Y39:Y40"/>
    <mergeCell ref="Y41:Y42"/>
    <mergeCell ref="Y43:Y44"/>
    <mergeCell ref="Y45:Y46"/>
    <mergeCell ref="Y49:Y50"/>
    <mergeCell ref="Y77:Y78"/>
    <mergeCell ref="Y79:Y80"/>
    <mergeCell ref="Y81:Y82"/>
    <mergeCell ref="Y83:Y84"/>
    <mergeCell ref="Y85:Y86"/>
    <mergeCell ref="Y87:Y88"/>
    <mergeCell ref="Y63:Y64"/>
    <mergeCell ref="Y65:Y66"/>
    <mergeCell ref="Y67:Y68"/>
    <mergeCell ref="Y71:Y72"/>
    <mergeCell ref="Y73:Y74"/>
    <mergeCell ref="Y75:Y76"/>
    <mergeCell ref="Y103:Y104"/>
    <mergeCell ref="Y105:Y106"/>
    <mergeCell ref="Y107:Y108"/>
    <mergeCell ref="Y109:Y110"/>
    <mergeCell ref="Y111:Y112"/>
    <mergeCell ref="Y115:Y116"/>
    <mergeCell ref="Y89:Y90"/>
    <mergeCell ref="Y93:Y94"/>
    <mergeCell ref="Y95:Y96"/>
    <mergeCell ref="Y97:Y98"/>
    <mergeCell ref="Y99:Y100"/>
    <mergeCell ref="Y101:Y102"/>
    <mergeCell ref="Y129:Y130"/>
    <mergeCell ref="Y131:Y132"/>
    <mergeCell ref="Y133:Y134"/>
    <mergeCell ref="Y137:Y138"/>
    <mergeCell ref="Y139:Y140"/>
    <mergeCell ref="Y141:Y142"/>
    <mergeCell ref="Y117:Y118"/>
    <mergeCell ref="Y119:Y120"/>
    <mergeCell ref="Y121:Y122"/>
    <mergeCell ref="Y123:Y124"/>
    <mergeCell ref="Y125:Y126"/>
    <mergeCell ref="Y127:Y128"/>
    <mergeCell ref="Y155:Y156"/>
    <mergeCell ref="Y159:Y160"/>
    <mergeCell ref="Y161:Y162"/>
    <mergeCell ref="Y163:Y164"/>
    <mergeCell ref="Y165:Y166"/>
    <mergeCell ref="Y167:Y168"/>
    <mergeCell ref="Y143:Y144"/>
    <mergeCell ref="Y145:Y146"/>
    <mergeCell ref="Y147:Y148"/>
    <mergeCell ref="Y149:Y150"/>
    <mergeCell ref="Y151:Y152"/>
    <mergeCell ref="Y153:Y154"/>
    <mergeCell ref="Y189:Y190"/>
    <mergeCell ref="Y191:Y192"/>
    <mergeCell ref="Y193:Y194"/>
    <mergeCell ref="Y169:Y170"/>
    <mergeCell ref="Y171:Y172"/>
    <mergeCell ref="Y173:Y174"/>
    <mergeCell ref="Y175:Y176"/>
    <mergeCell ref="Y177:Y178"/>
    <mergeCell ref="Y181:Y182"/>
    <mergeCell ref="AE39:AE40"/>
    <mergeCell ref="AE41:AE42"/>
    <mergeCell ref="AE43:AE44"/>
    <mergeCell ref="AE45:AE46"/>
    <mergeCell ref="AE49:AE50"/>
    <mergeCell ref="AE51:AE52"/>
    <mergeCell ref="Y207:Y208"/>
    <mergeCell ref="Y209:Y210"/>
    <mergeCell ref="Z1:AE1"/>
    <mergeCell ref="AE27:AE28"/>
    <mergeCell ref="AE29:AE30"/>
    <mergeCell ref="AE31:AE32"/>
    <mergeCell ref="AE33:AE34"/>
    <mergeCell ref="AE35:AE36"/>
    <mergeCell ref="AE37:AE38"/>
    <mergeCell ref="Y195:Y196"/>
    <mergeCell ref="Y197:Y198"/>
    <mergeCell ref="Y199:Y200"/>
    <mergeCell ref="Y201:Y202"/>
    <mergeCell ref="Y203:Y204"/>
    <mergeCell ref="Y205:Y206"/>
    <mergeCell ref="Y183:Y184"/>
    <mergeCell ref="Y185:Y186"/>
    <mergeCell ref="Y187:Y188"/>
    <mergeCell ref="AE65:AE66"/>
    <mergeCell ref="AE67:AE68"/>
    <mergeCell ref="AE71:AE72"/>
    <mergeCell ref="AE73:AE74"/>
    <mergeCell ref="AE75:AE76"/>
    <mergeCell ref="AE77:AE78"/>
    <mergeCell ref="AE53:AE54"/>
    <mergeCell ref="AE55:AE56"/>
    <mergeCell ref="AE57:AE58"/>
    <mergeCell ref="AE59:AE60"/>
    <mergeCell ref="AE61:AE62"/>
    <mergeCell ref="AE63:AE64"/>
    <mergeCell ref="AE93:AE94"/>
    <mergeCell ref="AE95:AE96"/>
    <mergeCell ref="AE97:AE98"/>
    <mergeCell ref="AE99:AE100"/>
    <mergeCell ref="AE101:AE102"/>
    <mergeCell ref="AE103:AE104"/>
    <mergeCell ref="AE79:AE80"/>
    <mergeCell ref="AE81:AE82"/>
    <mergeCell ref="AE83:AE84"/>
    <mergeCell ref="AE85:AE86"/>
    <mergeCell ref="AE87:AE88"/>
    <mergeCell ref="AE89:AE90"/>
    <mergeCell ref="AE119:AE120"/>
    <mergeCell ref="AE121:AE122"/>
    <mergeCell ref="AE123:AE124"/>
    <mergeCell ref="AE125:AE126"/>
    <mergeCell ref="AE127:AE128"/>
    <mergeCell ref="AE129:AE130"/>
    <mergeCell ref="AE105:AE106"/>
    <mergeCell ref="AE107:AE108"/>
    <mergeCell ref="AE109:AE110"/>
    <mergeCell ref="AE111:AE112"/>
    <mergeCell ref="AE115:AE116"/>
    <mergeCell ref="AE117:AE118"/>
    <mergeCell ref="AE145:AE146"/>
    <mergeCell ref="AE147:AE148"/>
    <mergeCell ref="AE149:AE150"/>
    <mergeCell ref="AE151:AE152"/>
    <mergeCell ref="AE153:AE154"/>
    <mergeCell ref="AE155:AE156"/>
    <mergeCell ref="AE131:AE132"/>
    <mergeCell ref="AE133:AE134"/>
    <mergeCell ref="AE137:AE138"/>
    <mergeCell ref="AE139:AE140"/>
    <mergeCell ref="AE141:AE142"/>
    <mergeCell ref="AE143:AE144"/>
    <mergeCell ref="AE175:AE176"/>
    <mergeCell ref="AE177:AE178"/>
    <mergeCell ref="AE181:AE182"/>
    <mergeCell ref="AE183:AE184"/>
    <mergeCell ref="AE179:AE180"/>
    <mergeCell ref="AE159:AE160"/>
    <mergeCell ref="AE161:AE162"/>
    <mergeCell ref="AE163:AE164"/>
    <mergeCell ref="AE165:AE166"/>
    <mergeCell ref="AE167:AE168"/>
    <mergeCell ref="AE169:AE170"/>
    <mergeCell ref="AE209:AE210"/>
    <mergeCell ref="AE21:AE22"/>
    <mergeCell ref="AE23:AE24"/>
    <mergeCell ref="AE25:AE26"/>
    <mergeCell ref="AE47:AE48"/>
    <mergeCell ref="AE69:AE70"/>
    <mergeCell ref="AE91:AE92"/>
    <mergeCell ref="AE113:AE114"/>
    <mergeCell ref="AE135:AE136"/>
    <mergeCell ref="AE157:AE158"/>
    <mergeCell ref="AE197:AE198"/>
    <mergeCell ref="AE199:AE200"/>
    <mergeCell ref="AE201:AE202"/>
    <mergeCell ref="AE203:AE204"/>
    <mergeCell ref="AE205:AE206"/>
    <mergeCell ref="AE207:AE208"/>
    <mergeCell ref="AE185:AE186"/>
    <mergeCell ref="AE187:AE188"/>
    <mergeCell ref="AE189:AE190"/>
    <mergeCell ref="AE191:AE192"/>
    <mergeCell ref="AE193:AE194"/>
    <mergeCell ref="AE195:AE196"/>
    <mergeCell ref="AE171:AE172"/>
    <mergeCell ref="AE173:AE17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EAF09-F538-426F-B04C-BF9270733FDB}">
  <dimension ref="A1:AM141"/>
  <sheetViews>
    <sheetView zoomScale="85" zoomScaleNormal="85" workbookViewId="0">
      <pane xSplit="2" topLeftCell="H1" activePane="topRight" state="frozen"/>
      <selection pane="topRight" activeCell="T25" sqref="T25"/>
    </sheetView>
  </sheetViews>
  <sheetFormatPr defaultRowHeight="15" x14ac:dyDescent="0.25"/>
  <cols>
    <col min="1" max="2" width="7.7109375" bestFit="1" customWidth="1"/>
    <col min="3" max="3" width="10.85546875" customWidth="1"/>
    <col min="4" max="4" width="12.42578125" customWidth="1"/>
    <col min="5" max="5" width="8" customWidth="1"/>
    <col min="6" max="6" width="7.5703125" customWidth="1"/>
    <col min="7" max="7" width="7.7109375" customWidth="1"/>
    <col min="8" max="8" width="8.85546875" customWidth="1"/>
    <col min="9" max="9" width="9.5703125" customWidth="1"/>
    <col min="10" max="10" width="12.28515625" customWidth="1"/>
    <col min="11" max="11" width="7.85546875" customWidth="1"/>
    <col min="12" max="12" width="8.7109375" customWidth="1"/>
    <col min="13" max="14" width="8.42578125" customWidth="1"/>
    <col min="15" max="15" width="7.7109375" customWidth="1"/>
    <col min="19" max="19" width="12" bestFit="1" customWidth="1"/>
  </cols>
  <sheetData>
    <row r="1" spans="1:39" ht="15.75" thickBot="1" x14ac:dyDescent="0.3"/>
    <row r="2" spans="1:39" ht="15.75" thickBot="1" x14ac:dyDescent="0.3">
      <c r="A2" s="276" t="s">
        <v>0</v>
      </c>
      <c r="B2" s="303" t="s">
        <v>48</v>
      </c>
      <c r="C2" s="288" t="s">
        <v>120</v>
      </c>
      <c r="D2" s="317" t="s">
        <v>40</v>
      </c>
      <c r="E2" s="317"/>
      <c r="F2" s="317"/>
      <c r="G2" s="317"/>
      <c r="H2" s="317"/>
      <c r="I2" s="317"/>
      <c r="J2" s="317"/>
      <c r="K2" s="317"/>
      <c r="L2" s="317"/>
      <c r="M2" s="317"/>
      <c r="N2" s="317"/>
      <c r="O2" s="317"/>
      <c r="P2" s="317"/>
      <c r="Q2" s="317"/>
      <c r="R2" s="317"/>
      <c r="S2" s="259"/>
      <c r="T2" s="309" t="s">
        <v>134</v>
      </c>
      <c r="U2" s="310"/>
      <c r="V2" s="310"/>
      <c r="W2" s="310"/>
      <c r="X2" s="310"/>
      <c r="Y2" s="310"/>
      <c r="Z2" s="310"/>
      <c r="AA2" s="310"/>
      <c r="AB2" s="310"/>
      <c r="AC2" s="310"/>
      <c r="AD2" s="310"/>
      <c r="AE2" s="310"/>
      <c r="AF2" s="310"/>
      <c r="AG2" s="310"/>
      <c r="AH2" s="310"/>
      <c r="AI2" s="311"/>
      <c r="AM2" t="s">
        <v>209</v>
      </c>
    </row>
    <row r="3" spans="1:39" ht="15.75" thickBot="1" x14ac:dyDescent="0.3">
      <c r="A3" s="279"/>
      <c r="B3" s="304"/>
      <c r="C3" s="289"/>
      <c r="D3" t="s">
        <v>121</v>
      </c>
      <c r="E3" t="s">
        <v>122</v>
      </c>
      <c r="F3" t="s">
        <v>123</v>
      </c>
      <c r="G3" t="s">
        <v>124</v>
      </c>
      <c r="H3" t="s">
        <v>125</v>
      </c>
      <c r="I3" t="s">
        <v>126</v>
      </c>
      <c r="J3" t="s">
        <v>127</v>
      </c>
      <c r="K3" t="s">
        <v>128</v>
      </c>
      <c r="L3" t="s">
        <v>138</v>
      </c>
      <c r="M3" t="s">
        <v>129</v>
      </c>
      <c r="N3" t="s">
        <v>130</v>
      </c>
      <c r="O3" t="s">
        <v>131</v>
      </c>
      <c r="P3" t="s">
        <v>132</v>
      </c>
      <c r="Q3" t="s">
        <v>199</v>
      </c>
      <c r="R3" t="s">
        <v>133</v>
      </c>
      <c r="S3" t="s">
        <v>200</v>
      </c>
      <c r="T3" s="13" t="s">
        <v>121</v>
      </c>
      <c r="U3" s="118" t="s">
        <v>122</v>
      </c>
      <c r="V3" s="118" t="s">
        <v>123</v>
      </c>
      <c r="W3" s="118" t="s">
        <v>124</v>
      </c>
      <c r="X3" s="118" t="s">
        <v>125</v>
      </c>
      <c r="Y3" s="118" t="s">
        <v>126</v>
      </c>
      <c r="Z3" s="118" t="s">
        <v>127</v>
      </c>
      <c r="AA3" s="118" t="s">
        <v>128</v>
      </c>
      <c r="AB3" s="118" t="s">
        <v>138</v>
      </c>
      <c r="AC3" s="118" t="s">
        <v>129</v>
      </c>
      <c r="AD3" s="118" t="s">
        <v>130</v>
      </c>
      <c r="AE3" s="118" t="s">
        <v>131</v>
      </c>
      <c r="AF3" s="118" t="s">
        <v>132</v>
      </c>
      <c r="AG3" s="118" t="s">
        <v>199</v>
      </c>
      <c r="AH3" s="118" t="s">
        <v>133</v>
      </c>
      <c r="AI3" s="209" t="s">
        <v>200</v>
      </c>
      <c r="AL3" t="s">
        <v>199</v>
      </c>
      <c r="AM3">
        <f>(Q105-Q81)/Q81</f>
        <v>1.8847856490045938</v>
      </c>
    </row>
    <row r="4" spans="1:39" x14ac:dyDescent="0.25">
      <c r="A4" s="293" t="s">
        <v>7</v>
      </c>
      <c r="B4" s="293" t="s">
        <v>51</v>
      </c>
      <c r="C4" s="10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1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10"/>
      <c r="AL4" t="s">
        <v>129</v>
      </c>
      <c r="AM4">
        <f>(M105-M81)/M81</f>
        <v>4.4418915581897682</v>
      </c>
    </row>
    <row r="5" spans="1:39" x14ac:dyDescent="0.25">
      <c r="A5" s="294"/>
      <c r="B5" s="294"/>
      <c r="C5" s="3"/>
      <c r="T5" s="2"/>
      <c r="AI5" s="3"/>
    </row>
    <row r="6" spans="1:39" x14ac:dyDescent="0.25">
      <c r="A6" s="294"/>
      <c r="B6" s="294"/>
      <c r="C6" s="3">
        <v>1</v>
      </c>
      <c r="E6">
        <v>0.25646414897501113</v>
      </c>
      <c r="F6">
        <v>4.8850537179733748E-2</v>
      </c>
      <c r="I6">
        <v>4.4658197442781378E-2</v>
      </c>
      <c r="M6">
        <v>4.5746605366457624E-2</v>
      </c>
      <c r="Q6">
        <v>0.27026449935552077</v>
      </c>
      <c r="T6" s="2"/>
      <c r="U6">
        <f t="shared" ref="U6:V11" si="0">LOG(E6,2)</f>
        <v>-1.9631709287466501</v>
      </c>
      <c r="V6">
        <f t="shared" si="0"/>
        <v>-4.3554817630513432</v>
      </c>
      <c r="Y6">
        <f>LOG(I6,2)</f>
        <v>-4.484931169533346</v>
      </c>
      <c r="AC6">
        <f>LOG(M6,2)</f>
        <v>-4.4501914978027362</v>
      </c>
      <c r="AG6">
        <f t="shared" ref="AG6:AG11" si="1">LOG(Q6,2)</f>
        <v>-1.8875560760498067</v>
      </c>
      <c r="AI6" s="3"/>
      <c r="AL6" t="s">
        <v>200</v>
      </c>
      <c r="AM6">
        <f>(S54-S33)/S33</f>
        <v>55.262410630477177</v>
      </c>
    </row>
    <row r="7" spans="1:39" x14ac:dyDescent="0.25">
      <c r="A7" s="294"/>
      <c r="B7" s="294"/>
      <c r="C7" s="71">
        <v>2</v>
      </c>
      <c r="D7" s="6"/>
      <c r="E7" s="6">
        <v>1.1495463878420409</v>
      </c>
      <c r="F7" s="6">
        <v>0.13795173660990953</v>
      </c>
      <c r="G7" s="6"/>
      <c r="H7" s="6"/>
      <c r="I7" s="6"/>
      <c r="J7" s="6"/>
      <c r="K7" s="6"/>
      <c r="L7" s="6"/>
      <c r="M7" s="6"/>
      <c r="N7" s="6"/>
      <c r="O7" s="6"/>
      <c r="P7" s="6"/>
      <c r="Q7" s="6">
        <v>2.4967893029644985</v>
      </c>
      <c r="R7" s="6">
        <v>0.56767530723407134</v>
      </c>
      <c r="S7" s="6"/>
      <c r="T7" s="5"/>
      <c r="U7" s="6">
        <f t="shared" si="0"/>
        <v>0.20106468455053736</v>
      </c>
      <c r="V7" s="6">
        <f t="shared" si="0"/>
        <v>-2.8577644766685597</v>
      </c>
      <c r="W7" s="6"/>
      <c r="X7" s="6"/>
      <c r="Y7" s="6"/>
      <c r="Z7" s="6"/>
      <c r="AA7" s="6"/>
      <c r="AB7" s="6"/>
      <c r="AC7" s="6"/>
      <c r="AD7" s="6"/>
      <c r="AE7" s="6"/>
      <c r="AF7" s="6"/>
      <c r="AG7" s="6">
        <f t="shared" si="1"/>
        <v>1.3200740814208949</v>
      </c>
      <c r="AH7" s="6">
        <f>LOG(R7,2)</f>
        <v>-0.8168621063232423</v>
      </c>
      <c r="AI7" s="7"/>
      <c r="AL7" t="s">
        <v>178</v>
      </c>
      <c r="AM7">
        <f>(O54-O33)/O33</f>
        <v>5.590670754522332</v>
      </c>
    </row>
    <row r="8" spans="1:39" x14ac:dyDescent="0.25">
      <c r="A8" s="294"/>
      <c r="B8" s="294"/>
      <c r="C8" s="19">
        <v>1</v>
      </c>
      <c r="D8" cm="1">
        <f t="array" ref="D8">_xlfn.XLOOKUP(1,('PCR Raw Data'!$AM$3:$AM$386='PCR Analysis'!D$3)*('PCR Raw Data'!$AN$3:$AN$386='PCR Analysis'!$C8),'PCR Raw Data'!$AR$3:$AR$386)</f>
        <v>1.9090260856206159E-3</v>
      </c>
      <c r="E8" cm="1">
        <f t="array" ref="E8">_xlfn.XLOOKUP(1,('PCR Raw Data'!$AM$3:$AM$386='PCR Analysis'!E$3)*('PCR Raw Data'!$AN$3:$AN$386='PCR Analysis'!$C8),'PCR Raw Data'!$AR$3:$AR$386)</f>
        <v>2.0726240322671652</v>
      </c>
      <c r="F8" cm="1">
        <f t="array" ref="F8">_xlfn.XLOOKUP(1,('PCR Raw Data'!$AM$3:$AM$386='PCR Analysis'!F$3)*('PCR Raw Data'!$AN$3:$AN$386='PCR Analysis'!$C8),'PCR Raw Data'!$AR$3:$AR$386)</f>
        <v>0.1865126611825631</v>
      </c>
      <c r="G8" cm="1">
        <f t="array" ref="G8">_xlfn.XLOOKUP(1,('PCR Raw Data'!$AM$3:$AM$386='PCR Analysis'!G$3)*('PCR Raw Data'!$AN$3:$AN$386='PCR Analysis'!$C8),'PCR Raw Data'!$AR$3:$AR$386)</f>
        <v>7.5877132635679994</v>
      </c>
      <c r="H8" cm="1">
        <f t="array" ref="H8">_xlfn.XLOOKUP(1,('PCR Raw Data'!$AM$3:$AM$386='PCR Analysis'!H$3)*('PCR Raw Data'!$AN$3:$AN$386='PCR Analysis'!$C8),'PCR Raw Data'!$AR$3:$AR$386)</f>
        <v>0.35594937574858132</v>
      </c>
      <c r="I8" cm="1">
        <f t="array" ref="I8">_xlfn.XLOOKUP(1,('PCR Raw Data'!$AM$3:$AM$386='PCR Analysis'!I$3)*('PCR Raw Data'!$AN$3:$AN$386='PCR Analysis'!$C8),'PCR Raw Data'!$AR$3:$AR$386)</f>
        <v>3.8806019441622736E-2</v>
      </c>
      <c r="J8" cm="1">
        <f t="array" ref="J8">_xlfn.XLOOKUP(1,('PCR Raw Data'!$AM$3:$AM$386='PCR Analysis'!J$3)*('PCR Raw Data'!$AN$3:$AN$386='PCR Analysis'!$C8),'PCR Raw Data'!$AR$3:$AR$386)</f>
        <v>2.2966007533955402E-3</v>
      </c>
      <c r="K8" cm="1">
        <f t="array" ref="K8">_xlfn.XLOOKUP(1,('PCR Raw Data'!$AM$3:$AM$386='PCR Analysis'!K$3)*('PCR Raw Data'!$AN$3:$AN$386='PCR Analysis'!$C8),'PCR Raw Data'!$AR$3:$AR$386)</f>
        <v>5.705178643172844E-4</v>
      </c>
      <c r="M8" cm="1">
        <f t="array" ref="M8">_xlfn.XLOOKUP(1,('PCR Raw Data'!$AM$3:$AM$386='PCR Analysis'!M$3)*('PCR Raw Data'!$AN$3:$AN$386='PCR Analysis'!$C8),'PCR Raw Data'!$AR$3:$AR$386)</f>
        <v>1.5292466331630588E-4</v>
      </c>
      <c r="N8" cm="1">
        <f t="array" ref="N8">_xlfn.XLOOKUP(1,('PCR Raw Data'!$AM$3:$AM$386='PCR Analysis'!N$3)*('PCR Raw Data'!$AN$3:$AN$386='PCR Analysis'!$C8),'PCR Raw Data'!$AR$3:$AR$386)</f>
        <v>1.440472032152328E-3</v>
      </c>
      <c r="O8" cm="1">
        <f t="array" ref="O8">_xlfn.XLOOKUP(1,('PCR Raw Data'!$AM$3:$AM$386='PCR Analysis'!O$3)*('PCR Raw Data'!$AN$3:$AN$386='PCR Analysis'!$C8),'PCR Raw Data'!$AR$3:$AR$386)</f>
        <v>8.9713549844653315E-4</v>
      </c>
      <c r="P8" cm="1">
        <f t="array" ref="P8">_xlfn.XLOOKUP(1,('PCR Raw Data'!$AM$3:$AM$386='PCR Analysis'!P$3)*('PCR Raw Data'!$AN$3:$AN$386='PCR Analysis'!$C8),'PCR Raw Data'!$AR$3:$AR$386)</f>
        <v>2.0900008232845758E-3</v>
      </c>
      <c r="Q8" cm="1">
        <f t="array" ref="Q8">_xlfn.XLOOKUP(1,('PCR Raw Data'!$AM$3:$AM$386='PCR Analysis'!Q$3)*('PCR Raw Data'!$AN$3:$AN$386='PCR Analysis'!$C8),'PCR Raw Data'!$AR$3:$AR$386)</f>
        <v>5.8154332498501584E-5</v>
      </c>
      <c r="R8" cm="1">
        <f t="array" ref="R8">_xlfn.XLOOKUP(1,('PCR Raw Data'!$AM$3:$AM$386='PCR Analysis'!R$3)*('PCR Raw Data'!$AN$3:$AN$386='PCR Analysis'!$C8),'PCR Raw Data'!$AR$3:$AR$386)</f>
        <v>6.9076346085431689E-5</v>
      </c>
      <c r="S8">
        <v>1.9059855528605988E-5</v>
      </c>
      <c r="T8" s="256">
        <f>LOG(D8,2)</f>
        <v>-9.0329474682804367</v>
      </c>
      <c r="U8" s="257">
        <f t="shared" si="0"/>
        <v>1.0514584396618978</v>
      </c>
      <c r="V8" s="257">
        <f t="shared" si="0"/>
        <v>-2.4226545255044827</v>
      </c>
      <c r="W8" s="257">
        <f t="shared" ref="W8:AA11" si="2">LOG(G8,2)</f>
        <v>2.9236651609522544</v>
      </c>
      <c r="X8" s="257">
        <f t="shared" si="2"/>
        <v>-1.4902560237796345</v>
      </c>
      <c r="Y8" s="257">
        <f t="shared" si="2"/>
        <v>-4.687575734655832</v>
      </c>
      <c r="Z8" s="257">
        <f t="shared" si="2"/>
        <v>-8.7662842077282637</v>
      </c>
      <c r="AA8" s="257">
        <f t="shared" si="2"/>
        <v>-10.775440317998775</v>
      </c>
      <c r="AB8" s="257"/>
      <c r="AC8" s="257">
        <f t="shared" ref="AC8:AF11" si="3">LOG(M8,2)</f>
        <v>-12.674891279752552</v>
      </c>
      <c r="AD8" s="257">
        <f t="shared" si="3"/>
        <v>-9.4392426349014382</v>
      </c>
      <c r="AE8" s="257">
        <f t="shared" si="3"/>
        <v>-10.1223864811677</v>
      </c>
      <c r="AF8" s="257">
        <f t="shared" si="3"/>
        <v>-8.9022807740552867</v>
      </c>
      <c r="AG8" s="257">
        <f t="shared" si="1"/>
        <v>-14.069753797935793</v>
      </c>
      <c r="AH8" s="257">
        <f t="shared" ref="AH8:AH11" si="4">LOG(R8,2)</f>
        <v>-13.821448703438058</v>
      </c>
      <c r="AI8" s="3">
        <f t="shared" ref="AI8:AI69" si="5">LOG(S8,2)</f>
        <v>-15.679103290601004</v>
      </c>
      <c r="AL8" t="s">
        <v>130</v>
      </c>
      <c r="AM8">
        <f>(N54-N33)/N33</f>
        <v>1.3249324411417158</v>
      </c>
    </row>
    <row r="9" spans="1:39" x14ac:dyDescent="0.25">
      <c r="A9" s="294"/>
      <c r="B9" s="294"/>
      <c r="C9" s="19">
        <v>2</v>
      </c>
      <c r="D9" cm="1">
        <f t="array" ref="D9">_xlfn.XLOOKUP(1,('PCR Raw Data'!$AM$3:$AM$386='PCR Analysis'!D$3)*('PCR Raw Data'!$AN$3:$AN$386='PCR Analysis'!$C9),'PCR Raw Data'!$AR$3:$AR$386)</f>
        <v>3.7812129898884403E-3</v>
      </c>
      <c r="E9" cm="1">
        <f t="array" ref="E9">_xlfn.XLOOKUP(1,('PCR Raw Data'!$AM$3:$AM$386='PCR Analysis'!E$3)*('PCR Raw Data'!$AN$3:$AN$386='PCR Analysis'!$C9),'PCR Raw Data'!$AR$3:$AR$386)</f>
        <v>1.8763086101206841</v>
      </c>
      <c r="F9" cm="1">
        <f t="array" ref="F9">_xlfn.XLOOKUP(1,('PCR Raw Data'!$AM$3:$AM$386='PCR Analysis'!F$3)*('PCR Raw Data'!$AN$3:$AN$386='PCR Analysis'!$C9),'PCR Raw Data'!$AR$3:$AR$386)</f>
        <v>0.20982422817044005</v>
      </c>
      <c r="G9" cm="1">
        <f t="array" ref="G9">_xlfn.XLOOKUP(1,('PCR Raw Data'!$AM$3:$AM$386='PCR Analysis'!G$3)*('PCR Raw Data'!$AN$3:$AN$386='PCR Analysis'!$C9),'PCR Raw Data'!$AR$3:$AR$386)</f>
        <v>5.9047223331411729</v>
      </c>
      <c r="H9" cm="1">
        <f t="array" ref="H9">_xlfn.XLOOKUP(1,('PCR Raw Data'!$AM$3:$AM$386='PCR Analysis'!H$3)*('PCR Raw Data'!$AN$3:$AN$386='PCR Analysis'!$C9),'PCR Raw Data'!$AR$3:$AR$386)</f>
        <v>0.34786819745802672</v>
      </c>
      <c r="I9" cm="1">
        <f t="array" ref="I9">_xlfn.XLOOKUP(1,('PCR Raw Data'!$AM$3:$AM$386='PCR Analysis'!I$3)*('PCR Raw Data'!$AN$3:$AN$386='PCR Analysis'!$C9),'PCR Raw Data'!$AR$3:$AR$386)</f>
        <v>4.6194879570867792E-2</v>
      </c>
      <c r="J9" cm="1">
        <f t="array" ref="J9">_xlfn.XLOOKUP(1,('PCR Raw Data'!$AM$3:$AM$386='PCR Analysis'!J$3)*('PCR Raw Data'!$AN$3:$AN$386='PCR Analysis'!$C9),'PCR Raw Data'!$AR$3:$AR$386)</f>
        <v>2.2144503119631335E-3</v>
      </c>
      <c r="K9" cm="1">
        <f t="array" ref="K9">_xlfn.XLOOKUP(1,('PCR Raw Data'!$AM$3:$AM$386='PCR Analysis'!K$3)*('PCR Raw Data'!$AN$3:$AN$386='PCR Analysis'!$C9),'PCR Raw Data'!$AR$3:$AR$386)</f>
        <v>1.1452983323351539E-3</v>
      </c>
      <c r="L9" cm="1">
        <f t="array" ref="L9">_xlfn.XLOOKUP(1,('PCR Raw Data'!$AY$3:$AY$386='PCR Analysis'!L$3)*('PCR Raw Data'!$AZ$3:$AZ$386='PCR Analysis'!$C9),'PCR Raw Data'!$BD$3:$BD$386)</f>
        <v>7.8796881990419266E-5</v>
      </c>
      <c r="M9" cm="1">
        <f t="array" ref="M9">_xlfn.XLOOKUP(1,('PCR Raw Data'!$AM$3:$AM$386='PCR Analysis'!M$3)*('PCR Raw Data'!$AN$3:$AN$386='PCR Analysis'!$C9),'PCR Raw Data'!$AR$3:$AR$386)</f>
        <v>3.1031213242161987E-4</v>
      </c>
      <c r="N9" cm="1">
        <f t="array" ref="N9">_xlfn.XLOOKUP(1,('PCR Raw Data'!$AM$3:$AM$386='PCR Analysis'!N$3)*('PCR Raw Data'!$AN$3:$AN$386='PCR Analysis'!$C9),'PCR Raw Data'!$AR$3:$AR$386)</f>
        <v>1.9483978700560334E-3</v>
      </c>
      <c r="O9" cm="1">
        <f t="array" ref="O9">_xlfn.XLOOKUP(1,('PCR Raw Data'!$AM$3:$AM$386='PCR Analysis'!O$3)*('PCR Raw Data'!$AN$3:$AN$386='PCR Analysis'!$C9),'PCR Raw Data'!$AR$3:$AR$386)</f>
        <v>1.7350427342164939E-4</v>
      </c>
      <c r="P9" cm="1">
        <f t="array" ref="P9">_xlfn.XLOOKUP(1,('PCR Raw Data'!$AM$3:$AM$386='PCR Analysis'!P$3)*('PCR Raw Data'!$AN$3:$AN$386='PCR Analysis'!$C9),'PCR Raw Data'!$AR$3:$AR$386)</f>
        <v>3.1321036452837412E-3</v>
      </c>
      <c r="Q9" cm="1">
        <f t="array" ref="Q9">_xlfn.XLOOKUP(1,('PCR Raw Data'!$AM$3:$AM$386='PCR Analysis'!Q$3)*('PCR Raw Data'!$AN$3:$AN$386='PCR Analysis'!$C9),'PCR Raw Data'!$AR$3:$AR$386)</f>
        <v>1.3084439026047858E-4</v>
      </c>
      <c r="R9" cm="1">
        <f t="array" ref="R9">_xlfn.XLOOKUP(1,('PCR Raw Data'!$AM$3:$AM$386='PCR Analysis'!R$3)*('PCR Raw Data'!$AN$3:$AN$386='PCR Analysis'!$C9),'PCR Raw Data'!$AR$3:$AR$386)</f>
        <v>1.0017725413319773E-4</v>
      </c>
      <c r="S9">
        <v>6.3011594356325695E-6</v>
      </c>
      <c r="T9" s="2">
        <f>LOG(D9,2)</f>
        <v>-8.0469351682643779</v>
      </c>
      <c r="U9">
        <f t="shared" si="0"/>
        <v>0.90789713791381177</v>
      </c>
      <c r="V9">
        <f t="shared" si="0"/>
        <v>-2.2527468209606267</v>
      </c>
      <c r="W9">
        <f t="shared" si="2"/>
        <v>2.5618692191450663</v>
      </c>
      <c r="X9">
        <f t="shared" si="2"/>
        <v>-1.5233873028706184</v>
      </c>
      <c r="Y9">
        <f t="shared" si="2"/>
        <v>-4.4361232434822195</v>
      </c>
      <c r="Z9">
        <f t="shared" si="2"/>
        <v>-8.8188356583978127</v>
      </c>
      <c r="AA9">
        <f t="shared" si="2"/>
        <v>-9.7700608378516414</v>
      </c>
      <c r="AB9">
        <f>LOG(L9,2)</f>
        <v>-13.631501931378999</v>
      </c>
      <c r="AC9">
        <f t="shared" si="3"/>
        <v>-11.653992275843207</v>
      </c>
      <c r="AD9">
        <f t="shared" si="3"/>
        <v>-9.0034959734914324</v>
      </c>
      <c r="AE9">
        <f t="shared" si="3"/>
        <v>-12.492741182634701</v>
      </c>
      <c r="AF9">
        <f t="shared" si="3"/>
        <v>-8.3186523306337747</v>
      </c>
      <c r="AG9">
        <f t="shared" si="1"/>
        <v>-12.899860307031105</v>
      </c>
      <c r="AH9">
        <f t="shared" si="4"/>
        <v>-13.285157406689169</v>
      </c>
      <c r="AI9" s="3">
        <f t="shared" si="5"/>
        <v>-17.275951255293297</v>
      </c>
      <c r="AL9" t="s">
        <v>210</v>
      </c>
      <c r="AM9">
        <f>(R54-R33)/R33</f>
        <v>4.881909080887497</v>
      </c>
    </row>
    <row r="10" spans="1:39" x14ac:dyDescent="0.25">
      <c r="A10" s="294"/>
      <c r="B10" s="294"/>
      <c r="C10" s="19">
        <v>3</v>
      </c>
      <c r="D10" cm="1">
        <f t="array" ref="D10">_xlfn.XLOOKUP(1,('PCR Raw Data'!$AS$3:$AS$386='PCR Analysis'!D$3)*('PCR Raw Data'!$AT$3:$AT$386='PCR Analysis'!$C10),'PCR Raw Data'!$AX$3:$AX$386)</f>
        <v>1.1599686778190552E-3</v>
      </c>
      <c r="E10" cm="1">
        <f t="array" ref="E10">_xlfn.XLOOKUP(1,('PCR Raw Data'!$AS$3:$AS$386='PCR Analysis'!E$3)*('PCR Raw Data'!$AT$3:$AT$386='PCR Analysis'!$C10),'PCR Raw Data'!$AX$3:$AX$386)</f>
        <v>1.6236943400965873</v>
      </c>
      <c r="F10" cm="1">
        <f t="array" ref="F10">_xlfn.XLOOKUP(1,('PCR Raw Data'!$AS$3:$AS$386='PCR Analysis'!F$3)*('PCR Raw Data'!$AT$3:$AT$386='PCR Analysis'!$C10),'PCR Raw Data'!$AX$3:$AX$386)</f>
        <v>0.13764689457603624</v>
      </c>
      <c r="G10" cm="1">
        <f t="array" ref="G10">_xlfn.XLOOKUP(1,('PCR Raw Data'!$AS$3:$AS$386='PCR Analysis'!G$3)*('PCR Raw Data'!$AT$3:$AT$386='PCR Analysis'!$C10),'PCR Raw Data'!$AX$3:$AX$386)</f>
        <v>5.1377708411151222</v>
      </c>
      <c r="H10" cm="1">
        <f t="array" ref="H10">_xlfn.XLOOKUP(1,('PCR Raw Data'!$AS$3:$AS$386='PCR Analysis'!H$3)*('PCR Raw Data'!$AT$3:$AT$386='PCR Analysis'!$C10),'PCR Raw Data'!$AX$3:$AX$386)</f>
        <v>0.18427658968117888</v>
      </c>
      <c r="I10" cm="1">
        <f t="array" ref="I10">_xlfn.XLOOKUP(1,('PCR Raw Data'!$AS$3:$AS$386='PCR Analysis'!I$3)*('PCR Raw Data'!$AT$3:$AT$386='PCR Analysis'!$C10),'PCR Raw Data'!$AX$3:$AX$386)</f>
        <v>5.0710563077695933E-2</v>
      </c>
      <c r="J10" cm="1">
        <f t="array" ref="J10">_xlfn.XLOOKUP(1,('PCR Raw Data'!$AS$3:$AS$386='PCR Analysis'!J$3)*('PCR Raw Data'!$AT$3:$AT$386='PCR Analysis'!$C10),'PCR Raw Data'!$AX$3:$AX$386)</f>
        <v>1.2916296907976082E-3</v>
      </c>
      <c r="K10" cm="1">
        <f t="array" ref="K10">_xlfn.XLOOKUP(1,('PCR Raw Data'!$AS$3:$AS$386='PCR Analysis'!K$3)*('PCR Raw Data'!$AT$3:$AT$386='PCR Analysis'!$C10),'PCR Raw Data'!$AX$3:$AX$386)</f>
        <v>5.94283567154466E-4</v>
      </c>
      <c r="L10" cm="1">
        <f t="array" ref="L10">_xlfn.XLOOKUP(1,('PCR Raw Data'!$AY$3:$AY$386='PCR Analysis'!L$3)*('PCR Raw Data'!$AZ$3:$AZ$386='PCR Analysis'!$C10),'PCR Raw Data'!$BD$3:$BD$386)</f>
        <v>4.8869618779592075E-5</v>
      </c>
      <c r="M10" cm="1">
        <f t="array" ref="M10">_xlfn.XLOOKUP(1,('PCR Raw Data'!$AS$3:$AS$386='PCR Analysis'!M$3)*('PCR Raw Data'!$AT$3:$AT$386='PCR Analysis'!$C10),'PCR Raw Data'!$AX$3:$AX$386)</f>
        <v>8.5373050416875316E-5</v>
      </c>
      <c r="N10" cm="1">
        <f t="array" ref="N10">_xlfn.XLOOKUP(1,('PCR Raw Data'!$AS$3:$AS$386='PCR Analysis'!N$3)*('PCR Raw Data'!$AT$3:$AT$386='PCR Analysis'!$C10),'PCR Raw Data'!$AX$3:$AX$386)</f>
        <v>1.5791946903572478E-3</v>
      </c>
      <c r="O10" cm="1">
        <f t="array" ref="O10">_xlfn.XLOOKUP(1,('PCR Raw Data'!$AS$3:$AS$386='PCR Analysis'!O$3)*('PCR Raw Data'!$AT$3:$AT$386='PCR Analysis'!$C10),'PCR Raw Data'!$AX$3:$AX$386)</f>
        <v>1.6315733501415597E-5</v>
      </c>
      <c r="P10" cm="1">
        <f t="array" ref="P10">_xlfn.XLOOKUP(1,('PCR Raw Data'!$AS$3:$AS$386='PCR Analysis'!P$3)*('PCR Raw Data'!$AT$3:$AT$386='PCR Analysis'!$C10),'PCR Raw Data'!$AX$3:$AX$386)</f>
        <v>2.1841291038341582E-3</v>
      </c>
      <c r="Q10" cm="1">
        <f t="array" ref="Q10">_xlfn.XLOOKUP(1,('PCR Raw Data'!$AS$3:$AS$386='PCR Analysis'!Q$3)*('PCR Raw Data'!$AT$3:$AT$386='PCR Analysis'!$C10),'PCR Raw Data'!$AX$3:$AX$386)</f>
        <v>4.3713164882947525E-5</v>
      </c>
      <c r="R10" cm="1">
        <f t="array" ref="R10">_xlfn.XLOOKUP(1,('PCR Raw Data'!$AS$3:$AS$386='PCR Analysis'!R$3)*('PCR Raw Data'!$AT$3:$AT$386='PCR Analysis'!$C10),'PCR Raw Data'!$AX$3:$AX$386)</f>
        <v>6.5448239575800564E-5</v>
      </c>
      <c r="T10" s="2">
        <f>LOG(D10,2)</f>
        <v>-9.7516984353137364</v>
      </c>
      <c r="U10">
        <f t="shared" si="0"/>
        <v>0.69928007123561842</v>
      </c>
      <c r="V10">
        <f t="shared" si="0"/>
        <v>-2.8609560329400141</v>
      </c>
      <c r="W10">
        <f t="shared" si="2"/>
        <v>2.3611425434579472</v>
      </c>
      <c r="X10">
        <f t="shared" si="2"/>
        <v>-2.4400552908535325</v>
      </c>
      <c r="Y10">
        <f t="shared" si="2"/>
        <v>-4.3015698959481794</v>
      </c>
      <c r="Z10">
        <f t="shared" si="2"/>
        <v>-9.5965917748671892</v>
      </c>
      <c r="AA10">
        <f t="shared" si="2"/>
        <v>-10.716560890763997</v>
      </c>
      <c r="AB10">
        <f>LOG(L10,2)</f>
        <v>-14.320702623933197</v>
      </c>
      <c r="AC10">
        <f t="shared" si="3"/>
        <v>-13.515859746111923</v>
      </c>
      <c r="AD10">
        <f t="shared" si="3"/>
        <v>-9.306595240444187</v>
      </c>
      <c r="AE10">
        <f t="shared" si="3"/>
        <v>-15.903376626751601</v>
      </c>
      <c r="AF10">
        <f t="shared" si="3"/>
        <v>-8.8387261482045272</v>
      </c>
      <c r="AG10">
        <f t="shared" si="1"/>
        <v>-14.481572639766924</v>
      </c>
      <c r="AH10">
        <f t="shared" si="4"/>
        <v>-13.899286087299441</v>
      </c>
      <c r="AI10" s="3"/>
    </row>
    <row r="11" spans="1:39" ht="15.75" thickBot="1" x14ac:dyDescent="0.3">
      <c r="A11" s="294"/>
      <c r="B11" s="294"/>
      <c r="C11" s="217">
        <v>4</v>
      </c>
      <c r="D11" s="218" cm="1">
        <f t="array" ref="D11">_xlfn.XLOOKUP(1,('PCR Raw Data'!$AM$3:$AM$386='PCR Analysis'!D$3)*('PCR Raw Data'!$AN$3:$AN$386='PCR Analysis'!$C11),'PCR Raw Data'!$AR$3:$AR$386)</f>
        <v>3.6223458474744013E-3</v>
      </c>
      <c r="E11" s="219" cm="1">
        <f t="array" ref="E11">_xlfn.XLOOKUP(1,('PCR Raw Data'!$AM$3:$AM$386='PCR Analysis'!E$3)*('PCR Raw Data'!$AN$3:$AN$386='PCR Analysis'!$C11),'PCR Raw Data'!$AR$3:$AR$386)</f>
        <v>2.2775925910882191</v>
      </c>
      <c r="F11" s="219" cm="1">
        <f t="array" ref="F11">_xlfn.XLOOKUP(1,('PCR Raw Data'!$AM$3:$AM$386='PCR Analysis'!F$3)*('PCR Raw Data'!$AN$3:$AN$386='PCR Analysis'!$C11),'PCR Raw Data'!$AR$3:$AR$386)</f>
        <v>0.1719867828727504</v>
      </c>
      <c r="G11" s="219" cm="1">
        <f t="array" ref="G11">_xlfn.XLOOKUP(1,('PCR Raw Data'!$AM$3:$AM$386='PCR Analysis'!G$3)*('PCR Raw Data'!$AN$3:$AN$386='PCR Analysis'!$C11),'PCR Raw Data'!$AR$3:$AR$386)</f>
        <v>6.1464814908015342</v>
      </c>
      <c r="H11" s="219" cm="1">
        <f t="array" ref="H11">_xlfn.XLOOKUP(1,('PCR Raw Data'!$AM$3:$AM$386='PCR Analysis'!H$3)*('PCR Raw Data'!$AN$3:$AN$386='PCR Analysis'!$C11),'PCR Raw Data'!$AR$3:$AR$386)</f>
        <v>0.19186781730587354</v>
      </c>
      <c r="I11" s="219" cm="1">
        <f t="array" ref="I11">_xlfn.XLOOKUP(1,('PCR Raw Data'!$AM$3:$AM$386='PCR Analysis'!I$3)*('PCR Raw Data'!$AN$3:$AN$386='PCR Analysis'!$C11),'PCR Raw Data'!$AR$3:$AR$386)</f>
        <v>5.2069124394916663E-2</v>
      </c>
      <c r="J11" s="219" cm="1">
        <f t="array" ref="J11">_xlfn.XLOOKUP(1,('PCR Raw Data'!$AM$3:$AM$386='PCR Analysis'!J$3)*('PCR Raw Data'!$AN$3:$AN$386='PCR Analysis'!$C11),'PCR Raw Data'!$AR$3:$AR$386)</f>
        <v>1.6145648617914721E-3</v>
      </c>
      <c r="K11" s="219" cm="1">
        <f t="array" ref="K11">_xlfn.XLOOKUP(1,('PCR Raw Data'!$AM$3:$AM$386='PCR Analysis'!K$3)*('PCR Raw Data'!$AN$3:$AN$386='PCR Analysis'!$C11),'PCR Raw Data'!$AR$3:$AR$386)</f>
        <v>9.8618777100308508E-4</v>
      </c>
      <c r="L11" s="219" cm="1">
        <f t="array" ref="L11">_xlfn.XLOOKUP(1,('PCR Raw Data'!$AY$3:$AY$386='PCR Analysis'!L$3)*('PCR Raw Data'!$AZ$3:$AZ$386='PCR Analysis'!$C11),'PCR Raw Data'!$BD$3:$BD$386)</f>
        <v>3.7878566290812873E-5</v>
      </c>
      <c r="M11" s="219" cm="1">
        <f t="array" ref="M11">_xlfn.XLOOKUP(1,('PCR Raw Data'!$AM$3:$AM$386='PCR Analysis'!M$3)*('PCR Raw Data'!$AN$3:$AN$386='PCR Analysis'!$C11),'PCR Raw Data'!$AR$3:$AR$386)</f>
        <v>6.8162330865675935E-4</v>
      </c>
      <c r="N11" s="219" cm="1">
        <f t="array" ref="N11">_xlfn.XLOOKUP(1,('PCR Raw Data'!$AM$3:$AM$386='PCR Analysis'!N$3)*('PCR Raw Data'!$AN$3:$AN$386='PCR Analysis'!$C11),'PCR Raw Data'!$AR$3:$AR$386)</f>
        <v>1.9292977327545538E-3</v>
      </c>
      <c r="O11" s="219" cm="1">
        <f t="array" ref="O11">_xlfn.XLOOKUP(1,('PCR Raw Data'!$AM$3:$AM$386='PCR Analysis'!O$3)*('PCR Raw Data'!$AN$3:$AN$386='PCR Analysis'!$C11),'PCR Raw Data'!$AR$3:$AR$386)</f>
        <v>2.8389715784415753E-4</v>
      </c>
      <c r="P11" s="219" cm="1">
        <f t="array" ref="P11">_xlfn.XLOOKUP(1,('PCR Raw Data'!$AM$3:$AM$386='PCR Analysis'!P$3)*('PCR Raw Data'!$AN$3:$AN$386='PCR Analysis'!$C11),'PCR Raw Data'!$AR$3:$AR$386)</f>
        <v>4.4546357053218098E-3</v>
      </c>
      <c r="Q11" s="219" cm="1">
        <f t="array" ref="Q11">_xlfn.XLOOKUP(1,('PCR Raw Data'!$AM$3:$AM$386='PCR Analysis'!Q$3)*('PCR Raw Data'!$AN$3:$AN$386='PCR Analysis'!$C11),'PCR Raw Data'!$AR$3:$AR$386)</f>
        <v>7.9161101339939366E-5</v>
      </c>
      <c r="R11" s="219" cm="1">
        <f t="array" ref="R11">_xlfn.XLOOKUP(1,('PCR Raw Data'!$AM$3:$AM$386='PCR Analysis'!R$3)*('PCR Raw Data'!$AN$3:$AN$386='PCR Analysis'!$C11),'PCR Raw Data'!$AR$3:$AR$386)</f>
        <v>2.5979398309958798E-4</v>
      </c>
      <c r="S11" s="219">
        <v>1.2680507482119279E-5</v>
      </c>
      <c r="T11" s="218">
        <f>LOG(D11,2)</f>
        <v>-8.1088599888940376</v>
      </c>
      <c r="U11" s="219">
        <f t="shared" si="0"/>
        <v>1.187509705174872</v>
      </c>
      <c r="V11" s="219">
        <f t="shared" si="0"/>
        <v>-2.5396303963356557</v>
      </c>
      <c r="W11" s="219">
        <f t="shared" si="2"/>
        <v>2.619760786322848</v>
      </c>
      <c r="X11" s="219">
        <f t="shared" si="2"/>
        <v>-2.381815351602754</v>
      </c>
      <c r="Y11" s="219">
        <f t="shared" si="2"/>
        <v>-4.2634280434985081</v>
      </c>
      <c r="Z11" s="219">
        <f t="shared" si="2"/>
        <v>-9.2746388852677857</v>
      </c>
      <c r="AA11" s="219">
        <f t="shared" si="2"/>
        <v>-9.9858500164108754</v>
      </c>
      <c r="AB11" s="219">
        <f>LOG(L11,2)</f>
        <v>-14.688258748812103</v>
      </c>
      <c r="AC11" s="219">
        <f t="shared" si="3"/>
        <v>-10.518737709025965</v>
      </c>
      <c r="AD11" s="219">
        <f t="shared" si="3"/>
        <v>-9.0177084847570352</v>
      </c>
      <c r="AE11" s="219">
        <f t="shared" si="3"/>
        <v>-11.782343973546899</v>
      </c>
      <c r="AF11" s="219">
        <f t="shared" si="3"/>
        <v>-7.8104768299328784</v>
      </c>
      <c r="AG11" s="219">
        <f t="shared" si="1"/>
        <v>-13.624848790214401</v>
      </c>
      <c r="AH11" s="219">
        <f t="shared" si="4"/>
        <v>-11.910344361592397</v>
      </c>
      <c r="AI11" s="3">
        <f t="shared" si="5"/>
        <v>-16.267027990214523</v>
      </c>
    </row>
    <row r="12" spans="1:39" ht="15.75" thickTop="1" x14ac:dyDescent="0.25">
      <c r="A12" s="294"/>
      <c r="B12" s="294"/>
      <c r="C12" s="71" t="s">
        <v>171</v>
      </c>
      <c r="D12" s="6">
        <f>AVERAGE(D4:D11)</f>
        <v>2.6181384002006282E-3</v>
      </c>
      <c r="E12" s="6">
        <f t="shared" ref="E12:AH12" si="6">AVERAGE(E4:E11)</f>
        <v>1.5427050183982844</v>
      </c>
      <c r="F12" s="6">
        <f t="shared" si="6"/>
        <v>0.1487954734319055</v>
      </c>
      <c r="G12" s="6">
        <f t="shared" si="6"/>
        <v>6.1941719821564565</v>
      </c>
      <c r="H12" s="6">
        <f t="shared" si="6"/>
        <v>0.2699904950484151</v>
      </c>
      <c r="I12" s="6">
        <f t="shared" si="6"/>
        <v>4.6487756785576907E-2</v>
      </c>
      <c r="J12" s="6">
        <f t="shared" si="6"/>
        <v>1.8543114044869385E-3</v>
      </c>
      <c r="K12" s="6">
        <f t="shared" si="6"/>
        <v>8.2407188370249736E-4</v>
      </c>
      <c r="L12" s="6">
        <f t="shared" si="6"/>
        <v>5.5181689020274734E-5</v>
      </c>
      <c r="M12" s="6">
        <f t="shared" si="6"/>
        <v>9.3953677042538375E-3</v>
      </c>
      <c r="N12" s="6">
        <f t="shared" si="6"/>
        <v>1.7243405813300407E-3</v>
      </c>
      <c r="O12" s="6">
        <f t="shared" si="6"/>
        <v>3.4271316580343893E-4</v>
      </c>
      <c r="P12" s="6">
        <f t="shared" si="6"/>
        <v>2.965217319431071E-3</v>
      </c>
      <c r="Q12" s="6">
        <f t="shared" si="6"/>
        <v>0.46122761255150008</v>
      </c>
      <c r="R12" s="6">
        <f t="shared" si="6"/>
        <v>0.11363396061139308</v>
      </c>
      <c r="S12" s="6"/>
      <c r="T12" s="5">
        <f t="shared" si="6"/>
        <v>-8.7351102651881476</v>
      </c>
      <c r="U12" s="6">
        <f t="shared" si="6"/>
        <v>0.34733985163168118</v>
      </c>
      <c r="V12" s="6">
        <f t="shared" si="6"/>
        <v>-2.8815390025767802</v>
      </c>
      <c r="W12" s="6">
        <f t="shared" si="6"/>
        <v>2.6166094274695286</v>
      </c>
      <c r="X12" s="6">
        <f t="shared" si="6"/>
        <v>-1.9588784922766349</v>
      </c>
      <c r="Y12" s="6">
        <f t="shared" si="6"/>
        <v>-4.4347256174236165</v>
      </c>
      <c r="Z12" s="6">
        <f t="shared" si="6"/>
        <v>-9.1140876315652637</v>
      </c>
      <c r="AA12" s="6">
        <f t="shared" si="6"/>
        <v>-10.311978015756322</v>
      </c>
      <c r="AB12" s="6">
        <f t="shared" si="6"/>
        <v>-14.213487768041432</v>
      </c>
      <c r="AC12" s="6">
        <f t="shared" si="6"/>
        <v>-10.562734501707276</v>
      </c>
      <c r="AD12" s="6">
        <f t="shared" si="6"/>
        <v>-9.1917605833985245</v>
      </c>
      <c r="AE12" s="6">
        <f t="shared" si="6"/>
        <v>-12.575212066025227</v>
      </c>
      <c r="AF12" s="6">
        <f t="shared" si="6"/>
        <v>-8.4675340207066174</v>
      </c>
      <c r="AG12" s="6">
        <f t="shared" si="6"/>
        <v>-9.2739195882628547</v>
      </c>
      <c r="AH12" s="6">
        <f t="shared" si="6"/>
        <v>-10.746619733068462</v>
      </c>
      <c r="AI12" s="222">
        <f t="shared" ref="AI12" si="7">AVERAGE(AI4:AI11)</f>
        <v>-16.407360845369606</v>
      </c>
    </row>
    <row r="13" spans="1:39" x14ac:dyDescent="0.25">
      <c r="A13" s="294"/>
      <c r="B13" s="294"/>
      <c r="C13" s="3" t="s">
        <v>172</v>
      </c>
      <c r="T13" s="2">
        <f>T12+2*STDEV(T4:T11)</f>
        <v>-7.1070509379441553</v>
      </c>
      <c r="U13">
        <f t="shared" ref="U13:AH13" si="8">U12+2*STDEV(U4:U11)</f>
        <v>2.7137060530367649</v>
      </c>
      <c r="V13">
        <f t="shared" si="8"/>
        <v>-1.3593426384087752</v>
      </c>
      <c r="W13">
        <f t="shared" si="8"/>
        <v>3.0821599600095593</v>
      </c>
      <c r="X13">
        <f t="shared" si="8"/>
        <v>-0.91346546863743283</v>
      </c>
      <c r="Y13">
        <f t="shared" si="8"/>
        <v>-4.0977849140352314</v>
      </c>
      <c r="Z13">
        <f t="shared" si="8"/>
        <v>-8.3252252416551773</v>
      </c>
      <c r="AA13">
        <f t="shared" si="8"/>
        <v>-9.2931431858225793</v>
      </c>
      <c r="AB13">
        <f t="shared" si="8"/>
        <v>-13.140538539436919</v>
      </c>
      <c r="AC13">
        <f t="shared" si="8"/>
        <v>-3.3698132463240755</v>
      </c>
      <c r="AD13">
        <f t="shared" si="8"/>
        <v>-8.7594457896662075</v>
      </c>
      <c r="AE13">
        <f t="shared" si="8"/>
        <v>-7.7133230022032215</v>
      </c>
      <c r="AF13">
        <f t="shared" si="8"/>
        <v>-7.4472868319331926</v>
      </c>
      <c r="AG13">
        <f t="shared" si="8"/>
        <v>4.8395852888618052</v>
      </c>
      <c r="AH13">
        <f t="shared" si="8"/>
        <v>0.46910108172778564</v>
      </c>
      <c r="AI13" s="3">
        <f t="shared" ref="AI13" si="9">AI12+2*STDEV(AI4:AI11)</f>
        <v>-14.792119887168678</v>
      </c>
    </row>
    <row r="14" spans="1:39" ht="15.75" thickBot="1" x14ac:dyDescent="0.3">
      <c r="A14" s="294"/>
      <c r="B14" s="315"/>
      <c r="C14" s="12" t="s">
        <v>173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8">
        <f>T12-2*STDEV(T4:T11)</f>
        <v>-10.36316959243214</v>
      </c>
      <c r="U14" s="11">
        <f t="shared" ref="U14:AH14" si="10">U12-2*STDEV(U4:U11)</f>
        <v>-2.0190263497734029</v>
      </c>
      <c r="V14" s="11">
        <f t="shared" si="10"/>
        <v>-4.4037353667447849</v>
      </c>
      <c r="W14" s="11">
        <f t="shared" si="10"/>
        <v>2.151058894929498</v>
      </c>
      <c r="X14" s="11">
        <f t="shared" si="10"/>
        <v>-3.004291515915837</v>
      </c>
      <c r="Y14" s="11">
        <f t="shared" si="10"/>
        <v>-4.7716663208120016</v>
      </c>
      <c r="Z14" s="11">
        <f t="shared" si="10"/>
        <v>-9.9029500214753501</v>
      </c>
      <c r="AA14" s="11">
        <f t="shared" si="10"/>
        <v>-11.330812845690065</v>
      </c>
      <c r="AB14" s="11">
        <f t="shared" si="10"/>
        <v>-15.286436996645945</v>
      </c>
      <c r="AC14" s="11">
        <f t="shared" si="10"/>
        <v>-17.755655757090476</v>
      </c>
      <c r="AD14" s="11">
        <f t="shared" si="10"/>
        <v>-9.6240753771308416</v>
      </c>
      <c r="AE14" s="11">
        <f t="shared" si="10"/>
        <v>-17.437101129847232</v>
      </c>
      <c r="AF14" s="11">
        <f t="shared" si="10"/>
        <v>-9.4877812094800422</v>
      </c>
      <c r="AG14" s="11">
        <f t="shared" si="10"/>
        <v>-23.387424465387515</v>
      </c>
      <c r="AH14" s="11">
        <f t="shared" si="10"/>
        <v>-21.962340547864709</v>
      </c>
      <c r="AI14" s="12">
        <f t="shared" ref="AI14" si="11">AI12-2*STDEV(AI4:AI11)</f>
        <v>-18.022601803570534</v>
      </c>
      <c r="AL14" t="s">
        <v>199</v>
      </c>
      <c r="AM14">
        <f>(Q71-Q81)/Q81</f>
        <v>2.5159251784648258</v>
      </c>
    </row>
    <row r="15" spans="1:39" x14ac:dyDescent="0.25">
      <c r="A15" s="274"/>
      <c r="B15" s="293" t="s">
        <v>53</v>
      </c>
      <c r="C15" s="10">
        <v>3</v>
      </c>
      <c r="D15" s="9">
        <v>0.28192967086808329</v>
      </c>
      <c r="E15" s="9">
        <v>3.6307976480051192</v>
      </c>
      <c r="F15" s="9">
        <v>0.45375502396742395</v>
      </c>
      <c r="G15" s="9">
        <v>0.23124023611211361</v>
      </c>
      <c r="H15" s="9">
        <v>0.44997668304363447</v>
      </c>
      <c r="I15" s="9"/>
      <c r="J15" s="9">
        <v>8.4064684933165008E-3</v>
      </c>
      <c r="K15" s="9">
        <v>1.3537906399491217E-2</v>
      </c>
      <c r="L15" s="9">
        <v>4.7052245049138706E-2</v>
      </c>
      <c r="M15" s="9">
        <v>1.37130943377517E-2</v>
      </c>
      <c r="N15" s="9"/>
      <c r="O15" s="9"/>
      <c r="P15" s="9"/>
      <c r="Q15" s="9">
        <v>6.5715138923291061E-2</v>
      </c>
      <c r="R15" s="9"/>
      <c r="S15" s="9"/>
      <c r="T15" s="1">
        <f t="shared" ref="T15:X16" si="12">LOG(D15,2)</f>
        <v>-1.8265927767460854</v>
      </c>
      <c r="U15" s="9">
        <f t="shared" si="12"/>
        <v>1.8602865279474354</v>
      </c>
      <c r="V15" s="9">
        <f t="shared" si="12"/>
        <v>-1.1400144781971275</v>
      </c>
      <c r="W15" s="9">
        <f t="shared" si="12"/>
        <v>-2.1125356443287675</v>
      </c>
      <c r="X15" s="9">
        <f t="shared" si="12"/>
        <v>-1.1520778492869701</v>
      </c>
      <c r="Y15" s="9"/>
      <c r="Z15" s="9">
        <f>LOG(J15,2)</f>
        <v>-6.8942844243951047</v>
      </c>
      <c r="AA15" s="9">
        <f>LOG(K15,2)</f>
        <v>-6.20685154248737</v>
      </c>
      <c r="AB15" s="9">
        <f>LOG(L15,2)</f>
        <v>-4.409592628479003</v>
      </c>
      <c r="AC15" s="9">
        <f>LOG(M15,2)</f>
        <v>-6.1883020401000994</v>
      </c>
      <c r="AD15" s="9"/>
      <c r="AE15" s="9"/>
      <c r="AF15" s="9"/>
      <c r="AG15" s="9">
        <f>LOG(Q15,2)</f>
        <v>-3.9276304244995113</v>
      </c>
      <c r="AH15" s="9"/>
      <c r="AI15" s="10"/>
      <c r="AL15" t="s">
        <v>138</v>
      </c>
      <c r="AM15">
        <f>(L71-L81)/L81</f>
        <v>5.3054202927743885</v>
      </c>
    </row>
    <row r="16" spans="1:39" x14ac:dyDescent="0.25">
      <c r="A16" s="274"/>
      <c r="B16" s="294"/>
      <c r="C16" s="3">
        <v>4</v>
      </c>
      <c r="D16">
        <v>0.77331438275977882</v>
      </c>
      <c r="E16">
        <v>8.8688886702955312</v>
      </c>
      <c r="F16">
        <v>1.8161898943739883</v>
      </c>
      <c r="G16">
        <v>2.3778384687733554</v>
      </c>
      <c r="H16">
        <v>1.3311339468235193</v>
      </c>
      <c r="I16">
        <v>3.4570601519866483E-2</v>
      </c>
      <c r="O16">
        <v>2.2816974213376653E-2</v>
      </c>
      <c r="P16">
        <v>9.6680055151730851E-2</v>
      </c>
      <c r="Q16">
        <v>0.19355039723919332</v>
      </c>
      <c r="T16" s="2">
        <f t="shared" si="12"/>
        <v>-0.370873049118495</v>
      </c>
      <c r="U16">
        <f t="shared" si="12"/>
        <v>3.1487533367358282</v>
      </c>
      <c r="V16">
        <f t="shared" si="12"/>
        <v>0.86091505359194509</v>
      </c>
      <c r="W16">
        <f t="shared" si="12"/>
        <v>1.2496507133111163</v>
      </c>
      <c r="X16">
        <f t="shared" si="12"/>
        <v>0.41265575133619953</v>
      </c>
      <c r="Y16">
        <f>LOG(I16,2)</f>
        <v>-4.8543104834212025</v>
      </c>
      <c r="AE16">
        <f>LOG(O16,2)</f>
        <v>-5.4537487030029297</v>
      </c>
      <c r="AF16">
        <f>LOG(P16,2)</f>
        <v>-3.3706378936767538</v>
      </c>
      <c r="AG16">
        <f>LOG(Q16,2)</f>
        <v>-2.3692188262939444</v>
      </c>
      <c r="AI16" s="3"/>
      <c r="AL16" t="s">
        <v>131</v>
      </c>
      <c r="AM16">
        <f>(O71-O81)/O81</f>
        <v>2.8027939786656577</v>
      </c>
    </row>
    <row r="17" spans="1:39" x14ac:dyDescent="0.25">
      <c r="A17" s="274"/>
      <c r="B17" s="294"/>
      <c r="C17" s="71">
        <v>5</v>
      </c>
      <c r="D17" s="6"/>
      <c r="E17" s="6"/>
      <c r="F17" s="6"/>
      <c r="G17" s="6"/>
      <c r="H17" s="6"/>
      <c r="I17" s="6"/>
      <c r="J17" s="6"/>
      <c r="K17" s="6"/>
      <c r="L17" s="87"/>
      <c r="M17" s="6"/>
      <c r="N17" s="6"/>
      <c r="O17" s="6"/>
      <c r="P17" s="6"/>
      <c r="Q17" s="6"/>
      <c r="R17" s="6"/>
      <c r="S17" s="6">
        <v>3.3850551193456792E-6</v>
      </c>
      <c r="T17" s="5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7">
        <f t="shared" si="5"/>
        <v>-18.172389243719103</v>
      </c>
    </row>
    <row r="18" spans="1:39" x14ac:dyDescent="0.25">
      <c r="A18" s="274"/>
      <c r="B18" s="294"/>
      <c r="C18" s="3">
        <v>9</v>
      </c>
      <c r="D18" cm="1">
        <f t="array" ref="D18">_xlfn.XLOOKUP(1,('PCR Raw Data'!$AS$3:$AS$386='PCR Analysis'!D$3)*('PCR Raw Data'!$AT$3:$AT$386='PCR Analysis'!$C18),'PCR Raw Data'!$AX$3:$AX$386)</f>
        <v>2.8932363073362007E-2</v>
      </c>
      <c r="E18" cm="1">
        <f t="array" ref="E18">_xlfn.XLOOKUP(1,('PCR Raw Data'!$AS$3:$AS$386='PCR Analysis'!E$3)*('PCR Raw Data'!$AT$3:$AT$386='PCR Analysis'!$C18),'PCR Raw Data'!$AX$3:$AX$386)</f>
        <v>1.3974724975010666</v>
      </c>
      <c r="F18" cm="1">
        <f t="array" ref="F18">_xlfn.XLOOKUP(1,('PCR Raw Data'!$AS$3:$AS$386='PCR Analysis'!F$3)*('PCR Raw Data'!$AT$3:$AT$386='PCR Analysis'!$C18),'PCR Raw Data'!$AX$3:$AX$386)</f>
        <v>0.32792367937540912</v>
      </c>
      <c r="G18" cm="1">
        <f t="array" ref="G18">_xlfn.XLOOKUP(1,('PCR Raw Data'!$AS$3:$AS$386='PCR Analysis'!G$3)*('PCR Raw Data'!$AT$3:$AT$386='PCR Analysis'!$C18),'PCR Raw Data'!$AX$3:$AX$386)</f>
        <v>5.9780322875638756</v>
      </c>
      <c r="H18" cm="1">
        <f t="array" ref="H18">_xlfn.XLOOKUP(1,('PCR Raw Data'!$AS$3:$AS$386='PCR Analysis'!H$3)*('PCR Raw Data'!$AT$3:$AT$386='PCR Analysis'!$C18),'PCR Raw Data'!$AX$3:$AX$386)</f>
        <v>0.95170741252773183</v>
      </c>
      <c r="I18" cm="1">
        <f t="array" ref="I18">_xlfn.XLOOKUP(1,('PCR Raw Data'!$AS$3:$AS$386='PCR Analysis'!I$3)*('PCR Raw Data'!$AT$3:$AT$386='PCR Analysis'!$C18),'PCR Raw Data'!$AX$3:$AX$386)</f>
        <v>0.14134550933509221</v>
      </c>
      <c r="J18" cm="1">
        <f t="array" ref="J18">_xlfn.XLOOKUP(1,('PCR Raw Data'!$AS$3:$AS$386='PCR Analysis'!J$3)*('PCR Raw Data'!$AT$3:$AT$386='PCR Analysis'!$C18),'PCR Raw Data'!$AX$3:$AX$386)</f>
        <v>9.065179075868669E-4</v>
      </c>
      <c r="K18" cm="1">
        <f t="array" ref="K18">_xlfn.XLOOKUP(1,('PCR Raw Data'!$AS$3:$AS$386='PCR Analysis'!K$3)*('PCR Raw Data'!$AT$3:$AT$386='PCR Analysis'!$C18),'PCR Raw Data'!$AX$3:$AX$386)</f>
        <v>1.0745608784981137E-3</v>
      </c>
      <c r="L18" cm="1">
        <f t="array" ref="L18">_xlfn.XLOOKUP(1,('PCR Raw Data'!$AY$3:$AY$386='PCR Analysis'!L$3)*('PCR Raw Data'!$AZ$3:$AZ$386='PCR Analysis'!$C18),'PCR Raw Data'!$BD$3:$BD$386)</f>
        <v>1.808736539078215E-5</v>
      </c>
      <c r="M18" cm="1">
        <f t="array" ref="M18">_xlfn.XLOOKUP(1,('PCR Raw Data'!$AS$3:$AS$386='PCR Analysis'!M$3)*('PCR Raw Data'!$AT$3:$AT$386='PCR Analysis'!$C18),'PCR Raw Data'!$AX$3:$AX$386)</f>
        <v>1.2626990929777012E-4</v>
      </c>
      <c r="N18" cm="1">
        <f t="array" ref="N18">_xlfn.XLOOKUP(1,('PCR Raw Data'!$AS$3:$AS$386='PCR Analysis'!N$3)*('PCR Raw Data'!$AT$3:$AT$386='PCR Analysis'!$C18),'PCR Raw Data'!$AX$3:$AX$386)</f>
        <v>3.2767019449468502E-4</v>
      </c>
      <c r="O18" cm="1">
        <f t="array" ref="O18">_xlfn.XLOOKUP(1,('PCR Raw Data'!$AS$3:$AS$386='PCR Analysis'!O$3)*('PCR Raw Data'!$AT$3:$AT$386='PCR Analysis'!$C18),'PCR Raw Data'!$AX$3:$AX$386)</f>
        <v>3.1852628777111994E-5</v>
      </c>
      <c r="P18" cm="1">
        <f t="array" ref="P18">_xlfn.XLOOKUP(1,('PCR Raw Data'!$AS$3:$AS$386='PCR Analysis'!P$3)*('PCR Raw Data'!$AT$3:$AT$386='PCR Analysis'!$C18),'PCR Raw Data'!$AX$3:$AX$386)</f>
        <v>1.4149286787903048E-3</v>
      </c>
      <c r="Q18" cm="1">
        <f t="array" ref="Q18">_xlfn.XLOOKUP(1,('PCR Raw Data'!$AS$3:$AS$386='PCR Analysis'!Q$3)*('PCR Raw Data'!$AT$3:$AT$386='PCR Analysis'!$C18),'PCR Raw Data'!$AX$3:$AX$386)</f>
        <v>1.3212890390868325E-4</v>
      </c>
      <c r="R18" cm="1">
        <f t="array" ref="R18">_xlfn.XLOOKUP(1,('PCR Raw Data'!$AS$3:$AS$386='PCR Analysis'!R$3)*('PCR Raw Data'!$AT$3:$AT$386='PCR Analysis'!$C18),'PCR Raw Data'!$AX$3:$AX$386)</f>
        <v>2.3184248409235039E-5</v>
      </c>
      <c r="T18" s="2">
        <f t="shared" ref="T18:AG20" si="13">LOG(D18,2)</f>
        <v>-5.1111720284500901</v>
      </c>
      <c r="U18">
        <f t="shared" si="13"/>
        <v>0.48281989086148663</v>
      </c>
      <c r="V18">
        <f t="shared" si="13"/>
        <v>-1.6085680123573012</v>
      </c>
      <c r="W18">
        <f t="shared" si="13"/>
        <v>2.5796706890840055</v>
      </c>
      <c r="X18">
        <f t="shared" si="13"/>
        <v>-7.1409987084027654E-2</v>
      </c>
      <c r="Y18">
        <f t="shared" si="13"/>
        <v>-2.8227020466168087</v>
      </c>
      <c r="Z18">
        <f t="shared" si="13"/>
        <v>-10.10737685993127</v>
      </c>
      <c r="AA18">
        <f t="shared" si="13"/>
        <v>-9.8620370646983169</v>
      </c>
      <c r="AB18">
        <f t="shared" si="13"/>
        <v>-15.7546581944192</v>
      </c>
      <c r="AC18">
        <f t="shared" si="13"/>
        <v>-12.951201500353344</v>
      </c>
      <c r="AD18">
        <f t="shared" si="13"/>
        <v>-11.575467930990847</v>
      </c>
      <c r="AE18">
        <f t="shared" si="13"/>
        <v>-14.938228032341375</v>
      </c>
      <c r="AF18">
        <f t="shared" si="13"/>
        <v>-9.4650549505793204</v>
      </c>
      <c r="AG18">
        <f t="shared" si="13"/>
        <v>-12.885766281137387</v>
      </c>
      <c r="AH18">
        <f t="shared" ref="AH18:AH21" si="14">LOG(R18,2)</f>
        <v>-15.396495516490601</v>
      </c>
      <c r="AI18" s="3"/>
      <c r="AL18" t="s">
        <v>130</v>
      </c>
      <c r="AM18">
        <f>((N12-N22)/N22)</f>
        <v>3.1923748503759279</v>
      </c>
    </row>
    <row r="19" spans="1:39" x14ac:dyDescent="0.25">
      <c r="A19" s="274"/>
      <c r="B19" s="294"/>
      <c r="C19" s="250">
        <v>10</v>
      </c>
      <c r="D19" cm="1">
        <f t="array" ref="D19">_xlfn.XLOOKUP(1,('PCR Raw Data'!$AM$3:$AM$386='PCR Analysis'!D$3)*('PCR Raw Data'!$AN$3:$AN$386='PCR Analysis'!$C19),'PCR Raw Data'!$AR$3:$AR$386)</f>
        <v>1.1109394278408017E-2</v>
      </c>
      <c r="E19" cm="1">
        <f t="array" ref="E19">_xlfn.XLOOKUP(1,('PCR Raw Data'!$AM$3:$AM$386='PCR Analysis'!E$3)*('PCR Raw Data'!$AN$3:$AN$386='PCR Analysis'!$C19),'PCR Raw Data'!$AR$3:$AR$386)</f>
        <v>4.8741866209428615</v>
      </c>
      <c r="F19" cm="1">
        <f t="array" ref="F19">_xlfn.XLOOKUP(1,('PCR Raw Data'!$AM$3:$AM$386='PCR Analysis'!F$3)*('PCR Raw Data'!$AN$3:$AN$386='PCR Analysis'!$C19),'PCR Raw Data'!$AR$3:$AR$386)</f>
        <v>0.29420558869955282</v>
      </c>
      <c r="G19" cm="1">
        <f t="array" ref="G19">_xlfn.XLOOKUP(1,('PCR Raw Data'!$AM$3:$AM$386='PCR Analysis'!G$3)*('PCR Raw Data'!$AN$3:$AN$386='PCR Analysis'!$C19),'PCR Raw Data'!$AR$3:$AR$386)</f>
        <v>11.397878987839334</v>
      </c>
      <c r="H19" cm="1">
        <f t="array" ref="H19">_xlfn.XLOOKUP(1,('PCR Raw Data'!$AM$3:$AM$386='PCR Analysis'!H$3)*('PCR Raw Data'!$AN$3:$AN$386='PCR Analysis'!$C19),'PCR Raw Data'!$AR$3:$AR$386)</f>
        <v>1.4849119619710387</v>
      </c>
      <c r="I19" cm="1">
        <f t="array" ref="I19">_xlfn.XLOOKUP(1,('PCR Raw Data'!$AM$3:$AM$386='PCR Analysis'!I$3)*('PCR Raw Data'!$AN$3:$AN$386='PCR Analysis'!$C19),'PCR Raw Data'!$AR$3:$AR$386)</f>
        <v>0.19761432346563762</v>
      </c>
      <c r="J19" cm="1">
        <f t="array" ref="J19">_xlfn.XLOOKUP(1,('PCR Raw Data'!$AM$3:$AM$386='PCR Analysis'!J$3)*('PCR Raw Data'!$AN$3:$AN$386='PCR Analysis'!$C19),'PCR Raw Data'!$AR$3:$AR$386)</f>
        <v>1.0302408786694106E-3</v>
      </c>
      <c r="K19" cm="1">
        <f t="array" ref="K19">_xlfn.XLOOKUP(1,('PCR Raw Data'!$AM$3:$AM$386='PCR Analysis'!K$3)*('PCR Raw Data'!$AN$3:$AN$386='PCR Analysis'!$C19),'PCR Raw Data'!$AR$3:$AR$386)</f>
        <v>7.9191502544553828E-4</v>
      </c>
      <c r="L19" cm="1">
        <f t="array" ref="L19">_xlfn.XLOOKUP(1,('PCR Raw Data'!$AY$3:$AY$386='PCR Analysis'!L$3)*('PCR Raw Data'!$AZ$3:$AZ$386='PCR Analysis'!$C19),'PCR Raw Data'!$BD$3:$BD$386)</f>
        <v>2.5726018855080506E-5</v>
      </c>
      <c r="M19" cm="1">
        <f t="array" ref="M19">_xlfn.XLOOKUP(1,('PCR Raw Data'!$AM$3:$AM$386='PCR Analysis'!M$3)*('PCR Raw Data'!$AN$3:$AN$386='PCR Analysis'!$C19),'PCR Raw Data'!$AR$3:$AR$386)</f>
        <v>1.2081156827864869E-4</v>
      </c>
      <c r="N19" cm="1">
        <f t="array" ref="N19">_xlfn.XLOOKUP(1,('PCR Raw Data'!$AM$3:$AM$386='PCR Analysis'!N$3)*('PCR Raw Data'!$AN$3:$AN$386='PCR Analysis'!$C19),'PCR Raw Data'!$AR$3:$AR$386)</f>
        <v>4.750247276109519E-4</v>
      </c>
      <c r="O19" cm="1">
        <f t="array" ref="O19">_xlfn.XLOOKUP(1,('PCR Raw Data'!$AM$3:$AM$386='PCR Analysis'!O$3)*('PCR Raw Data'!$AN$3:$AN$386='PCR Analysis'!$C19),'PCR Raw Data'!$AR$3:$AR$386)</f>
        <v>8.0485284666906922E-5</v>
      </c>
      <c r="P19" cm="1">
        <f t="array" ref="P19">_xlfn.XLOOKUP(1,('PCR Raw Data'!$AM$3:$AM$386='PCR Analysis'!P$3)*('PCR Raw Data'!$AN$3:$AN$386='PCR Analysis'!$C19),'PCR Raw Data'!$AR$3:$AR$386)</f>
        <v>2.5389536745489862E-3</v>
      </c>
      <c r="Q19" cm="1">
        <f t="array" ref="Q19">_xlfn.XLOOKUP(1,('PCR Raw Data'!$AM$3:$AM$386='PCR Analysis'!Q$3)*('PCR Raw Data'!$AN$3:$AN$386='PCR Analysis'!$C19),'PCR Raw Data'!$AR$3:$AR$386)</f>
        <v>1.3855710757592889E-4</v>
      </c>
      <c r="R19" cm="1">
        <f t="array" ref="R19">_xlfn.XLOOKUP(1,('PCR Raw Data'!$AM$3:$AM$386='PCR Analysis'!R$3)*('PCR Raw Data'!$AN$3:$AN$386='PCR Analysis'!$C19),'PCR Raw Data'!$AR$3:$AR$386)</f>
        <v>4.4673975722701498E-5</v>
      </c>
      <c r="S19">
        <v>5.3105688430392246E-6</v>
      </c>
      <c r="T19" s="2">
        <f t="shared" si="13"/>
        <v>-6.4920760314959365</v>
      </c>
      <c r="U19">
        <f t="shared" si="13"/>
        <v>2.285161489459798</v>
      </c>
      <c r="V19">
        <f t="shared" si="13"/>
        <v>-1.765103442745505</v>
      </c>
      <c r="W19">
        <f t="shared" si="13"/>
        <v>3.5106934755562493</v>
      </c>
      <c r="X19">
        <f t="shared" si="13"/>
        <v>0.57037739850557878</v>
      </c>
      <c r="Y19">
        <f t="shared" si="13"/>
        <v>-2.339240574867969</v>
      </c>
      <c r="Z19">
        <f t="shared" si="13"/>
        <v>-9.9228025940178668</v>
      </c>
      <c r="AA19">
        <f t="shared" si="13"/>
        <v>-10.302366745892709</v>
      </c>
      <c r="AB19">
        <f t="shared" si="13"/>
        <v>-15.246412259589107</v>
      </c>
      <c r="AC19">
        <f t="shared" si="13"/>
        <v>-13.014953773403318</v>
      </c>
      <c r="AD19">
        <f t="shared" si="13"/>
        <v>-11.039709764057118</v>
      </c>
      <c r="AE19">
        <f t="shared" si="13"/>
        <v>-13.6009154387711</v>
      </c>
      <c r="AF19">
        <f t="shared" si="13"/>
        <v>-8.6215502126810648</v>
      </c>
      <c r="AG19">
        <f t="shared" si="13"/>
        <v>-12.817231660779639</v>
      </c>
      <c r="AH19">
        <f t="shared" si="14"/>
        <v>-14.450205822656768</v>
      </c>
      <c r="AI19" s="3">
        <f t="shared" si="5"/>
        <v>-17.522702165342359</v>
      </c>
      <c r="AM19">
        <f>((N12-N33)/N22)</f>
        <v>2.7764572665628688</v>
      </c>
    </row>
    <row r="20" spans="1:39" x14ac:dyDescent="0.25">
      <c r="A20" s="274"/>
      <c r="B20" s="294"/>
      <c r="C20" s="3">
        <v>11</v>
      </c>
      <c r="D20" cm="1">
        <f t="array" ref="D20">_xlfn.XLOOKUP(1,('PCR Raw Data'!$AS$3:$AS$386='PCR Analysis'!D$3)*('PCR Raw Data'!$AT$3:$AT$386='PCR Analysis'!$C20),'PCR Raw Data'!$AX$3:$AX$386)</f>
        <v>5.2853632494466861E-2</v>
      </c>
      <c r="E20" cm="1">
        <f t="array" ref="E20">_xlfn.XLOOKUP(1,('PCR Raw Data'!$AS$3:$AS$386='PCR Analysis'!E$3)*('PCR Raw Data'!$AT$3:$AT$386='PCR Analysis'!$C20),'PCR Raw Data'!$AX$3:$AX$386)</f>
        <v>1.3031437852500622</v>
      </c>
      <c r="F20" cm="1">
        <f t="array" ref="F20">_xlfn.XLOOKUP(1,('PCR Raw Data'!$AS$3:$AS$386='PCR Analysis'!F$3)*('PCR Raw Data'!$AT$3:$AT$386='PCR Analysis'!$C20),'PCR Raw Data'!$AX$3:$AX$386)</f>
        <v>0.4326283415447546</v>
      </c>
      <c r="G20" cm="1">
        <f t="array" ref="G20">_xlfn.XLOOKUP(1,('PCR Raw Data'!$AS$3:$AS$386='PCR Analysis'!G$3)*('PCR Raw Data'!$AT$3:$AT$386='PCR Analysis'!$C20),'PCR Raw Data'!$AX$3:$AX$386)</f>
        <v>4.6126081829020968</v>
      </c>
      <c r="H20" cm="1">
        <f t="array" ref="H20">_xlfn.XLOOKUP(1,('PCR Raw Data'!$AS$3:$AS$386='PCR Analysis'!H$3)*('PCR Raw Data'!$AT$3:$AT$386='PCR Analysis'!$C20),'PCR Raw Data'!$AX$3:$AX$386)</f>
        <v>0.89911729041099908</v>
      </c>
      <c r="I20" cm="1">
        <f t="array" ref="I20">_xlfn.XLOOKUP(1,('PCR Raw Data'!$AS$3:$AS$386='PCR Analysis'!I$3)*('PCR Raw Data'!$AT$3:$AT$386='PCR Analysis'!$C20),'PCR Raw Data'!$AX$3:$AX$386)</f>
        <v>8.7421439355422972E-2</v>
      </c>
      <c r="J20" cm="1">
        <f t="array" ref="J20">_xlfn.XLOOKUP(1,('PCR Raw Data'!$AS$3:$AS$386='PCR Analysis'!J$3)*('PCR Raw Data'!$AT$3:$AT$386='PCR Analysis'!$C20),'PCR Raw Data'!$AX$3:$AX$386)</f>
        <v>8.9983028124702828E-4</v>
      </c>
      <c r="K20" cm="1">
        <f t="array" ref="K20">_xlfn.XLOOKUP(1,('PCR Raw Data'!$AS$3:$AS$386='PCR Analysis'!K$3)*('PCR Raw Data'!$AT$3:$AT$386='PCR Analysis'!$C20),'PCR Raw Data'!$AX$3:$AX$386)</f>
        <v>1.0748585408611147E-3</v>
      </c>
      <c r="L20" cm="1">
        <f t="array" ref="L20">_xlfn.XLOOKUP(1,('PCR Raw Data'!$AY$3:$AY$386='PCR Analysis'!L$3)*('PCR Raw Data'!$AZ$3:$AZ$386='PCR Analysis'!$C20),'PCR Raw Data'!$BD$3:$BD$386)</f>
        <v>4.8915606346693636E-6</v>
      </c>
      <c r="M20" cm="1">
        <f t="array" ref="M20">_xlfn.XLOOKUP(1,('PCR Raw Data'!$AS$3:$AS$386='PCR Analysis'!M$3)*('PCR Raw Data'!$AT$3:$AT$386='PCR Analysis'!$C20),'PCR Raw Data'!$AX$3:$AX$386)</f>
        <v>1.1813280458378438E-4</v>
      </c>
      <c r="N20" cm="1">
        <f t="array" ref="N20">_xlfn.XLOOKUP(1,('PCR Raw Data'!$AS$3:$AS$386='PCR Analysis'!N$3)*('PCR Raw Data'!$AT$3:$AT$386='PCR Analysis'!$C20),'PCR Raw Data'!$AX$3:$AX$386)</f>
        <v>3.3473496151274469E-4</v>
      </c>
      <c r="O20" cm="1">
        <f t="array" ref="O20">_xlfn.XLOOKUP(1,('PCR Raw Data'!$AS$3:$AS$386='PCR Analysis'!O$3)*('PCR Raw Data'!$AT$3:$AT$386='PCR Analysis'!$C20),'PCR Raw Data'!$AX$3:$AX$386)</f>
        <v>9.1539688958356666E-5</v>
      </c>
      <c r="P20" cm="1">
        <f t="array" ref="P20">_xlfn.XLOOKUP(1,('PCR Raw Data'!$AS$3:$AS$386='PCR Analysis'!P$3)*('PCR Raw Data'!$AT$3:$AT$386='PCR Analysis'!$C20),'PCR Raw Data'!$AX$3:$AX$386)</f>
        <v>1.9339652180124774E-3</v>
      </c>
      <c r="Q20" cm="1">
        <f t="array" ref="Q20">_xlfn.XLOOKUP(1,('PCR Raw Data'!$AS$3:$AS$386='PCR Analysis'!Q$3)*('PCR Raw Data'!$AT$3:$AT$386='PCR Analysis'!$C20),'PCR Raw Data'!$AX$3:$AX$386)</f>
        <v>9.9679349402157034E-5</v>
      </c>
      <c r="R20" cm="1">
        <f t="array" ref="R20">_xlfn.XLOOKUP(1,('PCR Raw Data'!$AS$3:$AS$386='PCR Analysis'!R$3)*('PCR Raw Data'!$AT$3:$AT$386='PCR Analysis'!$C20),'PCR Raw Data'!$AX$3:$AX$386)</f>
        <v>5.1336304724941967E-5</v>
      </c>
      <c r="S20">
        <v>3.6747610151094655E-6</v>
      </c>
      <c r="T20" s="2">
        <f t="shared" si="13"/>
        <v>-4.2418535620331159</v>
      </c>
      <c r="U20">
        <f t="shared" si="13"/>
        <v>0.381996275634917</v>
      </c>
      <c r="V20">
        <f t="shared" si="13"/>
        <v>-1.2087999153324009</v>
      </c>
      <c r="W20">
        <f t="shared" si="13"/>
        <v>2.2055827481608015</v>
      </c>
      <c r="X20">
        <f t="shared" si="13"/>
        <v>-0.15341876640374968</v>
      </c>
      <c r="Y20">
        <f t="shared" si="13"/>
        <v>-3.5158690581183594</v>
      </c>
      <c r="Z20">
        <f t="shared" si="13"/>
        <v>-10.118059461988084</v>
      </c>
      <c r="AA20">
        <f t="shared" si="13"/>
        <v>-9.8616374814305399</v>
      </c>
      <c r="AB20">
        <f t="shared" si="13"/>
        <v>-17.6412737440873</v>
      </c>
      <c r="AC20">
        <f t="shared" si="13"/>
        <v>-13.047302733708877</v>
      </c>
      <c r="AD20">
        <f t="shared" si="13"/>
        <v>-11.544693137855997</v>
      </c>
      <c r="AE20">
        <f t="shared" si="13"/>
        <v>-13.415243084606592</v>
      </c>
      <c r="AF20">
        <f t="shared" si="13"/>
        <v>-9.0142224362031484</v>
      </c>
      <c r="AG20">
        <f t="shared" si="13"/>
        <v>-13.292345822380524</v>
      </c>
      <c r="AH20">
        <f t="shared" si="14"/>
        <v>-14.249661022443799</v>
      </c>
      <c r="AI20" s="3">
        <f t="shared" si="5"/>
        <v>-18.053918140743196</v>
      </c>
    </row>
    <row r="21" spans="1:39" ht="15.75" thickBot="1" x14ac:dyDescent="0.3">
      <c r="A21" s="274"/>
      <c r="B21" s="294"/>
      <c r="C21" s="220">
        <v>12</v>
      </c>
      <c r="D21" cm="1">
        <f t="array" ref="D21">_xlfn.XLOOKUP(1,('PCR Raw Data'!$AS$3:$AS$386='PCR Analysis'!D$3)*('PCR Raw Data'!$AT$3:$AT$386='PCR Analysis'!$C21),'PCR Raw Data'!$AX$3:$AX$386)</f>
        <v>1.3130507745068016E-2</v>
      </c>
      <c r="E21" cm="1">
        <f t="array" ref="E21">_xlfn.XLOOKUP(1,('PCR Raw Data'!$AS$3:$AS$386='PCR Analysis'!E$3)*('PCR Raw Data'!$AT$3:$AT$386='PCR Analysis'!$C21),'PCR Raw Data'!$AX$3:$AX$386)</f>
        <v>3.5891497201066773</v>
      </c>
      <c r="F21" cm="1">
        <f t="array" ref="F21">_xlfn.XLOOKUP(1,('PCR Raw Data'!$AS$3:$AS$386='PCR Analysis'!F$3)*('PCR Raw Data'!$AT$3:$AT$386='PCR Analysis'!$C21),'PCR Raw Data'!$AX$3:$AX$386)</f>
        <v>0.27797799612207263</v>
      </c>
      <c r="G21" cm="1">
        <f t="array" ref="G21">_xlfn.XLOOKUP(1,('PCR Raw Data'!$AS$3:$AS$386='PCR Analysis'!G$3)*('PCR Raw Data'!$AT$3:$AT$386='PCR Analysis'!$C21),'PCR Raw Data'!$AX$3:$AX$386)</f>
        <v>10.070920884480294</v>
      </c>
      <c r="H21" cm="1">
        <f t="array" ref="H21">_xlfn.XLOOKUP(1,('PCR Raw Data'!$AS$3:$AS$386='PCR Analysis'!H$3)*('PCR Raw Data'!$AT$3:$AT$386='PCR Analysis'!$C21),'PCR Raw Data'!$AX$3:$AX$386)</f>
        <v>1.2431248060060878</v>
      </c>
      <c r="I21" cm="1">
        <f t="array" ref="I21">_xlfn.XLOOKUP(1,('PCR Raw Data'!$AS$3:$AS$386='PCR Analysis'!I$3)*('PCR Raw Data'!$AT$3:$AT$386='PCR Analysis'!$C21),'PCR Raw Data'!$AX$3:$AX$386)</f>
        <v>0.22225551159002951</v>
      </c>
      <c r="J21" cm="1">
        <f t="array" ref="J21">_xlfn.XLOOKUP(1,('PCR Raw Data'!$AS$3:$AS$386='PCR Analysis'!J$3)*('PCR Raw Data'!$AT$3:$AT$386='PCR Analysis'!$C21),'PCR Raw Data'!$AX$3:$AX$386)</f>
        <v>1.1958182345141104E-3</v>
      </c>
      <c r="K21" cm="1">
        <f t="array" ref="K21">_xlfn.XLOOKUP(1,('PCR Raw Data'!$AS$3:$AS$386='PCR Analysis'!K$3)*('PCR Raw Data'!$AT$3:$AT$386='PCR Analysis'!$C21),'PCR Raw Data'!$AX$3:$AX$386)</f>
        <v>9.3283795491326711E-4</v>
      </c>
      <c r="M21" cm="1">
        <f t="array" ref="M21">_xlfn.XLOOKUP(1,('PCR Raw Data'!$AS$3:$AS$386='PCR Analysis'!M$3)*('PCR Raw Data'!$AT$3:$AT$386='PCR Analysis'!$C21),'PCR Raw Data'!$AX$3:$AX$386)</f>
        <v>2.3049320891295997E-4</v>
      </c>
      <c r="N21" cm="1">
        <f t="array" ref="N21">_xlfn.XLOOKUP(1,('PCR Raw Data'!$AS$3:$AS$386='PCR Analysis'!N$3)*('PCR Raw Data'!$AT$3:$AT$386='PCR Analysis'!$C21),'PCR Raw Data'!$AX$3:$AX$386)</f>
        <v>5.0778615060663034E-4</v>
      </c>
      <c r="O21" cm="1">
        <f t="array" ref="O21">_xlfn.XLOOKUP(1,('PCR Raw Data'!$AS$3:$AS$386='PCR Analysis'!O$3)*('PCR Raw Data'!$AT$3:$AT$386='PCR Analysis'!$C21),'PCR Raw Data'!$AX$3:$AX$386)</f>
        <v>1.6110927951557584E-5</v>
      </c>
      <c r="P21" cm="1">
        <f t="array" ref="P21">_xlfn.XLOOKUP(1,('PCR Raw Data'!$AS$3:$AS$386='PCR Analysis'!P$3)*('PCR Raw Data'!$AT$3:$AT$386='PCR Analysis'!$C21),'PCR Raw Data'!$AX$3:$AX$386)</f>
        <v>2.9176503690909656E-3</v>
      </c>
      <c r="Q21" cm="1">
        <f t="array" ref="Q21">_xlfn.XLOOKUP(1,('PCR Raw Data'!$AS$3:$AS$386='PCR Analysis'!Q$3)*('PCR Raw Data'!$AT$3:$AT$386='PCR Analysis'!$C21),'PCR Raw Data'!$AX$3:$AX$386)</f>
        <v>3.6355333140357247E-5</v>
      </c>
      <c r="R21" cm="1">
        <f t="array" ref="R21">_xlfn.XLOOKUP(1,('PCR Raw Data'!$AS$3:$AS$386='PCR Analysis'!R$3)*('PCR Raw Data'!$AT$3:$AT$386='PCR Analysis'!$C21),'PCR Raw Data'!$AX$3:$AX$386)</f>
        <v>3.7297185088559285E-5</v>
      </c>
      <c r="S21" s="220">
        <v>1.8804760666630244E-5</v>
      </c>
      <c r="T21" s="218">
        <f t="shared" ref="T21:AA21" si="15">LOG(D21,2)</f>
        <v>-6.250933484729873</v>
      </c>
      <c r="U21" s="219">
        <f t="shared" si="15"/>
        <v>1.8436421059208254</v>
      </c>
      <c r="V21" s="219">
        <f t="shared" si="15"/>
        <v>-1.8469574066937826</v>
      </c>
      <c r="W21" s="219">
        <f t="shared" si="15"/>
        <v>3.3321237042230805</v>
      </c>
      <c r="X21" s="219">
        <f t="shared" si="15"/>
        <v>0.31397114592150133</v>
      </c>
      <c r="Y21" s="219">
        <f t="shared" si="15"/>
        <v>-2.1697088988019044</v>
      </c>
      <c r="Z21" s="219">
        <f t="shared" si="15"/>
        <v>-9.7077861694520351</v>
      </c>
      <c r="AA21" s="219">
        <f t="shared" si="15"/>
        <v>-10.06608589005568</v>
      </c>
      <c r="AB21" s="219"/>
      <c r="AC21" s="219">
        <f>LOG(M21,2)</f>
        <v>-12.082988134803411</v>
      </c>
      <c r="AD21" s="219">
        <f>LOG(N21,2)</f>
        <v>-10.943491332188303</v>
      </c>
      <c r="AE21" s="219">
        <f>LOG(O21,2)</f>
        <v>-15.921600882157998</v>
      </c>
      <c r="AF21" s="219">
        <f>LOG(P21,2)</f>
        <v>-8.4209772735789823</v>
      </c>
      <c r="AG21" s="219">
        <f>LOG(Q21,2)</f>
        <v>-14.747473458826301</v>
      </c>
      <c r="AH21" s="219">
        <f t="shared" si="14"/>
        <v>-14.710573723635155</v>
      </c>
      <c r="AI21" s="3">
        <f t="shared" si="5"/>
        <v>-15.698542529518999</v>
      </c>
    </row>
    <row r="22" spans="1:39" ht="15.75" thickTop="1" x14ac:dyDescent="0.25">
      <c r="A22" s="274"/>
      <c r="B22" s="294"/>
      <c r="C22" s="222" t="s">
        <v>171</v>
      </c>
      <c r="D22" s="221">
        <f t="shared" ref="D22:R22" si="16">AVERAGE(D15:D21)</f>
        <v>0.19354499186986118</v>
      </c>
      <c r="E22" s="221">
        <f t="shared" si="16"/>
        <v>3.9439398236835523</v>
      </c>
      <c r="F22" s="221">
        <f t="shared" si="16"/>
        <v>0.60044675401386693</v>
      </c>
      <c r="G22" s="221">
        <f t="shared" si="16"/>
        <v>5.7780865079451784</v>
      </c>
      <c r="H22" s="221">
        <f t="shared" si="16"/>
        <v>1.0599953501305017</v>
      </c>
      <c r="I22" s="221">
        <f t="shared" si="16"/>
        <v>0.13664147705320975</v>
      </c>
      <c r="J22" s="221">
        <f t="shared" si="16"/>
        <v>2.4877751590667834E-3</v>
      </c>
      <c r="K22" s="221">
        <f t="shared" si="16"/>
        <v>3.4824157598418505E-3</v>
      </c>
      <c r="L22" s="221">
        <f t="shared" si="16"/>
        <v>1.177523749850481E-2</v>
      </c>
      <c r="M22" s="221">
        <f t="shared" si="16"/>
        <v>2.8617603657649726E-3</v>
      </c>
      <c r="N22" s="221">
        <f t="shared" si="16"/>
        <v>4.1130400855625301E-4</v>
      </c>
      <c r="O22" s="221">
        <f t="shared" si="16"/>
        <v>4.6073925487461181E-3</v>
      </c>
      <c r="P22" s="221">
        <f t="shared" si="16"/>
        <v>2.1097110618434715E-2</v>
      </c>
      <c r="Q22" s="221">
        <f t="shared" si="16"/>
        <v>4.3278709476085246E-2</v>
      </c>
      <c r="R22" s="221">
        <f t="shared" si="16"/>
        <v>3.9122928486359448E-5</v>
      </c>
      <c r="S22" s="6"/>
      <c r="T22" s="5">
        <f t="shared" ref="T22" si="17">AVERAGE(T15:T21)</f>
        <v>-4.0489168220955998</v>
      </c>
      <c r="U22" s="6">
        <f t="shared" ref="U22" si="18">AVERAGE(U15:U21)</f>
        <v>1.6671099377600482</v>
      </c>
      <c r="V22" s="6">
        <f t="shared" ref="V22" si="19">AVERAGE(V15:V21)</f>
        <v>-1.118088033622362</v>
      </c>
      <c r="W22" s="6">
        <f t="shared" ref="W22" si="20">AVERAGE(W15:W21)</f>
        <v>1.7941976143344143</v>
      </c>
      <c r="X22" s="6">
        <f t="shared" ref="X22" si="21">AVERAGE(X15:X21)</f>
        <v>-1.3317051168577981E-2</v>
      </c>
      <c r="Y22" s="6">
        <f t="shared" ref="Y22" si="22">AVERAGE(Y15:Y21)</f>
        <v>-3.1403662123652487</v>
      </c>
      <c r="Z22" s="6">
        <f t="shared" ref="Z22" si="23">AVERAGE(Z15:Z21)</f>
        <v>-9.350061901956872</v>
      </c>
      <c r="AA22" s="6">
        <f t="shared" ref="AA22" si="24">AVERAGE(AA15:AA21)</f>
        <v>-9.2597957449129247</v>
      </c>
      <c r="AB22" s="6">
        <f t="shared" ref="AB22" si="25">AVERAGE(AB15:AB21)</f>
        <v>-13.262984206643653</v>
      </c>
      <c r="AC22" s="6">
        <f t="shared" ref="AC22" si="26">AVERAGE(AC15:AC21)</f>
        <v>-11.456949636473809</v>
      </c>
      <c r="AD22" s="6">
        <f t="shared" ref="AD22" si="27">AVERAGE(AD15:AD21)</f>
        <v>-11.275840541273066</v>
      </c>
      <c r="AE22" s="6">
        <f t="shared" ref="AE22" si="28">AVERAGE(AE15:AE21)</f>
        <v>-12.665947228175998</v>
      </c>
      <c r="AF22" s="6">
        <f t="shared" ref="AF22" si="29">AVERAGE(AF15:AF21)</f>
        <v>-7.7784885533438537</v>
      </c>
      <c r="AG22" s="6">
        <f t="shared" ref="AG22" si="30">AVERAGE(AG15:AG21)</f>
        <v>-10.006611078986218</v>
      </c>
      <c r="AH22" s="6">
        <f t="shared" ref="AH22" si="31">AVERAGE(AH15:AH21)</f>
        <v>-14.701734021306581</v>
      </c>
      <c r="AI22" s="222">
        <f t="shared" ref="AI22" si="32">AVERAGE(AI15:AI21)</f>
        <v>-17.361888019830914</v>
      </c>
    </row>
    <row r="23" spans="1:39" x14ac:dyDescent="0.25">
      <c r="A23" s="274"/>
      <c r="B23" s="294"/>
      <c r="C23" s="3" t="s">
        <v>172</v>
      </c>
      <c r="T23" s="2">
        <f>T22+2*STDEV(T15:T21)</f>
        <v>0.88668811934903591</v>
      </c>
      <c r="U23">
        <f t="shared" ref="U23:AH23" si="33">U22+2*STDEV(U15:U21)</f>
        <v>3.8024873233184158</v>
      </c>
      <c r="V23">
        <f t="shared" si="33"/>
        <v>0.90490237581470989</v>
      </c>
      <c r="W23">
        <f t="shared" si="33"/>
        <v>5.956588894433005</v>
      </c>
      <c r="X23">
        <f t="shared" si="33"/>
        <v>1.235377959842523</v>
      </c>
      <c r="Y23">
        <f t="shared" si="33"/>
        <v>-0.95782279215929655</v>
      </c>
      <c r="Z23">
        <f t="shared" si="33"/>
        <v>-6.5841646209677913</v>
      </c>
      <c r="AA23">
        <f t="shared" si="33"/>
        <v>-5.8272406504631196</v>
      </c>
      <c r="AB23">
        <f t="shared" si="33"/>
        <v>-1.2799746896887623</v>
      </c>
      <c r="AC23">
        <f t="shared" si="33"/>
        <v>-5.512207405439093</v>
      </c>
      <c r="AD23">
        <f t="shared" si="33"/>
        <v>-10.614254535691176</v>
      </c>
      <c r="AE23">
        <f t="shared" si="33"/>
        <v>-4.3464545651910154</v>
      </c>
      <c r="AF23">
        <f t="shared" si="33"/>
        <v>-2.786070642498264</v>
      </c>
      <c r="AG23">
        <f t="shared" si="33"/>
        <v>0.75423341800430066</v>
      </c>
      <c r="AH23">
        <f t="shared" si="33"/>
        <v>-13.701461987278236</v>
      </c>
      <c r="AI23" s="3">
        <f t="shared" ref="AI23" si="34">AI22+2*STDEV(AI15:AI21)</f>
        <v>-15.073250191569548</v>
      </c>
    </row>
    <row r="24" spans="1:39" ht="15.75" thickBot="1" x14ac:dyDescent="0.3">
      <c r="A24" s="274"/>
      <c r="B24" s="315"/>
      <c r="C24" s="12" t="s">
        <v>173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8">
        <f>T22-2*STDEV(T15:T21)</f>
        <v>-8.9845217635402363</v>
      </c>
      <c r="U24" s="11">
        <f t="shared" ref="U24:AH24" si="35">U22-2*STDEV(U15:U21)</f>
        <v>-0.4682674477983193</v>
      </c>
      <c r="V24" s="11">
        <f t="shared" si="35"/>
        <v>-3.1410784430594338</v>
      </c>
      <c r="W24" s="11">
        <f t="shared" si="35"/>
        <v>-2.3681936657641769</v>
      </c>
      <c r="X24" s="11">
        <f t="shared" si="35"/>
        <v>-1.2620120621796791</v>
      </c>
      <c r="Y24" s="11">
        <f t="shared" si="35"/>
        <v>-5.3229096325712009</v>
      </c>
      <c r="Z24" s="11">
        <f t="shared" si="35"/>
        <v>-12.115959182945954</v>
      </c>
      <c r="AA24" s="11">
        <f t="shared" si="35"/>
        <v>-12.69235083936273</v>
      </c>
      <c r="AB24" s="11">
        <f t="shared" si="35"/>
        <v>-25.245993723598545</v>
      </c>
      <c r="AC24" s="11">
        <f t="shared" si="35"/>
        <v>-17.401691867508525</v>
      </c>
      <c r="AD24" s="11">
        <f t="shared" si="35"/>
        <v>-11.937426546854956</v>
      </c>
      <c r="AE24" s="11">
        <f t="shared" si="35"/>
        <v>-20.985439891160979</v>
      </c>
      <c r="AF24" s="11">
        <f t="shared" si="35"/>
        <v>-12.770906464189444</v>
      </c>
      <c r="AG24" s="11">
        <f t="shared" si="35"/>
        <v>-20.767455575976737</v>
      </c>
      <c r="AH24" s="11">
        <f t="shared" si="35"/>
        <v>-15.702006055334927</v>
      </c>
      <c r="AI24" s="12">
        <f t="shared" ref="AI24" si="36">AI22-2*STDEV(AI15:AI21)</f>
        <v>-19.650525848092283</v>
      </c>
    </row>
    <row r="25" spans="1:39" x14ac:dyDescent="0.25">
      <c r="A25" s="294"/>
      <c r="B25" s="293" t="s">
        <v>135</v>
      </c>
      <c r="C25" s="10">
        <v>6</v>
      </c>
      <c r="D25" s="9">
        <v>0.23514519846886628</v>
      </c>
      <c r="E25" s="9">
        <v>2.7341950895701554</v>
      </c>
      <c r="F25" s="9">
        <v>1.2932480800587496</v>
      </c>
      <c r="G25" s="9">
        <v>0.45326483697526898</v>
      </c>
      <c r="H25" s="9">
        <v>0.2217763781832609</v>
      </c>
      <c r="I25" s="9">
        <v>2.1929159369660972E-2</v>
      </c>
      <c r="J25" s="9"/>
      <c r="K25" s="9"/>
      <c r="L25" s="9">
        <v>0.13114553270218152</v>
      </c>
      <c r="M25" s="9">
        <v>0.14564110550164716</v>
      </c>
      <c r="N25" s="9"/>
      <c r="O25" s="9"/>
      <c r="P25" s="9"/>
      <c r="Q25" s="9">
        <v>0.1928036256037382</v>
      </c>
      <c r="R25" s="9"/>
      <c r="S25" s="9"/>
      <c r="T25" s="1">
        <f>LOG(D25,2)</f>
        <v>-2.088376221402414</v>
      </c>
      <c r="U25" s="9">
        <f>LOG(E25,2)</f>
        <v>1.4511161854143499</v>
      </c>
      <c r="V25" s="9"/>
      <c r="W25" s="9">
        <f>LOG(G25,2)</f>
        <v>-1.1415738495890737</v>
      </c>
      <c r="X25" s="9">
        <f>LOG(H25,2)</f>
        <v>-2.1728223853512878</v>
      </c>
      <c r="Y25" s="9">
        <f>LOG(I25,2)</f>
        <v>-5.5110056808396521</v>
      </c>
      <c r="Z25" s="9"/>
      <c r="AA25" s="9"/>
      <c r="AB25" s="9">
        <f>LOG(L25,2)</f>
        <v>-2.9307594299316397</v>
      </c>
      <c r="AC25" s="9">
        <f>LOG(M25,2)</f>
        <v>-2.7795104980468772</v>
      </c>
      <c r="AD25" s="9"/>
      <c r="AE25" s="9"/>
      <c r="AF25" s="9"/>
      <c r="AG25" s="9">
        <f>LOG(Q25,2)</f>
        <v>-2.3747959136962882</v>
      </c>
      <c r="AH25" s="9"/>
      <c r="AI25" s="10"/>
    </row>
    <row r="26" spans="1:39" x14ac:dyDescent="0.25">
      <c r="A26" s="294"/>
      <c r="B26" s="294"/>
      <c r="C26" s="3"/>
      <c r="T26" s="2"/>
      <c r="AI26" s="3"/>
    </row>
    <row r="27" spans="1:39" x14ac:dyDescent="0.25">
      <c r="A27" s="294"/>
      <c r="B27" s="294"/>
      <c r="C27" s="3">
        <v>7</v>
      </c>
      <c r="D27" s="70">
        <v>0.31772204102396295</v>
      </c>
      <c r="E27">
        <v>1.5336025091643488</v>
      </c>
      <c r="F27">
        <v>0.53629277938368558</v>
      </c>
      <c r="G27">
        <v>0.3739512180000964</v>
      </c>
      <c r="H27">
        <v>0.46882051129673041</v>
      </c>
      <c r="I27">
        <v>6.551008305076521E-3</v>
      </c>
      <c r="K27">
        <v>5.8740491828720553E-3</v>
      </c>
      <c r="L27">
        <v>1.7655452400408125E-2</v>
      </c>
      <c r="M27">
        <v>7.9150423557561439E-3</v>
      </c>
      <c r="P27">
        <v>5.8940148533486109E-3</v>
      </c>
      <c r="Q27">
        <v>1.5029797132014109E-2</v>
      </c>
      <c r="T27" s="2">
        <f t="shared" ref="T27:Y32" si="37">LOG(D27,2)</f>
        <v>-1.654162918676122</v>
      </c>
      <c r="U27">
        <f t="shared" si="37"/>
        <v>0.61692460254906212</v>
      </c>
      <c r="V27">
        <f t="shared" si="37"/>
        <v>-0.89890726576130842</v>
      </c>
      <c r="W27">
        <f t="shared" si="37"/>
        <v>-1.4190780123132944</v>
      </c>
      <c r="X27">
        <f t="shared" si="37"/>
        <v>-1.0928924046094155</v>
      </c>
      <c r="Y27">
        <f t="shared" si="37"/>
        <v>-7.2540673070533987</v>
      </c>
      <c r="AA27">
        <f t="shared" ref="AA27:AC28" si="38">LOG(K27,2)</f>
        <v>-7.4114289393962318</v>
      </c>
      <c r="AB27">
        <f t="shared" si="38"/>
        <v>-5.8237424008231651</v>
      </c>
      <c r="AC27">
        <f t="shared" si="38"/>
        <v>-6.9811872139868267</v>
      </c>
      <c r="AF27">
        <f t="shared" ref="AF27:AG32" si="39">LOG(P27,2)</f>
        <v>-7.4065335884985481</v>
      </c>
      <c r="AG27">
        <f t="shared" si="39"/>
        <v>-6.0560306534820194</v>
      </c>
      <c r="AI27" s="3"/>
    </row>
    <row r="28" spans="1:39" x14ac:dyDescent="0.25">
      <c r="A28" s="294"/>
      <c r="B28" s="294"/>
      <c r="C28" s="71">
        <v>8</v>
      </c>
      <c r="D28" s="6">
        <v>0.26259062485615509</v>
      </c>
      <c r="E28" s="6">
        <v>0.88691373685902408</v>
      </c>
      <c r="F28" s="6">
        <v>0.25028881176139561</v>
      </c>
      <c r="G28" s="6">
        <v>0.29133364649893378</v>
      </c>
      <c r="H28" s="6">
        <v>0.28058994784134106</v>
      </c>
      <c r="I28" s="6">
        <v>8.573200007676577E-4</v>
      </c>
      <c r="J28" s="6">
        <v>2.1298329091591671E-3</v>
      </c>
      <c r="K28" s="6">
        <v>2.3868151542992067E-3</v>
      </c>
      <c r="L28" s="6">
        <v>1.5614253052270407E-4</v>
      </c>
      <c r="M28" s="6">
        <v>1.8256683349487701E-4</v>
      </c>
      <c r="N28" s="6"/>
      <c r="O28" s="6">
        <v>1.6356249101216649E-3</v>
      </c>
      <c r="P28" s="6">
        <v>4.461117607195638E-4</v>
      </c>
      <c r="Q28" s="6">
        <v>2.1501908861446557E-3</v>
      </c>
      <c r="R28" s="6"/>
      <c r="S28" s="6"/>
      <c r="T28" s="5">
        <f t="shared" si="37"/>
        <v>-1.9291126855681258</v>
      </c>
      <c r="U28" s="6">
        <f t="shared" si="37"/>
        <v>-0.17313430316565359</v>
      </c>
      <c r="V28" s="6">
        <f t="shared" si="37"/>
        <v>-1.9983342927828607</v>
      </c>
      <c r="W28" s="6">
        <f t="shared" si="37"/>
        <v>-1.7792557650741234</v>
      </c>
      <c r="X28" s="6">
        <f t="shared" si="37"/>
        <v>-1.8334647696758639</v>
      </c>
      <c r="Y28" s="6">
        <f t="shared" si="37"/>
        <v>-10.187878578536916</v>
      </c>
      <c r="Z28" s="6">
        <f>LOG(J28,2)</f>
        <v>-8.8750440328884999</v>
      </c>
      <c r="AA28" s="6">
        <f t="shared" si="38"/>
        <v>-8.710697442709046</v>
      </c>
      <c r="AB28" s="6">
        <f t="shared" si="38"/>
        <v>-12.644848823547363</v>
      </c>
      <c r="AC28" s="6">
        <f t="shared" si="38"/>
        <v>-12.419287681579588</v>
      </c>
      <c r="AD28" s="6"/>
      <c r="AE28" s="6">
        <f>LOG(O28,2)</f>
        <v>-9.2559423446655256</v>
      </c>
      <c r="AF28" s="6">
        <f t="shared" si="39"/>
        <v>-11.130307197570801</v>
      </c>
      <c r="AG28" s="6">
        <f t="shared" si="39"/>
        <v>-8.8613195419311541</v>
      </c>
      <c r="AH28" s="6"/>
      <c r="AI28" s="7"/>
    </row>
    <row r="29" spans="1:39" x14ac:dyDescent="0.25">
      <c r="A29" s="294"/>
      <c r="B29" s="294"/>
      <c r="C29" s="3">
        <v>5</v>
      </c>
      <c r="D29" cm="1">
        <f t="array" ref="D29">_xlfn.XLOOKUP(1,('PCR Raw Data'!$AM$3:$AM$386='PCR Analysis'!D$3)*('PCR Raw Data'!$AN$3:$AN$386='PCR Analysis'!$C29),'PCR Raw Data'!$AR$3:$AR$386)</f>
        <v>2.9478922725446069E-2</v>
      </c>
      <c r="E29" cm="1">
        <f t="array" ref="E29">_xlfn.XLOOKUP(1,('PCR Raw Data'!$AM$3:$AM$386='PCR Analysis'!E$3)*('PCR Raw Data'!$AN$3:$AN$386='PCR Analysis'!$C29),'PCR Raw Data'!$AR$3:$AR$386)</f>
        <v>2.4474946719600279</v>
      </c>
      <c r="F29" cm="1">
        <f t="array" ref="F29">_xlfn.XLOOKUP(1,('PCR Raw Data'!$AM$3:$AM$386='PCR Analysis'!F$3)*('PCR Raw Data'!$AN$3:$AN$386='PCR Analysis'!$C29),'PCR Raw Data'!$AR$3:$AR$386)</f>
        <v>0.35646660345128289</v>
      </c>
      <c r="G29" cm="1">
        <f t="array" ref="G29">_xlfn.XLOOKUP(1,('PCR Raw Data'!$AM$3:$AM$386='PCR Analysis'!G$3)*('PCR Raw Data'!$AN$3:$AN$386='PCR Analysis'!$C29),'PCR Raw Data'!$AR$3:$AR$386)</f>
        <v>6.15732572899344</v>
      </c>
      <c r="H29" cm="1">
        <f t="array" ref="H29">_xlfn.XLOOKUP(1,('PCR Raw Data'!$AM$3:$AM$386='PCR Analysis'!H$3)*('PCR Raw Data'!$AN$3:$AN$386='PCR Analysis'!$C29),'PCR Raw Data'!$AR$3:$AR$386)</f>
        <v>0.93160983821947985</v>
      </c>
      <c r="I29" cm="1">
        <f t="array" ref="I29">_xlfn.XLOOKUP(1,('PCR Raw Data'!$AM$3:$AM$386='PCR Analysis'!I$3)*('PCR Raw Data'!$AN$3:$AN$386='PCR Analysis'!$C29),'PCR Raw Data'!$AR$3:$AR$386)</f>
        <v>8.0024118612817774E-2</v>
      </c>
      <c r="J29" cm="1">
        <f t="array" ref="J29">_xlfn.XLOOKUP(1,('PCR Raw Data'!$AM$3:$AM$386='PCR Analysis'!J$3)*('PCR Raw Data'!$AN$3:$AN$386='PCR Analysis'!$C29),'PCR Raw Data'!$AR$3:$AR$386)</f>
        <v>9.2940900453622119E-4</v>
      </c>
      <c r="K29" cm="1">
        <f t="array" ref="K29">_xlfn.XLOOKUP(1,('PCR Raw Data'!$AM$3:$AM$386='PCR Analysis'!K$3)*('PCR Raw Data'!$AN$3:$AN$386='PCR Analysis'!$C29),'PCR Raw Data'!$AR$3:$AR$386)</f>
        <v>1.4861340506759808E-3</v>
      </c>
      <c r="M29" cm="1">
        <f t="array" ref="M29">_xlfn.XLOOKUP(1,('PCR Raw Data'!$AM$3:$AM$386='PCR Analysis'!M$3)*('PCR Raw Data'!$AN$3:$AN$386='PCR Analysis'!$C29),'PCR Raw Data'!$AR$3:$AR$386)</f>
        <v>1.8380962703451107E-4</v>
      </c>
      <c r="N29" cm="1">
        <f t="array" ref="N29">_xlfn.XLOOKUP(1,('PCR Raw Data'!$AM$3:$AM$386='PCR Analysis'!N$3)*('PCR Raw Data'!$AN$3:$AN$386='PCR Analysis'!$C29),'PCR Raw Data'!$AR$3:$AR$386)</f>
        <v>6.5585198566590875E-4</v>
      </c>
      <c r="O29" cm="1">
        <f t="array" ref="O29">_xlfn.XLOOKUP(1,('PCR Raw Data'!$AM$3:$AM$386='PCR Analysis'!O$3)*('PCR Raw Data'!$AN$3:$AN$386='PCR Analysis'!$C29),'PCR Raw Data'!$AR$3:$AR$386)</f>
        <v>2.3720622663489808E-4</v>
      </c>
      <c r="P29" cm="1">
        <f t="array" ref="P29">_xlfn.XLOOKUP(1,('PCR Raw Data'!$AM$3:$AM$386='PCR Analysis'!P$3)*('PCR Raw Data'!$AN$3:$AN$386='PCR Analysis'!$C29),'PCR Raw Data'!$AR$3:$AR$386)</f>
        <v>1.464096790637153E-3</v>
      </c>
      <c r="Q29" cm="1">
        <f t="array" ref="Q29">_xlfn.XLOOKUP(1,('PCR Raw Data'!$AM$3:$AM$386='PCR Analysis'!Q$3)*('PCR Raw Data'!$AN$3:$AN$386='PCR Analysis'!$C29),'PCR Raw Data'!$AR$3:$AR$386)</f>
        <v>1.0357638426529639E-4</v>
      </c>
      <c r="R29" cm="1">
        <f t="array" ref="R29">_xlfn.XLOOKUP(1,('PCR Raw Data'!$AM$3:$AM$386='PCR Analysis'!R$3)*('PCR Raw Data'!$AN$3:$AN$386='PCR Analysis'!$C29),'PCR Raw Data'!$AR$3:$AR$386)</f>
        <v>1.9523178102487205E-5</v>
      </c>
      <c r="S29">
        <v>4.5009339784055126E-6</v>
      </c>
      <c r="T29" s="2">
        <f t="shared" si="37"/>
        <v>-5.0841723860694952</v>
      </c>
      <c r="U29">
        <f t="shared" si="37"/>
        <v>1.2913057191771984</v>
      </c>
      <c r="V29">
        <f t="shared" si="37"/>
        <v>-1.4881611747178696</v>
      </c>
      <c r="W29">
        <f t="shared" si="37"/>
        <v>2.6223038906536114</v>
      </c>
      <c r="X29">
        <f t="shared" si="37"/>
        <v>-0.10220221974872781</v>
      </c>
      <c r="Y29">
        <f t="shared" si="37"/>
        <v>-3.6434213077873037</v>
      </c>
      <c r="Z29">
        <f>LOG(J29,2)</f>
        <v>-10.07139875714882</v>
      </c>
      <c r="AA29">
        <f>LOG(K29,2)</f>
        <v>-9.3942200304793655</v>
      </c>
      <c r="AC29">
        <f t="shared" ref="AC29:AD32" si="40">LOG(M29,2)</f>
        <v>-12.409500049749346</v>
      </c>
      <c r="AD29">
        <f t="shared" si="40"/>
        <v>-10.574342119035411</v>
      </c>
      <c r="AE29">
        <f>LOG(O29,2)</f>
        <v>-12.0415704985973</v>
      </c>
      <c r="AF29">
        <f t="shared" si="39"/>
        <v>-9.415773352108177</v>
      </c>
      <c r="AG29">
        <f t="shared" si="39"/>
        <v>-13.23701727794502</v>
      </c>
      <c r="AH29">
        <f t="shared" ref="AH29:AH32" si="41">LOG(R29,2)</f>
        <v>-15.644452551685214</v>
      </c>
      <c r="AI29" s="3">
        <f t="shared" si="5"/>
        <v>-17.76134416650374</v>
      </c>
    </row>
    <row r="30" spans="1:39" x14ac:dyDescent="0.25">
      <c r="A30" s="294"/>
      <c r="B30" s="294"/>
      <c r="C30" s="3">
        <v>6</v>
      </c>
      <c r="D30" cm="1">
        <f t="array" ref="D30">_xlfn.XLOOKUP(1,('PCR Raw Data'!$AS$3:$AS$386='PCR Analysis'!D$3)*('PCR Raw Data'!$AT$3:$AT$386='PCR Analysis'!$C30),'PCR Raw Data'!$AX$3:$AX$386)</f>
        <v>1.6067226817984587E-2</v>
      </c>
      <c r="E30" cm="1">
        <f t="array" ref="E30">_xlfn.XLOOKUP(1,('PCR Raw Data'!$AS$3:$AS$386='PCR Analysis'!E$3)*('PCR Raw Data'!$AT$3:$AT$386='PCR Analysis'!$C30),'PCR Raw Data'!$AX$3:$AX$386)</f>
        <v>1.7033191412152042</v>
      </c>
      <c r="F30" cm="1">
        <f t="array" ref="F30">_xlfn.XLOOKUP(1,('PCR Raw Data'!$AS$3:$AS$386='PCR Analysis'!F$3)*('PCR Raw Data'!$AT$3:$AT$386='PCR Analysis'!$C30),'PCR Raw Data'!$AX$3:$AX$386)</f>
        <v>0.30229531014220568</v>
      </c>
      <c r="G30" cm="1">
        <f t="array" ref="G30">_xlfn.XLOOKUP(1,('PCR Raw Data'!$AS$3:$AS$386='PCR Analysis'!G$3)*('PCR Raw Data'!$AT$3:$AT$386='PCR Analysis'!$C30),'PCR Raw Data'!$AX$3:$AX$386)</f>
        <v>6.0946515829241967</v>
      </c>
      <c r="H30" cm="1">
        <f t="array" ref="H30">_xlfn.XLOOKUP(1,('PCR Raw Data'!$AS$3:$AS$386='PCR Analysis'!H$3)*('PCR Raw Data'!$AT$3:$AT$386='PCR Analysis'!$C30),'PCR Raw Data'!$AX$3:$AX$386)</f>
        <v>0.84120242551180158</v>
      </c>
      <c r="I30" cm="1">
        <f t="array" ref="I30">_xlfn.XLOOKUP(1,('PCR Raw Data'!$AS$3:$AS$386='PCR Analysis'!I$3)*('PCR Raw Data'!$AT$3:$AT$386='PCR Analysis'!$C30),'PCR Raw Data'!$AX$3:$AX$386)</f>
        <v>0.12419558173100409</v>
      </c>
      <c r="J30" cm="1">
        <f t="array" ref="J30">_xlfn.XLOOKUP(1,('PCR Raw Data'!$AS$3:$AS$386='PCR Analysis'!J$3)*('PCR Raw Data'!$AT$3:$AT$386='PCR Analysis'!$C30),'PCR Raw Data'!$AX$3:$AX$386)</f>
        <v>1.545983404142119E-3</v>
      </c>
      <c r="K30" cm="1">
        <f t="array" ref="K30">_xlfn.XLOOKUP(1,('PCR Raw Data'!$AS$3:$AS$386='PCR Analysis'!K$3)*('PCR Raw Data'!$AT$3:$AT$386='PCR Analysis'!$C30),'PCR Raw Data'!$AX$3:$AX$386)</f>
        <v>6.844044653534628E-4</v>
      </c>
      <c r="M30" cm="1">
        <f t="array" ref="M30">_xlfn.XLOOKUP(1,('PCR Raw Data'!$AS$3:$AS$386='PCR Analysis'!M$3)*('PCR Raw Data'!$AT$3:$AT$386='PCR Analysis'!$C30),'PCR Raw Data'!$AX$3:$AX$386)</f>
        <v>1.1157554901175776E-4</v>
      </c>
      <c r="N30" cm="1">
        <f t="array" ref="N30">_xlfn.XLOOKUP(1,('PCR Raw Data'!$AS$3:$AS$386='PCR Analysis'!N$3)*('PCR Raw Data'!$AT$3:$AT$386='PCR Analysis'!$C30),'PCR Raw Data'!$AX$3:$AX$386)</f>
        <v>3.2207021665480617E-4</v>
      </c>
      <c r="O30" cm="1">
        <f t="array" ref="O30">_xlfn.XLOOKUP(1,('PCR Raw Data'!$AS$3:$AS$386='PCR Analysis'!O$3)*('PCR Raw Data'!$AT$3:$AT$386='PCR Analysis'!$C30),'PCR Raw Data'!$AX$3:$AX$386)</f>
        <v>1.5008964975339673E-5</v>
      </c>
      <c r="P30" cm="1">
        <f t="array" ref="P30">_xlfn.XLOOKUP(1,('PCR Raw Data'!$AS$3:$AS$386='PCR Analysis'!P$3)*('PCR Raw Data'!$AT$3:$AT$386='PCR Analysis'!$C30),'PCR Raw Data'!$AX$3:$AX$386)</f>
        <v>1.5067327665279095E-3</v>
      </c>
      <c r="Q30" cm="1">
        <f t="array" ref="Q30">_xlfn.XLOOKUP(1,('PCR Raw Data'!$AS$3:$AS$386='PCR Analysis'!Q$3)*('PCR Raw Data'!$AT$3:$AT$386='PCR Analysis'!$C30),'PCR Raw Data'!$AX$3:$AX$386)</f>
        <v>3.5519885523835963E-5</v>
      </c>
      <c r="R30" cm="1">
        <f t="array" ref="R30">_xlfn.XLOOKUP(1,('PCR Raw Data'!$AS$3:$AS$386='PCR Analysis'!R$3)*('PCR Raw Data'!$AT$3:$AT$386='PCR Analysis'!$C30),'PCR Raw Data'!$AX$3:$AX$386)</f>
        <v>4.822966369299271E-5</v>
      </c>
      <c r="T30" s="2">
        <f t="shared" si="37"/>
        <v>-5.9597352465235396</v>
      </c>
      <c r="U30">
        <f t="shared" si="37"/>
        <v>0.76834876990333933</v>
      </c>
      <c r="V30">
        <f t="shared" si="37"/>
        <v>-1.72596949794975</v>
      </c>
      <c r="W30">
        <f t="shared" si="37"/>
        <v>2.6075437476781222</v>
      </c>
      <c r="X30">
        <f t="shared" si="37"/>
        <v>-0.24947508496412407</v>
      </c>
      <c r="Y30">
        <f t="shared" si="37"/>
        <v>-3.0093142444219629</v>
      </c>
      <c r="Z30">
        <f>LOG(J30,2)</f>
        <v>-9.3372594523918071</v>
      </c>
      <c r="AA30">
        <f>LOG(K30,2)</f>
        <v>-10.512863206919258</v>
      </c>
      <c r="AC30">
        <f t="shared" si="40"/>
        <v>-13.129691474106071</v>
      </c>
      <c r="AD30">
        <f t="shared" si="40"/>
        <v>-11.600337125444961</v>
      </c>
      <c r="AE30">
        <f>LOG(O30,2)</f>
        <v>-16.023815982916599</v>
      </c>
      <c r="AF30">
        <f t="shared" si="39"/>
        <v>-9.3743607208067807</v>
      </c>
      <c r="AG30">
        <f t="shared" si="39"/>
        <v>-14.781013542367608</v>
      </c>
      <c r="AH30">
        <f t="shared" si="41"/>
        <v>-14.339719724261187</v>
      </c>
      <c r="AI30" s="3"/>
    </row>
    <row r="31" spans="1:39" x14ac:dyDescent="0.25">
      <c r="A31" s="294"/>
      <c r="B31" s="294"/>
      <c r="C31" s="3">
        <v>7</v>
      </c>
      <c r="D31" cm="1">
        <f t="array" ref="D31">_xlfn.XLOOKUP(1,('PCR Raw Data'!$AS$3:$AS$386='PCR Analysis'!D$3)*('PCR Raw Data'!$AT$3:$AT$386='PCR Analysis'!$C31),'PCR Raw Data'!$AX$3:$AX$386)</f>
        <v>1.3399213565537528E-2</v>
      </c>
      <c r="E31" cm="1">
        <f t="array" ref="E31">_xlfn.XLOOKUP(1,('PCR Raw Data'!$AS$3:$AS$386='PCR Analysis'!E$3)*('PCR Raw Data'!$AT$3:$AT$386='PCR Analysis'!$C31),'PCR Raw Data'!$AX$3:$AX$386)</f>
        <v>3.0343836496462262</v>
      </c>
      <c r="F31" cm="1">
        <f t="array" ref="F31">_xlfn.XLOOKUP(1,('PCR Raw Data'!$AS$3:$AS$386='PCR Analysis'!F$3)*('PCR Raw Data'!$AT$3:$AT$386='PCR Analysis'!$C31),'PCR Raw Data'!$AX$3:$AX$386)</f>
        <v>0.39418263476580861</v>
      </c>
      <c r="G31" cm="1">
        <f t="array" ref="G31">_xlfn.XLOOKUP(1,('PCR Raw Data'!$AS$3:$AS$386='PCR Analysis'!G$3)*('PCR Raw Data'!$AT$3:$AT$386='PCR Analysis'!$C31),'PCR Raw Data'!$AX$3:$AX$386)</f>
        <v>9.7877378827374422</v>
      </c>
      <c r="H31" cm="1">
        <f t="array" ref="H31">_xlfn.XLOOKUP(1,('PCR Raw Data'!$AS$3:$AS$386='PCR Analysis'!H$3)*('PCR Raw Data'!$AT$3:$AT$386='PCR Analysis'!$C31),'PCR Raw Data'!$AX$3:$AX$386)</f>
        <v>1.6010439033444193</v>
      </c>
      <c r="I31" cm="1">
        <f t="array" ref="I31">_xlfn.XLOOKUP(1,('PCR Raw Data'!$AS$3:$AS$386='PCR Analysis'!I$3)*('PCR Raw Data'!$AT$3:$AT$386='PCR Analysis'!$C31),'PCR Raw Data'!$AX$3:$AX$386)</f>
        <v>0.17321351494393353</v>
      </c>
      <c r="J31" cm="1">
        <f t="array" ref="J31">_xlfn.XLOOKUP(1,('PCR Raw Data'!$AS$3:$AS$386='PCR Analysis'!J$3)*('PCR Raw Data'!$AT$3:$AT$386='PCR Analysis'!$C31),'PCR Raw Data'!$AX$3:$AX$386)</f>
        <v>9.3195974589036683E-4</v>
      </c>
      <c r="K31" cm="1">
        <f t="array" ref="K31">_xlfn.XLOOKUP(1,('PCR Raw Data'!$AS$3:$AS$386='PCR Analysis'!K$3)*('PCR Raw Data'!$AT$3:$AT$386='PCR Analysis'!$C31),'PCR Raw Data'!$AX$3:$AX$386)</f>
        <v>1.3361099708950649E-3</v>
      </c>
      <c r="L31" cm="1">
        <f t="array" ref="L31">_xlfn.XLOOKUP(1,('PCR Raw Data'!$AS$3:$AS$386='PCR Analysis'!L$3)*('PCR Raw Data'!$AT$3:$AT$386='PCR Analysis'!$C31),'PCR Raw Data'!$AX$3:$AX$386)</f>
        <v>5.6441190132140089E-6</v>
      </c>
      <c r="M31" cm="1">
        <f t="array" ref="M31">_xlfn.XLOOKUP(1,('PCR Raw Data'!$AS$3:$AS$386='PCR Analysis'!M$3)*('PCR Raw Data'!$AT$3:$AT$386='PCR Analysis'!$C31),'PCR Raw Data'!$AX$3:$AX$386)</f>
        <v>1.9654701179861006E-4</v>
      </c>
      <c r="N31" cm="1">
        <f t="array" ref="N31">_xlfn.XLOOKUP(1,('PCR Raw Data'!$AS$3:$AS$386='PCR Analysis'!N$3)*('PCR Raw Data'!$AT$3:$AT$386='PCR Analysis'!$C31),'PCR Raw Data'!$AX$3:$AX$386)</f>
        <v>8.8160153555510708E-4</v>
      </c>
      <c r="O31" cm="1">
        <f t="array" ref="O31">_xlfn.XLOOKUP(1,('PCR Raw Data'!$AS$3:$AS$386='PCR Analysis'!O$3)*('PCR Raw Data'!$AT$3:$AT$386='PCR Analysis'!$C31),'PCR Raw Data'!$AX$3:$AX$386)</f>
        <v>1.2359739562003997E-5</v>
      </c>
      <c r="P31" cm="1">
        <f t="array" ref="P31">_xlfn.XLOOKUP(1,('PCR Raw Data'!$AS$3:$AS$386='PCR Analysis'!P$3)*('PCR Raw Data'!$AT$3:$AT$386='PCR Analysis'!$C31),'PCR Raw Data'!$AX$3:$AX$386)</f>
        <v>3.0500105488767606E-3</v>
      </c>
      <c r="Q31" cm="1">
        <f t="array" ref="Q31">_xlfn.XLOOKUP(1,('PCR Raw Data'!$AS$3:$AS$386='PCR Analysis'!Q$3)*('PCR Raw Data'!$AT$3:$AT$386='PCR Analysis'!$C31),'PCR Raw Data'!$AX$3:$AX$386)</f>
        <v>9.5354302140173634E-5</v>
      </c>
      <c r="R31" cm="1">
        <f t="array" ref="R31">_xlfn.XLOOKUP(1,('PCR Raw Data'!$AS$3:$AS$386='PCR Analysis'!R$3)*('PCR Raw Data'!$AT$3:$AT$386='PCR Analysis'!$C31),'PCR Raw Data'!$AX$3:$AX$386)</f>
        <v>6.7079912280990116E-5</v>
      </c>
      <c r="S31">
        <v>6.3423360614947313E-6</v>
      </c>
      <c r="T31" s="2">
        <f t="shared" si="37"/>
        <v>-6.2217078621061699</v>
      </c>
      <c r="U31">
        <f t="shared" si="37"/>
        <v>1.601403503004392</v>
      </c>
      <c r="V31">
        <f t="shared" si="37"/>
        <v>-1.3430638732727762</v>
      </c>
      <c r="W31">
        <f t="shared" si="37"/>
        <v>3.290975466319396</v>
      </c>
      <c r="X31">
        <f t="shared" si="37"/>
        <v>0.67901286954613171</v>
      </c>
      <c r="Y31">
        <f t="shared" si="37"/>
        <v>-2.5293765944883724</v>
      </c>
      <c r="Z31">
        <f>LOG(J31,2)</f>
        <v>-10.067444737608231</v>
      </c>
      <c r="AA31">
        <f>LOG(K31,2)</f>
        <v>-9.5477455283953283</v>
      </c>
      <c r="AB31">
        <f>LOG(L31,2)</f>
        <v>-17.434820160063097</v>
      </c>
      <c r="AC31">
        <f t="shared" si="40"/>
        <v>-12.312837949626658</v>
      </c>
      <c r="AD31">
        <f t="shared" si="40"/>
        <v>-10.147585642782158</v>
      </c>
      <c r="AE31">
        <f>LOG(O31,2)</f>
        <v>-16.303992130592896</v>
      </c>
      <c r="AF31">
        <f t="shared" si="39"/>
        <v>-8.3569700522207047</v>
      </c>
      <c r="AG31">
        <f t="shared" si="39"/>
        <v>-13.356342443751146</v>
      </c>
      <c r="AH31">
        <f t="shared" si="41"/>
        <v>-13.8637596721157</v>
      </c>
      <c r="AI31" s="3">
        <f t="shared" si="5"/>
        <v>-17.266554245744501</v>
      </c>
    </row>
    <row r="32" spans="1:39" ht="15.75" thickBot="1" x14ac:dyDescent="0.3">
      <c r="A32" s="294"/>
      <c r="B32" s="294"/>
      <c r="C32" s="3">
        <v>8</v>
      </c>
      <c r="D32" cm="1">
        <f t="array" ref="D32">_xlfn.XLOOKUP(1,('PCR Raw Data'!$AS$3:$AS$386='PCR Analysis'!D$3)*('PCR Raw Data'!$AT$3:$AT$386='PCR Analysis'!$C32),'PCR Raw Data'!$AX$3:$AX$386)</f>
        <v>1.5073573219009373E-2</v>
      </c>
      <c r="E32" cm="1">
        <f t="array" ref="E32">_xlfn.XLOOKUP(1,('PCR Raw Data'!$AS$3:$AS$386='PCR Analysis'!E$3)*('PCR Raw Data'!$AT$3:$AT$386='PCR Analysis'!$C32),'PCR Raw Data'!$AX$3:$AX$386)</f>
        <v>2.1394295588909893</v>
      </c>
      <c r="F32" cm="1">
        <f t="array" ref="F32">_xlfn.XLOOKUP(1,('PCR Raw Data'!$AS$3:$AS$386='PCR Analysis'!F$3)*('PCR Raw Data'!$AT$3:$AT$386='PCR Analysis'!$C32),'PCR Raw Data'!$AX$3:$AX$386)</f>
        <v>0.34598594331196186</v>
      </c>
      <c r="G32" cm="1">
        <f t="array" ref="G32">_xlfn.XLOOKUP(1,('PCR Raw Data'!$AS$3:$AS$386='PCR Analysis'!G$3)*('PCR Raw Data'!$AT$3:$AT$386='PCR Analysis'!$C32),'PCR Raw Data'!$AX$3:$AX$386)</f>
        <v>8.2708973319343961</v>
      </c>
      <c r="H32" cm="1">
        <f t="array" ref="H32">_xlfn.XLOOKUP(1,('PCR Raw Data'!$AS$3:$AS$386='PCR Analysis'!H$3)*('PCR Raw Data'!$AT$3:$AT$386='PCR Analysis'!$C32),'PCR Raw Data'!$AX$3:$AX$386)</f>
        <v>1.0628063779795678</v>
      </c>
      <c r="I32" cm="1">
        <f t="array" ref="I32">_xlfn.XLOOKUP(1,('PCR Raw Data'!$AS$3:$AS$386='PCR Analysis'!I$3)*('PCR Raw Data'!$AT$3:$AT$386='PCR Analysis'!$C32),'PCR Raw Data'!$AX$3:$AX$386)</f>
        <v>0.14958946656301966</v>
      </c>
      <c r="J32" cm="1">
        <f t="array" ref="J32">_xlfn.XLOOKUP(1,('PCR Raw Data'!$AS$3:$AS$386='PCR Analysis'!J$3)*('PCR Raw Data'!$AT$3:$AT$386='PCR Analysis'!$C32),'PCR Raw Data'!$AX$3:$AX$386)</f>
        <v>2.1147334244193869E-3</v>
      </c>
      <c r="K32" cm="1">
        <f t="array" ref="K32">_xlfn.XLOOKUP(1,('PCR Raw Data'!$AS$3:$AS$386='PCR Analysis'!K$3)*('PCR Raw Data'!$AT$3:$AT$386='PCR Analysis'!$C32),'PCR Raw Data'!$AX$3:$AX$386)</f>
        <v>1.0437054847536903E-3</v>
      </c>
      <c r="M32" cm="1">
        <f t="array" ref="M32">_xlfn.XLOOKUP(1,('PCR Raw Data'!$AS$3:$AS$386='PCR Analysis'!M$3)*('PCR Raw Data'!$AT$3:$AT$386='PCR Analysis'!$C32),'PCR Raw Data'!$AX$3:$AX$386)</f>
        <v>1.9006024274360081E-4</v>
      </c>
      <c r="N32" cm="1">
        <f t="array" ref="N32">_xlfn.XLOOKUP(1,('PCR Raw Data'!$AS$3:$AS$386='PCR Analysis'!N$3)*('PCR Raw Data'!$AT$3:$AT$386='PCR Analysis'!$C32),'PCR Raw Data'!$AX$3:$AX$386)</f>
        <v>4.6996657415456042E-4</v>
      </c>
      <c r="O32" cm="1">
        <f t="array" ref="O32">_xlfn.XLOOKUP(1,('PCR Raw Data'!$AS$3:$AS$386='PCR Analysis'!O$3)*('PCR Raw Data'!$AT$3:$AT$386='PCR Analysis'!$C32),'PCR Raw Data'!$AX$3:$AX$386)</f>
        <v>5.8797673002960056E-5</v>
      </c>
      <c r="P32" cm="1">
        <f t="array" ref="P32">_xlfn.XLOOKUP(1,('PCR Raw Data'!$AS$3:$AS$386='PCR Analysis'!P$3)*('PCR Raw Data'!$AT$3:$AT$386='PCR Analysis'!$C32),'PCR Raw Data'!$AX$3:$AX$386)</f>
        <v>1.7223374235742178E-3</v>
      </c>
      <c r="Q32" cm="1">
        <f t="array" ref="Q32">_xlfn.XLOOKUP(1,('PCR Raw Data'!$AS$3:$AS$386='PCR Analysis'!Q$3)*('PCR Raw Data'!$AT$3:$AT$386='PCR Analysis'!$C32),'PCR Raw Data'!$AX$3:$AX$386)</f>
        <v>1.22142837291936E-4</v>
      </c>
      <c r="R32" cm="1">
        <f t="array" ref="R32">_xlfn.XLOOKUP(1,('PCR Raw Data'!$AS$3:$AS$386='PCR Analysis'!R$3)*('PCR Raw Data'!$AT$3:$AT$386='PCR Analysis'!$C32),'PCR Raw Data'!$AX$3:$AX$386)</f>
        <v>3.4392166332625237E-5</v>
      </c>
      <c r="S32">
        <v>2.6595318953162938E-6</v>
      </c>
      <c r="T32" s="218">
        <f t="shared" si="37"/>
        <v>-6.051834738712409</v>
      </c>
      <c r="U32" s="219">
        <f t="shared" si="37"/>
        <v>1.0972261787456332</v>
      </c>
      <c r="V32" s="219">
        <f t="shared" si="37"/>
        <v>-1.531214669528471</v>
      </c>
      <c r="W32" s="219">
        <f t="shared" si="37"/>
        <v>3.0480438597596948</v>
      </c>
      <c r="X32" s="219">
        <f t="shared" si="37"/>
        <v>8.7878790686525696E-2</v>
      </c>
      <c r="Y32" s="219">
        <f t="shared" si="37"/>
        <v>-2.7409195043698302</v>
      </c>
      <c r="Z32" s="219">
        <f>LOG(J32,2)</f>
        <v>-8.8853084707291501</v>
      </c>
      <c r="AA32" s="219">
        <f>LOG(K32,2)</f>
        <v>-9.9040696183756562</v>
      </c>
      <c r="AB32" s="219"/>
      <c r="AC32" s="219">
        <f t="shared" si="40"/>
        <v>-12.361255602404267</v>
      </c>
      <c r="AD32" s="219">
        <f t="shared" si="40"/>
        <v>-11.055154229176891</v>
      </c>
      <c r="AE32" s="219">
        <f>LOG(O32,2)</f>
        <v>-14.053881414843209</v>
      </c>
      <c r="AF32" s="219">
        <f t="shared" si="39"/>
        <v>-9.1814164754757641</v>
      </c>
      <c r="AG32" s="219">
        <f t="shared" si="39"/>
        <v>-12.999143116078455</v>
      </c>
      <c r="AH32" s="219">
        <f t="shared" si="41"/>
        <v>-14.827560481604921</v>
      </c>
      <c r="AI32" s="3">
        <f t="shared" si="5"/>
        <v>-18.520396230265</v>
      </c>
    </row>
    <row r="33" spans="1:35" ht="15.75" thickTop="1" x14ac:dyDescent="0.25">
      <c r="A33" s="294"/>
      <c r="B33" s="294"/>
      <c r="C33" s="224" t="s">
        <v>171</v>
      </c>
      <c r="D33" s="221">
        <f>AVERAGE(D25:D32)</f>
        <v>0.1270681143824231</v>
      </c>
      <c r="E33" s="221">
        <f t="shared" ref="E33:AH33" si="42">AVERAGE(E25:E32)</f>
        <v>2.0684769081865682</v>
      </c>
      <c r="F33" s="221">
        <f t="shared" si="42"/>
        <v>0.49696573755358425</v>
      </c>
      <c r="G33" s="221">
        <f t="shared" si="42"/>
        <v>4.4898803182948246</v>
      </c>
      <c r="H33" s="221">
        <f t="shared" si="42"/>
        <v>0.77254991176808585</v>
      </c>
      <c r="I33" s="221">
        <f t="shared" si="42"/>
        <v>7.9480024218040027E-2</v>
      </c>
      <c r="J33" s="221">
        <f t="shared" si="42"/>
        <v>1.5303836976294522E-3</v>
      </c>
      <c r="K33" s="221">
        <f t="shared" si="42"/>
        <v>2.1352030514749103E-3</v>
      </c>
      <c r="L33" s="221">
        <f t="shared" si="42"/>
        <v>3.7240692938031394E-2</v>
      </c>
      <c r="M33" s="221">
        <f t="shared" si="42"/>
        <v>2.2060101017355234E-2</v>
      </c>
      <c r="N33" s="221">
        <f t="shared" si="42"/>
        <v>5.8237257800759562E-4</v>
      </c>
      <c r="O33" s="221">
        <f t="shared" si="42"/>
        <v>3.9179950285937336E-4</v>
      </c>
      <c r="P33" s="221">
        <f t="shared" si="42"/>
        <v>2.3472173572807024E-3</v>
      </c>
      <c r="Q33" s="221">
        <f t="shared" si="42"/>
        <v>3.0048601004445459E-2</v>
      </c>
      <c r="R33" s="221">
        <f t="shared" si="42"/>
        <v>4.2306230102273821E-5</v>
      </c>
      <c r="S33" s="221">
        <f t="shared" si="42"/>
        <v>4.5009339784055126E-6</v>
      </c>
      <c r="T33" s="5">
        <f t="shared" si="42"/>
        <v>-4.1413002941511818</v>
      </c>
      <c r="U33" s="6">
        <f t="shared" si="42"/>
        <v>0.9504558079469031</v>
      </c>
      <c r="V33" s="6">
        <f t="shared" si="42"/>
        <v>-1.4976084623355057</v>
      </c>
      <c r="W33" s="6">
        <f t="shared" si="42"/>
        <v>1.0327084767763333</v>
      </c>
      <c r="X33" s="6">
        <f t="shared" si="42"/>
        <v>-0.66913788630239446</v>
      </c>
      <c r="Y33" s="6">
        <f t="shared" si="42"/>
        <v>-4.982283316785348</v>
      </c>
      <c r="Z33" s="6">
        <f t="shared" si="42"/>
        <v>-9.4472910901533016</v>
      </c>
      <c r="AA33" s="6">
        <f t="shared" si="42"/>
        <v>-9.2468374610458142</v>
      </c>
      <c r="AB33" s="6">
        <f t="shared" si="42"/>
        <v>-9.7085427035913163</v>
      </c>
      <c r="AC33" s="6">
        <f t="shared" si="42"/>
        <v>-10.341895781357092</v>
      </c>
      <c r="AD33" s="6">
        <f t="shared" si="42"/>
        <v>-10.844354779109857</v>
      </c>
      <c r="AE33" s="6">
        <f t="shared" si="42"/>
        <v>-13.535840474323106</v>
      </c>
      <c r="AF33" s="6">
        <f t="shared" si="42"/>
        <v>-9.1442268977801273</v>
      </c>
      <c r="AG33" s="6">
        <f t="shared" si="42"/>
        <v>-10.237951784178813</v>
      </c>
      <c r="AH33" s="6">
        <f t="shared" si="42"/>
        <v>-14.668873107416754</v>
      </c>
      <c r="AI33" s="222">
        <f t="shared" ref="AI33" si="43">AVERAGE(AI25:AI32)</f>
        <v>-17.849431547504413</v>
      </c>
    </row>
    <row r="34" spans="1:35" x14ac:dyDescent="0.25">
      <c r="A34" s="294"/>
      <c r="B34" s="294"/>
      <c r="C34" s="3" t="s">
        <v>172</v>
      </c>
      <c r="T34" s="2">
        <f>T33+2*STDEV(T25:T32)</f>
        <v>0.1379577847617135</v>
      </c>
      <c r="U34">
        <f t="shared" ref="U34:AH34" si="44">U33+2*STDEV(U25:U32)</f>
        <v>2.1667273497405559</v>
      </c>
      <c r="V34">
        <f t="shared" si="44"/>
        <v>-0.75657086487789815</v>
      </c>
      <c r="W34">
        <f t="shared" si="44"/>
        <v>5.7098992100073822</v>
      </c>
      <c r="X34">
        <f t="shared" si="44"/>
        <v>1.4418507734466732</v>
      </c>
      <c r="Y34">
        <f t="shared" si="44"/>
        <v>0.74859174341247314</v>
      </c>
      <c r="Z34">
        <f t="shared" si="44"/>
        <v>-8.2516744932269397</v>
      </c>
      <c r="AA34">
        <f t="shared" si="44"/>
        <v>-7.0921749547181445</v>
      </c>
      <c r="AB34">
        <f t="shared" si="44"/>
        <v>3.4239755348153977</v>
      </c>
      <c r="AC34">
        <f t="shared" si="44"/>
        <v>-2.4759858018807073</v>
      </c>
      <c r="AD34">
        <f t="shared" si="44"/>
        <v>-9.593040919169983</v>
      </c>
      <c r="AE34">
        <f t="shared" si="44"/>
        <v>-7.6475960075803204</v>
      </c>
      <c r="AF34">
        <f t="shared" si="44"/>
        <v>-6.6603672474347864</v>
      </c>
      <c r="AG34">
        <f t="shared" si="44"/>
        <v>-0.99330855079043978</v>
      </c>
      <c r="AH34">
        <f t="shared" si="44"/>
        <v>-13.148572028397245</v>
      </c>
      <c r="AI34" s="3">
        <f t="shared" ref="AI34" si="45">AI33+2*STDEV(AI25:AI32)</f>
        <v>-16.586340940215699</v>
      </c>
    </row>
    <row r="35" spans="1:35" ht="15.75" thickBot="1" x14ac:dyDescent="0.3">
      <c r="A35" s="294"/>
      <c r="B35" s="315"/>
      <c r="C35" s="12" t="s">
        <v>173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8">
        <f>T33-2*STDEV(T25:T32)</f>
        <v>-8.4205583730640772</v>
      </c>
      <c r="U35" s="11">
        <f t="shared" ref="U35:AH35" si="46">U33-2*STDEV(U25:U32)</f>
        <v>-0.26581573384674984</v>
      </c>
      <c r="V35" s="11">
        <f t="shared" si="46"/>
        <v>-2.2386460597931133</v>
      </c>
      <c r="W35" s="11">
        <f t="shared" si="46"/>
        <v>-3.6444822564547152</v>
      </c>
      <c r="X35" s="11">
        <f t="shared" si="46"/>
        <v>-2.7801265460514619</v>
      </c>
      <c r="Y35" s="11">
        <f t="shared" si="46"/>
        <v>-10.71315837698317</v>
      </c>
      <c r="Z35" s="11">
        <f t="shared" si="46"/>
        <v>-10.642907687079664</v>
      </c>
      <c r="AA35" s="11">
        <f t="shared" si="46"/>
        <v>-11.401499967373484</v>
      </c>
      <c r="AB35" s="11">
        <f t="shared" si="46"/>
        <v>-22.84106094199803</v>
      </c>
      <c r="AC35" s="11">
        <f t="shared" si="46"/>
        <v>-18.207805760833477</v>
      </c>
      <c r="AD35" s="11">
        <f t="shared" si="46"/>
        <v>-12.09566863904973</v>
      </c>
      <c r="AE35" s="11">
        <f t="shared" si="46"/>
        <v>-19.424084941065892</v>
      </c>
      <c r="AF35" s="11">
        <f t="shared" si="46"/>
        <v>-11.628086548125468</v>
      </c>
      <c r="AG35" s="11">
        <f t="shared" si="46"/>
        <v>-19.482595017567185</v>
      </c>
      <c r="AH35" s="11">
        <f t="shared" si="46"/>
        <v>-16.189174186436265</v>
      </c>
      <c r="AI35" s="12">
        <f t="shared" ref="AI35" si="47">AI33-2*STDEV(AI25:AI32)</f>
        <v>-19.112522154793126</v>
      </c>
    </row>
    <row r="36" spans="1:35" x14ac:dyDescent="0.25">
      <c r="A36" s="294"/>
      <c r="B36" s="293" t="s">
        <v>54</v>
      </c>
      <c r="C36" s="10">
        <v>9</v>
      </c>
      <c r="D36">
        <v>0.18011344163163578</v>
      </c>
      <c r="E36">
        <v>2.4827175088480442</v>
      </c>
      <c r="F36">
        <v>0.73843371110499267</v>
      </c>
      <c r="G36">
        <v>0.7722043387373041</v>
      </c>
      <c r="H36">
        <v>0.24497368647771589</v>
      </c>
      <c r="I36" s="9"/>
      <c r="J36" s="9"/>
      <c r="K36" s="9"/>
      <c r="L36" s="9">
        <v>1.1491100595260477E-4</v>
      </c>
      <c r="M36" s="9">
        <v>2.7491516546962573E-3</v>
      </c>
      <c r="N36" s="9">
        <v>1.1852025885511468E-4</v>
      </c>
      <c r="O36" s="9">
        <v>1.1378836218677737E-4</v>
      </c>
      <c r="P36">
        <v>3.3071702766278017E-4</v>
      </c>
      <c r="Q36" s="9">
        <v>1.9332523802444432E-3</v>
      </c>
      <c r="R36" s="9">
        <v>2.8973847810522733E-5</v>
      </c>
      <c r="S36" s="9"/>
      <c r="T36" s="1">
        <f t="shared" ref="T36:X39" si="48">LOG(D36,2)</f>
        <v>-2.4730222431730011</v>
      </c>
      <c r="U36" s="9">
        <f t="shared" si="48"/>
        <v>1.3119201166218013</v>
      </c>
      <c r="V36" s="9">
        <f t="shared" si="48"/>
        <v>-0.43745967823380016</v>
      </c>
      <c r="W36" s="9">
        <f t="shared" si="48"/>
        <v>-0.37294543460240176</v>
      </c>
      <c r="X36" s="9">
        <f t="shared" si="48"/>
        <v>-2.0293013025039013</v>
      </c>
      <c r="Y36" s="9"/>
      <c r="Z36" s="9"/>
      <c r="AA36" s="9"/>
      <c r="AB36" s="9">
        <f t="shared" ref="AB36:AG39" si="49">LOG(L36,2)</f>
        <v>-13.087195396423336</v>
      </c>
      <c r="AC36" s="9">
        <f t="shared" si="49"/>
        <v>-8.5067977905273438</v>
      </c>
      <c r="AD36" s="9">
        <f t="shared" si="49"/>
        <v>-13.04257869720459</v>
      </c>
      <c r="AE36" s="9">
        <f t="shared" si="49"/>
        <v>-13.101359367370605</v>
      </c>
      <c r="AF36" s="9">
        <f t="shared" si="49"/>
        <v>-11.562115051915097</v>
      </c>
      <c r="AG36" s="9">
        <f t="shared" si="49"/>
        <v>-9.0147542953491193</v>
      </c>
      <c r="AH36" s="9">
        <f t="shared" ref="AH36:AH38" si="50">LOG(R36,2)</f>
        <v>-15.074889183044434</v>
      </c>
      <c r="AI36" s="10"/>
    </row>
    <row r="37" spans="1:35" x14ac:dyDescent="0.25">
      <c r="A37" s="294"/>
      <c r="B37" s="294"/>
      <c r="C37" s="3">
        <v>10</v>
      </c>
      <c r="D37">
        <v>0.16223613867269943</v>
      </c>
      <c r="E37">
        <v>6.6323836716996025</v>
      </c>
      <c r="F37">
        <v>0.90646422977667562</v>
      </c>
      <c r="G37">
        <v>0.37483447073118237</v>
      </c>
      <c r="H37">
        <v>0.14514044251988506</v>
      </c>
      <c r="I37">
        <v>5.1355659990508207E-4</v>
      </c>
      <c r="J37">
        <v>3.7681759964159917E-4</v>
      </c>
      <c r="K37">
        <v>2.8936657003601199E-3</v>
      </c>
      <c r="L37">
        <v>1.040880407857816E-3</v>
      </c>
      <c r="M37">
        <v>7.6969381315038785E-3</v>
      </c>
      <c r="N37">
        <v>1.0498207060078623E-3</v>
      </c>
      <c r="O37">
        <v>1.6773166449464655E-4</v>
      </c>
      <c r="P37">
        <v>5.8518629295471289E-2</v>
      </c>
      <c r="Q37">
        <v>8.6987140349074725E-3</v>
      </c>
      <c r="R37">
        <v>8.89010778516355E-3</v>
      </c>
      <c r="S37">
        <v>7.4769103904879236E-5</v>
      </c>
      <c r="T37" s="2">
        <f t="shared" si="48"/>
        <v>-2.623832874120112</v>
      </c>
      <c r="U37">
        <f t="shared" si="48"/>
        <v>2.7295274666116973</v>
      </c>
      <c r="V37">
        <f t="shared" si="48"/>
        <v>-0.14167800436304515</v>
      </c>
      <c r="W37">
        <f t="shared" si="48"/>
        <v>-1.4156744618844481</v>
      </c>
      <c r="X37">
        <f t="shared" si="48"/>
        <v>-2.7844785210842877</v>
      </c>
      <c r="Y37">
        <f t="shared" ref="Y37:AA39" si="51">LOG(I37,2)</f>
        <v>-10.927189092485104</v>
      </c>
      <c r="Z37">
        <f t="shared" si="51"/>
        <v>-11.373846030515171</v>
      </c>
      <c r="AA37">
        <f t="shared" si="51"/>
        <v>-8.432886024952337</v>
      </c>
      <c r="AB37">
        <f t="shared" si="49"/>
        <v>-9.9079799652099627</v>
      </c>
      <c r="AC37">
        <f t="shared" si="49"/>
        <v>-7.0214996337890625</v>
      </c>
      <c r="AD37">
        <f t="shared" si="49"/>
        <v>-9.8956413269042987</v>
      </c>
      <c r="AE37">
        <f t="shared" si="49"/>
        <v>-12.541557312011719</v>
      </c>
      <c r="AF37">
        <f t="shared" si="49"/>
        <v>-4.0949602127075169</v>
      </c>
      <c r="AG37">
        <f t="shared" si="49"/>
        <v>-6.8449821472167951</v>
      </c>
      <c r="AH37">
        <f t="shared" si="50"/>
        <v>-6.8135833740234348</v>
      </c>
      <c r="AI37" s="3">
        <f t="shared" si="5"/>
        <v>-13.707198231747798</v>
      </c>
    </row>
    <row r="38" spans="1:35" x14ac:dyDescent="0.25">
      <c r="A38" s="294"/>
      <c r="B38" s="294"/>
      <c r="C38" s="3">
        <v>32</v>
      </c>
      <c r="D38">
        <v>0.15513377112521756</v>
      </c>
      <c r="E38">
        <v>4.0198115893736572</v>
      </c>
      <c r="F38">
        <v>0.55629274215984881</v>
      </c>
      <c r="G38">
        <v>0.15257048670028386</v>
      </c>
      <c r="H38">
        <v>3.5424179585254442E-2</v>
      </c>
      <c r="I38">
        <v>2.3983272750402484E-4</v>
      </c>
      <c r="J38">
        <v>1.0625307614397616E-3</v>
      </c>
      <c r="K38">
        <v>1.1547378278099303E-3</v>
      </c>
      <c r="L38">
        <v>5.4009964615636544E-5</v>
      </c>
      <c r="M38">
        <v>1.1043536035288523E-2</v>
      </c>
      <c r="N38">
        <v>1.2329985670512331E-3</v>
      </c>
      <c r="O38">
        <v>7.9890552520605097E-3</v>
      </c>
      <c r="P38">
        <v>4.0070441680185795E-3</v>
      </c>
      <c r="Q38">
        <v>2.932742004069558E-3</v>
      </c>
      <c r="R38">
        <v>2.827164909984637E-5</v>
      </c>
      <c r="S38">
        <v>4.8106784352169955E-5</v>
      </c>
      <c r="T38" s="2">
        <f t="shared" si="48"/>
        <v>-2.6884153135333548</v>
      </c>
      <c r="U38">
        <f t="shared" si="48"/>
        <v>2.0071278831339741</v>
      </c>
      <c r="V38">
        <f t="shared" si="48"/>
        <v>-0.84608381172671743</v>
      </c>
      <c r="W38">
        <f t="shared" si="48"/>
        <v>-2.7124521812673126</v>
      </c>
      <c r="X38">
        <f t="shared" si="48"/>
        <v>-4.8191217486848066</v>
      </c>
      <c r="Y38">
        <f t="shared" si="51"/>
        <v>-12.025683837619319</v>
      </c>
      <c r="Z38">
        <f t="shared" si="51"/>
        <v>-9.8782796751913509</v>
      </c>
      <c r="AA38">
        <f t="shared" si="51"/>
        <v>-9.7582189459666342</v>
      </c>
      <c r="AB38">
        <f t="shared" si="49"/>
        <v>-14.17641487132118</v>
      </c>
      <c r="AC38">
        <f t="shared" si="49"/>
        <v>-6.5006540064471592</v>
      </c>
      <c r="AD38">
        <f t="shared" si="49"/>
        <v>-9.6636131615711989</v>
      </c>
      <c r="AE38">
        <f t="shared" si="49"/>
        <v>-6.9677593777233531</v>
      </c>
      <c r="AF38">
        <f t="shared" si="49"/>
        <v>-7.9632458725649053</v>
      </c>
      <c r="AG38">
        <f t="shared" si="49"/>
        <v>-8.413534123154923</v>
      </c>
      <c r="AH38">
        <f t="shared" si="50"/>
        <v>-15.11028443566884</v>
      </c>
      <c r="AI38" s="3">
        <f t="shared" si="5"/>
        <v>-14.343400107239196</v>
      </c>
    </row>
    <row r="39" spans="1:35" ht="15.75" thickBot="1" x14ac:dyDescent="0.3">
      <c r="A39" s="294"/>
      <c r="B39" s="294"/>
      <c r="C39" s="220">
        <v>33</v>
      </c>
      <c r="D39">
        <v>0.26599109498141971</v>
      </c>
      <c r="E39">
        <v>2.4258477553086344</v>
      </c>
      <c r="F39">
        <v>1.3952467656229963</v>
      </c>
      <c r="G39">
        <v>0.72165271165360845</v>
      </c>
      <c r="H39">
        <v>0.46747599318560795</v>
      </c>
      <c r="I39">
        <v>1.5131896248254113E-3</v>
      </c>
      <c r="J39">
        <v>8.8608286655006765E-3</v>
      </c>
      <c r="K39">
        <v>4.5812654504040311E-3</v>
      </c>
      <c r="L39" s="219">
        <v>2.42832076966163E-4</v>
      </c>
      <c r="M39" s="219">
        <v>1.8035552776509021E-3</v>
      </c>
      <c r="N39" s="219">
        <v>6.3282825611541739E-4</v>
      </c>
      <c r="O39" s="219">
        <v>1.3181251675889078E-4</v>
      </c>
      <c r="P39" s="219">
        <v>1.8860629498411985E-3</v>
      </c>
      <c r="Q39" s="219">
        <v>1.5338670138028284E-3</v>
      </c>
      <c r="R39" s="219"/>
      <c r="S39" s="269">
        <v>2.7567644416470738E-4</v>
      </c>
      <c r="T39" s="218">
        <f t="shared" si="48"/>
        <v>-1.910550147812011</v>
      </c>
      <c r="U39" s="219">
        <f t="shared" si="48"/>
        <v>1.2784890106589968</v>
      </c>
      <c r="V39" s="219">
        <f t="shared" si="48"/>
        <v>0.48052030202339824</v>
      </c>
      <c r="W39" s="219">
        <f t="shared" si="48"/>
        <v>-0.47062337372221846</v>
      </c>
      <c r="X39" s="219">
        <f t="shared" si="48"/>
        <v>-1.0970358163071268</v>
      </c>
      <c r="Y39" s="219">
        <f t="shared" si="51"/>
        <v>-9.3681914949571929</v>
      </c>
      <c r="Z39" s="219">
        <f t="shared" si="51"/>
        <v>-6.8183426586013809</v>
      </c>
      <c r="AA39" s="219">
        <f t="shared" si="51"/>
        <v>-7.7700381258912303</v>
      </c>
      <c r="AB39" s="219">
        <f t="shared" si="49"/>
        <v>-12.007753372192383</v>
      </c>
      <c r="AC39" s="219">
        <f t="shared" si="49"/>
        <v>-9.1149406433105469</v>
      </c>
      <c r="AD39" s="219">
        <f t="shared" si="49"/>
        <v>-10.625898361206056</v>
      </c>
      <c r="AE39" s="219">
        <f t="shared" si="49"/>
        <v>-12.889225006103516</v>
      </c>
      <c r="AF39" s="219">
        <f t="shared" si="49"/>
        <v>-9.0504064559936541</v>
      </c>
      <c r="AG39" s="219">
        <f t="shared" si="49"/>
        <v>-9.3486108779907244</v>
      </c>
      <c r="AH39" s="219"/>
      <c r="AI39" s="3">
        <f t="shared" si="5"/>
        <v>-11.824736381474603</v>
      </c>
    </row>
    <row r="40" spans="1:35" ht="15.75" thickTop="1" x14ac:dyDescent="0.25">
      <c r="A40" s="294"/>
      <c r="B40" s="294"/>
      <c r="C40" s="224" t="s">
        <v>171</v>
      </c>
      <c r="D40" s="221">
        <f t="shared" ref="D40:K40" si="52">AVERAGE(D36:D39)</f>
        <v>0.19086861160274313</v>
      </c>
      <c r="E40" s="221">
        <f t="shared" si="52"/>
        <v>3.8901901313074845</v>
      </c>
      <c r="F40" s="221">
        <f t="shared" si="52"/>
        <v>0.89910936216612836</v>
      </c>
      <c r="G40" s="221">
        <f t="shared" si="52"/>
        <v>0.50531550195559471</v>
      </c>
      <c r="H40" s="221">
        <f t="shared" si="52"/>
        <v>0.22325357544211583</v>
      </c>
      <c r="I40" s="221">
        <f t="shared" si="52"/>
        <v>7.5552631741150611E-4</v>
      </c>
      <c r="J40" s="221">
        <f t="shared" si="52"/>
        <v>3.4333923421940127E-3</v>
      </c>
      <c r="K40" s="221">
        <f t="shared" si="52"/>
        <v>2.8765563261913605E-3</v>
      </c>
      <c r="L40" s="221">
        <f t="shared" ref="L40:R40" si="53">AVERAGE(L36:L39)</f>
        <v>3.6315836384805507E-4</v>
      </c>
      <c r="M40" s="221">
        <f t="shared" si="53"/>
        <v>5.8232952747848902E-3</v>
      </c>
      <c r="N40" s="221">
        <f t="shared" si="53"/>
        <v>7.585419470074069E-4</v>
      </c>
      <c r="O40" s="221">
        <f t="shared" si="53"/>
        <v>2.1005969488752064E-3</v>
      </c>
      <c r="P40" s="221">
        <f>AVERAGE(P36:P39)</f>
        <v>1.6185613360248464E-2</v>
      </c>
      <c r="Q40" s="221">
        <f t="shared" si="53"/>
        <v>3.7746438582560754E-3</v>
      </c>
      <c r="R40" s="221">
        <f t="shared" si="53"/>
        <v>2.9824510940246397E-3</v>
      </c>
      <c r="S40" s="6"/>
      <c r="T40" s="5">
        <f t="shared" ref="T40" si="54">AVERAGE(T36:T39)</f>
        <v>-2.4239551446596197</v>
      </c>
      <c r="U40" s="6">
        <f t="shared" ref="U40" si="55">AVERAGE(U36:U39)</f>
        <v>1.8317661192566173</v>
      </c>
      <c r="V40" s="6">
        <f t="shared" ref="V40" si="56">AVERAGE(V36:V39)</f>
        <v>-0.23617529807504109</v>
      </c>
      <c r="W40" s="6">
        <f t="shared" ref="W40" si="57">AVERAGE(W36:W39)</f>
        <v>-1.2429238628690953</v>
      </c>
      <c r="X40" s="6">
        <f t="shared" ref="X40" si="58">AVERAGE(X36:X39)</f>
        <v>-2.6824843471450306</v>
      </c>
      <c r="Y40" s="6">
        <f t="shared" ref="Y40" si="59">AVERAGE(Y36:Y39)</f>
        <v>-10.773688141687204</v>
      </c>
      <c r="Z40" s="6">
        <f t="shared" ref="Z40" si="60">AVERAGE(Z36:Z39)</f>
        <v>-9.3568227881026349</v>
      </c>
      <c r="AA40" s="6">
        <f t="shared" ref="AA40" si="61">AVERAGE(AA36:AA39)</f>
        <v>-8.6537143656034008</v>
      </c>
      <c r="AB40" s="6">
        <f t="shared" ref="AB40" si="62">AVERAGE(AB36:AB39)</f>
        <v>-12.294835901286715</v>
      </c>
      <c r="AC40" s="6">
        <f t="shared" ref="AC40" si="63">AVERAGE(AC36:AC39)</f>
        <v>-7.7859730185185283</v>
      </c>
      <c r="AD40" s="6">
        <f t="shared" ref="AD40" si="64">AVERAGE(AD36:AD39)</f>
        <v>-10.806932886721535</v>
      </c>
      <c r="AE40" s="6">
        <f t="shared" ref="AE40" si="65">AVERAGE(AE36:AE39)</f>
        <v>-11.374975265802298</v>
      </c>
      <c r="AF40" s="6">
        <f t="shared" ref="AF40" si="66">AVERAGE(AF36:AF39)</f>
        <v>-8.1676818982952923</v>
      </c>
      <c r="AG40" s="6">
        <f t="shared" ref="AG40" si="67">AVERAGE(AG36:AG39)</f>
        <v>-8.4054703609278896</v>
      </c>
      <c r="AH40" s="6">
        <f t="shared" ref="AH40" si="68">AVERAGE(AH36:AH39)</f>
        <v>-12.332918997578902</v>
      </c>
      <c r="AI40" s="222">
        <f t="shared" ref="AI40" si="69">AVERAGE(AI36:AI39)</f>
        <v>-13.291778240153866</v>
      </c>
    </row>
    <row r="41" spans="1:35" x14ac:dyDescent="0.25">
      <c r="A41" s="294"/>
      <c r="B41" s="294"/>
      <c r="C41" s="3" t="s">
        <v>172</v>
      </c>
      <c r="T41" s="2">
        <f>T40+2*STDEV(T36:T39)</f>
        <v>-1.7160167682457583</v>
      </c>
      <c r="U41">
        <f t="shared" ref="U41:AH41" si="70">U40+2*STDEV(U36:U39)</f>
        <v>3.204395037495158</v>
      </c>
      <c r="V41">
        <f t="shared" si="70"/>
        <v>0.88041840209230049</v>
      </c>
      <c r="W41">
        <f t="shared" si="70"/>
        <v>0.93045039826506604</v>
      </c>
      <c r="X41">
        <f t="shared" si="70"/>
        <v>0.48314720246586695</v>
      </c>
      <c r="Y41">
        <f t="shared" si="70"/>
        <v>-8.1029292276338296</v>
      </c>
      <c r="Z41">
        <f t="shared" si="70"/>
        <v>-4.71264763778857</v>
      </c>
      <c r="AA41">
        <f t="shared" si="70"/>
        <v>-6.629076511215656</v>
      </c>
      <c r="AB41">
        <f t="shared" si="70"/>
        <v>-8.6529187087254265</v>
      </c>
      <c r="AC41">
        <f t="shared" si="70"/>
        <v>-5.3304465119246789</v>
      </c>
      <c r="AD41">
        <f t="shared" si="70"/>
        <v>-7.7153274806213137</v>
      </c>
      <c r="AE41">
        <f t="shared" si="70"/>
        <v>-5.4805915098502282</v>
      </c>
      <c r="AF41">
        <f t="shared" si="70"/>
        <v>-1.9569132828413762</v>
      </c>
      <c r="AG41">
        <f t="shared" si="70"/>
        <v>-6.1855816438786402</v>
      </c>
      <c r="AH41">
        <f t="shared" si="70"/>
        <v>-2.7730837479392143</v>
      </c>
      <c r="AI41" s="3">
        <f t="shared" ref="AI41" si="71">AI40+2*STDEV(AI36:AI39)</f>
        <v>-10.672353060514238</v>
      </c>
    </row>
    <row r="42" spans="1:35" ht="15.75" thickBot="1" x14ac:dyDescent="0.3">
      <c r="A42" s="294"/>
      <c r="B42" s="315"/>
      <c r="C42" s="12" t="s">
        <v>173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8">
        <f>T40-2*STDEV(T36:T39)</f>
        <v>-3.1318935210734811</v>
      </c>
      <c r="U42" s="11">
        <f t="shared" ref="U42:AH42" si="72">U40-2*STDEV(U36:U39)</f>
        <v>0.45913720101807631</v>
      </c>
      <c r="V42" s="11">
        <f t="shared" si="72"/>
        <v>-1.3527689982423827</v>
      </c>
      <c r="W42" s="11">
        <f t="shared" si="72"/>
        <v>-3.4162981240032568</v>
      </c>
      <c r="X42" s="11">
        <f t="shared" si="72"/>
        <v>-5.8481158967559281</v>
      </c>
      <c r="Y42" s="11">
        <f t="shared" si="72"/>
        <v>-13.444447055740579</v>
      </c>
      <c r="Z42" s="11">
        <f t="shared" si="72"/>
        <v>-14.000997938416699</v>
      </c>
      <c r="AA42" s="11">
        <f t="shared" si="72"/>
        <v>-10.678352219991146</v>
      </c>
      <c r="AB42" s="11">
        <f t="shared" si="72"/>
        <v>-15.936753093848004</v>
      </c>
      <c r="AC42" s="11">
        <f t="shared" si="72"/>
        <v>-10.241499525112378</v>
      </c>
      <c r="AD42" s="11">
        <f t="shared" si="72"/>
        <v>-13.898538292821756</v>
      </c>
      <c r="AE42" s="11">
        <f t="shared" si="72"/>
        <v>-17.269359021754369</v>
      </c>
      <c r="AF42" s="11">
        <f t="shared" si="72"/>
        <v>-14.378450513749208</v>
      </c>
      <c r="AG42" s="11">
        <f t="shared" si="72"/>
        <v>-10.625359077977139</v>
      </c>
      <c r="AH42" s="11">
        <f t="shared" si="72"/>
        <v>-21.892754247218591</v>
      </c>
      <c r="AI42" s="12">
        <f t="shared" ref="AI42" si="73">AI40-2*STDEV(AI36:AI39)</f>
        <v>-15.911203419793493</v>
      </c>
    </row>
    <row r="43" spans="1:35" x14ac:dyDescent="0.25">
      <c r="A43" s="294"/>
      <c r="B43" s="293" t="s">
        <v>56</v>
      </c>
      <c r="C43" s="10">
        <v>13</v>
      </c>
      <c r="D43">
        <v>0.30197247877811217</v>
      </c>
      <c r="E43">
        <v>1.5657828183334603</v>
      </c>
      <c r="F43">
        <v>0.56163252430241706</v>
      </c>
      <c r="G43">
        <v>1.645851975174335</v>
      </c>
      <c r="H43">
        <v>0.49620751326243745</v>
      </c>
      <c r="I43">
        <v>8.8126040712200419E-3</v>
      </c>
      <c r="J43">
        <v>5.0297956926778891E-3</v>
      </c>
      <c r="K43">
        <v>4.4146698972187546E-3</v>
      </c>
      <c r="L43" s="9">
        <v>5.2920930922816065E-4</v>
      </c>
      <c r="M43" s="9">
        <v>3.7168473032957988E-3</v>
      </c>
      <c r="N43" s="9">
        <v>1.7284895630867065E-3</v>
      </c>
      <c r="O43" s="9">
        <v>1.5475653434830041E-3</v>
      </c>
      <c r="P43" s="9">
        <v>2.6994224626821352E-3</v>
      </c>
      <c r="Q43" s="9">
        <v>3.6703111886981568E-3</v>
      </c>
      <c r="R43" s="9">
        <v>1.4967924391434077E-4</v>
      </c>
      <c r="S43" s="9"/>
      <c r="T43" s="1">
        <f t="shared" ref="T43:AG45" si="74">LOG(D43,2)</f>
        <v>-1.727511023944923</v>
      </c>
      <c r="U43" s="9">
        <f t="shared" si="74"/>
        <v>0.64688411771052134</v>
      </c>
      <c r="V43" s="9">
        <f t="shared" si="74"/>
        <v>-0.83230160993732627</v>
      </c>
      <c r="W43" s="9">
        <f t="shared" si="74"/>
        <v>0.718834588320304</v>
      </c>
      <c r="X43" s="9">
        <f t="shared" si="74"/>
        <v>-1.0109845151096633</v>
      </c>
      <c r="Y43" s="9">
        <f t="shared" si="74"/>
        <v>-6.8262158948565981</v>
      </c>
      <c r="Z43" s="9">
        <f t="shared" si="74"/>
        <v>-7.6352844848592563</v>
      </c>
      <c r="AA43" s="9">
        <f t="shared" si="74"/>
        <v>-7.8234787189174861</v>
      </c>
      <c r="AB43" s="9">
        <f t="shared" si="74"/>
        <v>-10.883873939514162</v>
      </c>
      <c r="AC43" s="9">
        <f t="shared" si="74"/>
        <v>-8.0717048645019531</v>
      </c>
      <c r="AD43" s="9">
        <f t="shared" si="74"/>
        <v>-9.1762723922729474</v>
      </c>
      <c r="AE43" s="9">
        <f t="shared" si="74"/>
        <v>-9.3357839584350568</v>
      </c>
      <c r="AF43" s="9">
        <f t="shared" si="74"/>
        <v>-8.5331335067749006</v>
      </c>
      <c r="AG43" s="9">
        <f t="shared" si="74"/>
        <v>-8.0898818969726563</v>
      </c>
      <c r="AH43" s="9">
        <f t="shared" ref="AH43:AH45" si="75">LOG(R43,2)</f>
        <v>-12.705838203430176</v>
      </c>
      <c r="AI43" s="10"/>
    </row>
    <row r="44" spans="1:35" x14ac:dyDescent="0.25">
      <c r="A44" s="294"/>
      <c r="B44" s="294"/>
      <c r="C44" s="3">
        <v>14</v>
      </c>
      <c r="D44">
        <v>0.42747402312225868</v>
      </c>
      <c r="E44">
        <v>1.2292793347518955</v>
      </c>
      <c r="F44">
        <v>0.87671947088670399</v>
      </c>
      <c r="G44">
        <v>0.70670901762199012</v>
      </c>
      <c r="H44">
        <v>0.44875080112749205</v>
      </c>
      <c r="I44">
        <v>2.2205589931758685E-3</v>
      </c>
      <c r="J44">
        <v>7.5108726497015886E-3</v>
      </c>
      <c r="K44">
        <v>5.6445675849428568E-3</v>
      </c>
      <c r="L44">
        <v>6.8246550191657489E-5</v>
      </c>
      <c r="M44">
        <v>1.808134422152066E-3</v>
      </c>
      <c r="N44">
        <v>1.0925094087446071E-3</v>
      </c>
      <c r="O44">
        <v>6.8030255439296083E-4</v>
      </c>
      <c r="P44">
        <v>1.3298527765082636E-3</v>
      </c>
      <c r="Q44">
        <v>3.0899586460883663E-3</v>
      </c>
      <c r="R44">
        <v>7.0671906441294746E-5</v>
      </c>
      <c r="S44">
        <v>8.8862085531180734E-5</v>
      </c>
      <c r="T44" s="2">
        <f t="shared" si="74"/>
        <v>-1.2260913423774129</v>
      </c>
      <c r="U44">
        <f t="shared" si="74"/>
        <v>0.29781278313991438</v>
      </c>
      <c r="V44">
        <f t="shared" si="74"/>
        <v>-0.1898128060413809</v>
      </c>
      <c r="W44">
        <f t="shared" si="74"/>
        <v>-0.50081177694811085</v>
      </c>
      <c r="X44">
        <f t="shared" si="74"/>
        <v>-1.1560135803937275</v>
      </c>
      <c r="Y44">
        <f t="shared" si="74"/>
        <v>-8.8148613850383395</v>
      </c>
      <c r="Z44">
        <f t="shared" si="74"/>
        <v>-7.0568037478602754</v>
      </c>
      <c r="AA44">
        <f t="shared" si="74"/>
        <v>-7.4689212203960347</v>
      </c>
      <c r="AB44">
        <f t="shared" si="74"/>
        <v>-13.838884353637697</v>
      </c>
      <c r="AC44">
        <f t="shared" si="74"/>
        <v>-9.1112823486328161</v>
      </c>
      <c r="AD44">
        <f t="shared" si="74"/>
        <v>-9.8381385803222674</v>
      </c>
      <c r="AE44">
        <f t="shared" si="74"/>
        <v>-10.521535873413088</v>
      </c>
      <c r="AF44">
        <f t="shared" si="74"/>
        <v>-9.5545177459716832</v>
      </c>
      <c r="AG44">
        <f t="shared" si="74"/>
        <v>-8.3381967544555646</v>
      </c>
      <c r="AH44">
        <f t="shared" si="75"/>
        <v>-13.788503646850589</v>
      </c>
      <c r="AI44" s="3">
        <f t="shared" si="5"/>
        <v>-13.458072473644998</v>
      </c>
    </row>
    <row r="45" spans="1:35" x14ac:dyDescent="0.25">
      <c r="A45" s="294"/>
      <c r="B45" s="294"/>
      <c r="C45" s="3">
        <v>36</v>
      </c>
      <c r="D45">
        <v>0.62598123972939956</v>
      </c>
      <c r="E45">
        <v>1.3643448874612665</v>
      </c>
      <c r="F45">
        <v>0.47993919005366892</v>
      </c>
      <c r="G45">
        <v>0.58905167836318562</v>
      </c>
      <c r="H45">
        <v>0.39309895976847203</v>
      </c>
      <c r="I45">
        <v>1.6350233951435236E-3</v>
      </c>
      <c r="J45">
        <v>3.2003097184425773E-3</v>
      </c>
      <c r="K45">
        <v>2.4274215152103916E-3</v>
      </c>
      <c r="L45">
        <v>5.960203562613605E-5</v>
      </c>
      <c r="M45">
        <v>3.6207395420048666E-4</v>
      </c>
      <c r="N45">
        <v>1.9928145430288201E-3</v>
      </c>
      <c r="O45">
        <v>1.0918178243454773E-4</v>
      </c>
      <c r="P45">
        <v>1.9724077031622179E-3</v>
      </c>
      <c r="Q45">
        <v>2.7697273020781095E-3</v>
      </c>
      <c r="R45">
        <v>6.0342249111307528E-3</v>
      </c>
      <c r="S45">
        <v>8.772558863427864E-5</v>
      </c>
      <c r="T45" s="2">
        <f t="shared" si="74"/>
        <v>-0.67580867375969689</v>
      </c>
      <c r="U45">
        <f t="shared" si="74"/>
        <v>0.44820838375773209</v>
      </c>
      <c r="V45">
        <f t="shared" si="74"/>
        <v>-1.0590764718986383</v>
      </c>
      <c r="W45">
        <f t="shared" si="74"/>
        <v>-0.7635338855383581</v>
      </c>
      <c r="X45">
        <f t="shared" si="74"/>
        <v>-1.3470355488278545</v>
      </c>
      <c r="Y45">
        <f t="shared" si="74"/>
        <v>-9.2564730056261517</v>
      </c>
      <c r="Z45">
        <f t="shared" si="74"/>
        <v>-8.2875727521622817</v>
      </c>
      <c r="AA45">
        <f t="shared" si="74"/>
        <v>-8.6863596343099925</v>
      </c>
      <c r="AB45">
        <f t="shared" si="74"/>
        <v>-14.034278869628904</v>
      </c>
      <c r="AC45">
        <f t="shared" si="74"/>
        <v>-11.431427979308907</v>
      </c>
      <c r="AD45">
        <f t="shared" si="74"/>
        <v>-8.9709768295288086</v>
      </c>
      <c r="AE45">
        <f t="shared" si="74"/>
        <v>-13.160980224609377</v>
      </c>
      <c r="AF45">
        <f t="shared" si="74"/>
        <v>-8.9858264923095721</v>
      </c>
      <c r="AG45">
        <f t="shared" si="74"/>
        <v>-8.4960403442382848</v>
      </c>
      <c r="AH45">
        <f t="shared" si="75"/>
        <v>-7.3726158142089879</v>
      </c>
      <c r="AI45" s="3">
        <f t="shared" si="5"/>
        <v>-13.476642751365874</v>
      </c>
    </row>
    <row r="46" spans="1:35" ht="15.75" thickBot="1" x14ac:dyDescent="0.3">
      <c r="A46" s="294"/>
      <c r="B46" s="294"/>
      <c r="C46" s="220">
        <v>37</v>
      </c>
      <c r="D46">
        <v>0.42376076377487693</v>
      </c>
      <c r="E46">
        <v>2.2652574414464679</v>
      </c>
      <c r="F46">
        <v>0.54554067537588014</v>
      </c>
      <c r="G46">
        <v>0.34214242890389429</v>
      </c>
      <c r="H46">
        <v>0.3213060651329781</v>
      </c>
      <c r="I46">
        <v>2.202548446665867E-4</v>
      </c>
      <c r="J46">
        <v>1.0988503137118462E-3</v>
      </c>
      <c r="K46">
        <v>2.605930585362163E-3</v>
      </c>
      <c r="L46" s="219"/>
      <c r="M46" s="219">
        <v>3.0955073243888045E-4</v>
      </c>
      <c r="N46" s="219">
        <v>3.924914701187507E-4</v>
      </c>
      <c r="O46" s="219">
        <v>1.7391920280035524E-2</v>
      </c>
      <c r="P46" s="219">
        <v>3.2197400600943739E-3</v>
      </c>
      <c r="Q46" s="219">
        <v>3.575189177913613E-3</v>
      </c>
      <c r="R46" s="219">
        <v>2.6066272862249902E-4</v>
      </c>
      <c r="S46" s="219">
        <v>5.1334203002505505E-5</v>
      </c>
      <c r="T46" s="218">
        <f t="shared" ref="T46:AA46" si="76">LOG(D46,2)</f>
        <v>-1.2386780808627735</v>
      </c>
      <c r="U46" s="219">
        <f t="shared" si="76"/>
        <v>1.17967501865668</v>
      </c>
      <c r="V46" s="219">
        <f t="shared" si="76"/>
        <v>-0.87424132734791982</v>
      </c>
      <c r="W46" s="219">
        <f t="shared" si="76"/>
        <v>-1.5473310718290516</v>
      </c>
      <c r="X46" s="219">
        <f t="shared" si="76"/>
        <v>-1.6379798807923749</v>
      </c>
      <c r="Y46" s="219">
        <f t="shared" si="76"/>
        <v>-12.148538626920942</v>
      </c>
      <c r="Z46" s="219">
        <f t="shared" si="76"/>
        <v>-9.8297894100887717</v>
      </c>
      <c r="AA46" s="219">
        <f t="shared" si="76"/>
        <v>-8.5839856295693693</v>
      </c>
      <c r="AB46" s="219"/>
      <c r="AC46" s="219">
        <f>LOG(M46,2)</f>
        <v>-11.657536506652834</v>
      </c>
      <c r="AD46" s="219">
        <f>LOG(N46,2)</f>
        <v>-11.31505107879639</v>
      </c>
      <c r="AE46" s="219">
        <f>LOG(O46,2)</f>
        <v>-5.8454389572143555</v>
      </c>
      <c r="AF46" s="219">
        <f>LOG(P46,2)</f>
        <v>-8.2788400650024467</v>
      </c>
      <c r="AG46" s="219">
        <f>LOG(Q46,2)</f>
        <v>-8.1277647018432635</v>
      </c>
      <c r="AH46" s="219">
        <f t="shared" ref="AH46" si="77">LOG(R46,2)</f>
        <v>-11.905528068542484</v>
      </c>
      <c r="AI46" s="3">
        <f t="shared" si="5"/>
        <v>-14.249720087984702</v>
      </c>
    </row>
    <row r="47" spans="1:35" ht="15.75" thickTop="1" x14ac:dyDescent="0.25">
      <c r="A47" s="294"/>
      <c r="B47" s="294"/>
      <c r="C47" s="224" t="s">
        <v>171</v>
      </c>
      <c r="D47" s="221">
        <f t="shared" ref="D47:K47" si="78">AVERAGE(D43:D46)</f>
        <v>0.44479712635116186</v>
      </c>
      <c r="E47" s="221">
        <f t="shared" si="78"/>
        <v>1.6061661204982725</v>
      </c>
      <c r="F47" s="221">
        <f t="shared" si="78"/>
        <v>0.6159579651546675</v>
      </c>
      <c r="G47" s="221">
        <f t="shared" si="78"/>
        <v>0.82093877501585122</v>
      </c>
      <c r="H47" s="221">
        <f t="shared" si="78"/>
        <v>0.41484083482284495</v>
      </c>
      <c r="I47" s="221">
        <f t="shared" si="78"/>
        <v>3.2221103260515051E-3</v>
      </c>
      <c r="J47" s="221">
        <f t="shared" si="78"/>
        <v>4.2099570936334754E-3</v>
      </c>
      <c r="K47" s="221">
        <f t="shared" si="78"/>
        <v>3.7731473956835412E-3</v>
      </c>
      <c r="L47" s="221">
        <f t="shared" ref="L47:R47" si="79">AVERAGE(L43:L46)</f>
        <v>2.1901929834865141E-4</v>
      </c>
      <c r="M47" s="221">
        <f t="shared" si="79"/>
        <v>1.5491516030218082E-3</v>
      </c>
      <c r="N47" s="221">
        <f t="shared" si="79"/>
        <v>1.301576246244721E-3</v>
      </c>
      <c r="O47" s="221">
        <f t="shared" si="79"/>
        <v>4.9322424900865094E-3</v>
      </c>
      <c r="P47" s="221">
        <f t="shared" si="79"/>
        <v>2.3053557506117479E-3</v>
      </c>
      <c r="Q47" s="221">
        <f t="shared" si="79"/>
        <v>3.2762965786945616E-3</v>
      </c>
      <c r="R47" s="221">
        <f t="shared" si="79"/>
        <v>1.6288096975272219E-3</v>
      </c>
      <c r="S47" s="6"/>
      <c r="T47" s="5">
        <f t="shared" ref="T47" si="80">AVERAGE(T43:T46)</f>
        <v>-1.2170222802362016</v>
      </c>
      <c r="U47" s="6">
        <f t="shared" ref="U47" si="81">AVERAGE(U43:U46)</f>
        <v>0.64314507581621205</v>
      </c>
      <c r="V47" s="6">
        <f t="shared" ref="V47" si="82">AVERAGE(V43:V46)</f>
        <v>-0.73885805380631631</v>
      </c>
      <c r="W47" s="6">
        <f t="shared" ref="W47" si="83">AVERAGE(W43:W46)</f>
        <v>-0.52321053649880411</v>
      </c>
      <c r="X47" s="6">
        <f t="shared" ref="X47" si="84">AVERAGE(X43:X46)</f>
        <v>-1.2880033812809049</v>
      </c>
      <c r="Y47" s="6">
        <f t="shared" ref="Y47" si="85">AVERAGE(Y43:Y46)</f>
        <v>-9.2615222281105076</v>
      </c>
      <c r="Z47" s="6">
        <f t="shared" ref="Z47" si="86">AVERAGE(Z43:Z46)</f>
        <v>-8.2023625987426456</v>
      </c>
      <c r="AA47" s="6">
        <f t="shared" ref="AA47" si="87">AVERAGE(AA43:AA46)</f>
        <v>-8.1406863007982206</v>
      </c>
      <c r="AB47" s="6">
        <f t="shared" ref="AB47" si="88">AVERAGE(AB43:AB46)</f>
        <v>-12.919012387593588</v>
      </c>
      <c r="AC47" s="6">
        <f t="shared" ref="AC47" si="89">AVERAGE(AC43:AC46)</f>
        <v>-10.067987924774128</v>
      </c>
      <c r="AD47" s="6">
        <f t="shared" ref="AD47" si="90">AVERAGE(AD43:AD46)</f>
        <v>-9.8251097202301025</v>
      </c>
      <c r="AE47" s="6">
        <f t="shared" ref="AE47" si="91">AVERAGE(AE43:AE46)</f>
        <v>-9.7159347534179688</v>
      </c>
      <c r="AF47" s="6">
        <f t="shared" ref="AF47" si="92">AVERAGE(AF43:AF46)</f>
        <v>-8.8380794525146502</v>
      </c>
      <c r="AG47" s="6">
        <f t="shared" ref="AG47" si="93">AVERAGE(AG43:AG46)</f>
        <v>-8.2629709243774432</v>
      </c>
      <c r="AH47" s="6">
        <f t="shared" ref="AH47" si="94">AVERAGE(AH43:AH46)</f>
        <v>-11.44312143325806</v>
      </c>
      <c r="AI47" s="222">
        <f t="shared" ref="AI47" si="95">AVERAGE(AI43:AI46)</f>
        <v>-13.728145104331858</v>
      </c>
    </row>
    <row r="48" spans="1:35" x14ac:dyDescent="0.25">
      <c r="A48" s="294"/>
      <c r="B48" s="294"/>
      <c r="C48" s="3" t="s">
        <v>172</v>
      </c>
      <c r="T48" s="2">
        <f>T47+2*STDEV(T43:T46)</f>
        <v>-0.35751688224848988</v>
      </c>
      <c r="U48">
        <f t="shared" ref="U48:AH48" si="96">U47+2*STDEV(U43:U46)</f>
        <v>1.413541567911422</v>
      </c>
      <c r="V48">
        <f t="shared" si="96"/>
        <v>1.9254381404590237E-2</v>
      </c>
      <c r="W48">
        <f t="shared" si="96"/>
        <v>1.3564192070038974</v>
      </c>
      <c r="X48">
        <f t="shared" si="96"/>
        <v>-0.7462419248339649</v>
      </c>
      <c r="Y48">
        <f t="shared" si="96"/>
        <v>-4.8698464618198267</v>
      </c>
      <c r="Z48">
        <f t="shared" si="96"/>
        <v>-5.81080481782117</v>
      </c>
      <c r="AA48">
        <f t="shared" si="96"/>
        <v>-6.9596344221492608</v>
      </c>
      <c r="AB48">
        <f t="shared" si="96"/>
        <v>-9.3886378287920706</v>
      </c>
      <c r="AC48">
        <f t="shared" si="96"/>
        <v>-6.5492637066117325</v>
      </c>
      <c r="AD48">
        <f t="shared" si="96"/>
        <v>-7.7051638478739282</v>
      </c>
      <c r="AE48">
        <f t="shared" si="96"/>
        <v>-3.6449563810335146</v>
      </c>
      <c r="AF48">
        <f t="shared" si="96"/>
        <v>-7.7180474657881266</v>
      </c>
      <c r="AG48">
        <f t="shared" si="96"/>
        <v>-7.8831098725789222</v>
      </c>
      <c r="AH48">
        <f t="shared" si="96"/>
        <v>-5.8006506670570079</v>
      </c>
      <c r="AI48" s="3">
        <f t="shared" ref="AI48" si="97">AI47+2*STDEV(AI43:AI46)</f>
        <v>-12.824559886473562</v>
      </c>
    </row>
    <row r="49" spans="1:35" ht="15.75" thickBot="1" x14ac:dyDescent="0.3">
      <c r="A49" s="294"/>
      <c r="B49" s="315"/>
      <c r="C49" s="12" t="s">
        <v>173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8">
        <f>T47-2*STDEV(T43:T46)</f>
        <v>-2.0765276782239135</v>
      </c>
      <c r="U49" s="11">
        <f t="shared" ref="U49:AH49" si="98">U47-2*STDEV(U43:U46)</f>
        <v>-0.12725141627899794</v>
      </c>
      <c r="V49" s="11">
        <f t="shared" si="98"/>
        <v>-1.4969704890172228</v>
      </c>
      <c r="W49" s="11">
        <f t="shared" si="98"/>
        <v>-2.4028402800015058</v>
      </c>
      <c r="X49" s="11">
        <f t="shared" si="98"/>
        <v>-1.8297648377278448</v>
      </c>
      <c r="Y49" s="11">
        <f t="shared" si="98"/>
        <v>-13.653197994401189</v>
      </c>
      <c r="Z49" s="11">
        <f t="shared" si="98"/>
        <v>-10.593920379664121</v>
      </c>
      <c r="AA49" s="11">
        <f t="shared" si="98"/>
        <v>-9.3217381794471805</v>
      </c>
      <c r="AB49" s="11">
        <f t="shared" si="98"/>
        <v>-16.449386946395105</v>
      </c>
      <c r="AC49" s="11">
        <f t="shared" si="98"/>
        <v>-13.586712142936523</v>
      </c>
      <c r="AD49" s="11">
        <f t="shared" si="98"/>
        <v>-11.945055592586277</v>
      </c>
      <c r="AE49" s="11">
        <f t="shared" si="98"/>
        <v>-15.786913125802423</v>
      </c>
      <c r="AF49" s="11">
        <f t="shared" si="98"/>
        <v>-9.9581114392411738</v>
      </c>
      <c r="AG49" s="11">
        <f t="shared" si="98"/>
        <v>-8.6428319761759642</v>
      </c>
      <c r="AH49" s="11">
        <f t="shared" si="98"/>
        <v>-17.085592199459114</v>
      </c>
      <c r="AI49" s="12">
        <f t="shared" ref="AI49" si="99">AI47-2*STDEV(AI43:AI46)</f>
        <v>-14.631730322190155</v>
      </c>
    </row>
    <row r="50" spans="1:35" x14ac:dyDescent="0.25">
      <c r="A50" s="294"/>
      <c r="B50" s="293" t="s">
        <v>136</v>
      </c>
      <c r="C50" s="10">
        <v>11</v>
      </c>
      <c r="D50" s="9">
        <v>0.39427178654378098</v>
      </c>
      <c r="E50" s="9">
        <v>5.3674491022422952</v>
      </c>
      <c r="F50" s="9">
        <v>1.2788572892580918</v>
      </c>
      <c r="G50" s="9">
        <v>0.45122442495650672</v>
      </c>
      <c r="H50" s="9">
        <v>0.27367301425086832</v>
      </c>
      <c r="I50" s="9">
        <v>5.9290284495510932E-4</v>
      </c>
      <c r="J50" s="9">
        <v>3.1715876108592811E-3</v>
      </c>
      <c r="K50" s="9">
        <v>5.5832099666561904E-3</v>
      </c>
      <c r="L50" s="9">
        <v>3.3292613274687772E-4</v>
      </c>
      <c r="M50" s="9">
        <v>3.4421847304136436E-4</v>
      </c>
      <c r="N50" s="9">
        <v>1.4310857127212203E-3</v>
      </c>
      <c r="O50" s="9">
        <v>8.5973761223426834E-4</v>
      </c>
      <c r="P50" s="9">
        <v>0.19585341944420898</v>
      </c>
      <c r="Q50" s="9">
        <v>4.0009896204428958E-3</v>
      </c>
      <c r="R50" s="9"/>
      <c r="S50" s="9">
        <v>9.6909032653082756E-5</v>
      </c>
      <c r="T50" s="1">
        <f t="shared" ref="T50:AG52" si="100">LOG(D50,2)</f>
        <v>-1.3427376176896022</v>
      </c>
      <c r="U50" s="9">
        <f t="shared" si="100"/>
        <v>2.424236605545476</v>
      </c>
      <c r="V50" s="9">
        <f t="shared" si="100"/>
        <v>0.35485527941346967</v>
      </c>
      <c r="W50" s="9">
        <f t="shared" si="100"/>
        <v>-1.1480829313840515</v>
      </c>
      <c r="X50" s="9">
        <f t="shared" si="100"/>
        <v>-1.8694749112837066</v>
      </c>
      <c r="Y50" s="9">
        <f t="shared" si="100"/>
        <v>-10.719916660250002</v>
      </c>
      <c r="Z50" s="9">
        <f t="shared" si="100"/>
        <v>-8.3005790894229019</v>
      </c>
      <c r="AA50" s="9">
        <f t="shared" si="100"/>
        <v>-7.4846894723809285</v>
      </c>
      <c r="AB50" s="9">
        <f t="shared" si="100"/>
        <v>-11.552510261535646</v>
      </c>
      <c r="AC50" s="9">
        <f t="shared" si="100"/>
        <v>-11.504387855529787</v>
      </c>
      <c r="AD50" s="9">
        <f t="shared" si="100"/>
        <v>-9.4486742019653356</v>
      </c>
      <c r="AE50" s="9">
        <f t="shared" si="100"/>
        <v>-10.183815956115724</v>
      </c>
      <c r="AF50" s="9">
        <f t="shared" si="100"/>
        <v>-2.3521537780761723</v>
      </c>
      <c r="AG50" s="9">
        <f t="shared" si="100"/>
        <v>-7.9654273986816433</v>
      </c>
      <c r="AH50" s="9"/>
      <c r="AI50" s="10">
        <f t="shared" si="5"/>
        <v>-13.333009332465403</v>
      </c>
    </row>
    <row r="51" spans="1:35" x14ac:dyDescent="0.25">
      <c r="A51" s="294"/>
      <c r="B51" s="294"/>
      <c r="C51" s="3">
        <v>12</v>
      </c>
      <c r="D51">
        <v>0.56540371657085031</v>
      </c>
      <c r="E51">
        <v>3.9764336379623906</v>
      </c>
      <c r="F51">
        <v>1.3463699315137383</v>
      </c>
      <c r="G51">
        <v>1.3959412791850982</v>
      </c>
      <c r="H51">
        <v>0.5325291848107383</v>
      </c>
      <c r="I51">
        <v>6.8103663715156923E-4</v>
      </c>
      <c r="J51">
        <v>4.2227962857392144E-3</v>
      </c>
      <c r="K51">
        <v>3.5794435034606433E-3</v>
      </c>
      <c r="L51">
        <v>3.6400000000000001E-4</v>
      </c>
      <c r="M51">
        <v>5.6955658048578502E-4</v>
      </c>
      <c r="N51">
        <v>1.1153726829319017E-3</v>
      </c>
      <c r="O51">
        <v>2.5100000000000001E-3</v>
      </c>
      <c r="P51">
        <v>1.083937457943662E-3</v>
      </c>
      <c r="Q51">
        <v>4.9600127181797257E-4</v>
      </c>
      <c r="R51">
        <v>2.5300000000000002E-4</v>
      </c>
      <c r="S51">
        <v>7.998444961081272E-4</v>
      </c>
      <c r="T51" s="2">
        <f t="shared" si="100"/>
        <v>-0.82264672841315867</v>
      </c>
      <c r="U51">
        <f t="shared" si="100"/>
        <v>1.9914750942303758</v>
      </c>
      <c r="V51">
        <f t="shared" si="100"/>
        <v>0.42907486242487558</v>
      </c>
      <c r="W51">
        <f t="shared" si="100"/>
        <v>0.4812382552938107</v>
      </c>
      <c r="X51">
        <f t="shared" si="100"/>
        <v>-0.90906750170298611</v>
      </c>
      <c r="Y51">
        <f t="shared" si="100"/>
        <v>-10.519979967780349</v>
      </c>
      <c r="Z51">
        <f t="shared" si="100"/>
        <v>-7.8875856336968519</v>
      </c>
      <c r="AA51">
        <f t="shared" si="100"/>
        <v>-8.1260489757212522</v>
      </c>
      <c r="AB51">
        <f t="shared" si="100"/>
        <v>-11.423773929125478</v>
      </c>
      <c r="AC51">
        <f t="shared" si="100"/>
        <v>-10.777873211309506</v>
      </c>
      <c r="AD51">
        <f t="shared" si="100"/>
        <v>-9.8082584417977934</v>
      </c>
      <c r="AE51">
        <f t="shared" si="100"/>
        <v>-8.6380969204860403</v>
      </c>
      <c r="AF51">
        <f t="shared" si="100"/>
        <v>-9.8495027675621269</v>
      </c>
      <c r="AG51">
        <f t="shared" si="100"/>
        <v>-10.977368559656796</v>
      </c>
      <c r="AH51">
        <f>LOG(R51,2)</f>
        <v>-11.948574994629864</v>
      </c>
      <c r="AI51" s="3">
        <f t="shared" si="5"/>
        <v>-10.287992837675095</v>
      </c>
    </row>
    <row r="52" spans="1:35" x14ac:dyDescent="0.25">
      <c r="A52" s="294"/>
      <c r="B52" s="294"/>
      <c r="C52" s="3">
        <v>34</v>
      </c>
      <c r="D52">
        <v>0.69540787870615317</v>
      </c>
      <c r="E52">
        <v>2.5358606127829102</v>
      </c>
      <c r="F52">
        <v>1.5732507570863765</v>
      </c>
      <c r="G52">
        <v>2.2267740116001962</v>
      </c>
      <c r="H52">
        <v>1.0013839267921785</v>
      </c>
      <c r="I52">
        <v>2.4944151228320152E-3</v>
      </c>
      <c r="J52">
        <v>1.4988342553887098E-2</v>
      </c>
      <c r="K52">
        <v>6.4599961839527029E-3</v>
      </c>
      <c r="L52">
        <v>3.8638885921281764E-4</v>
      </c>
      <c r="M52">
        <v>2.3512815245859534E-3</v>
      </c>
      <c r="N52">
        <v>1.6349265988424759E-3</v>
      </c>
      <c r="O52">
        <v>4.3769269631607132E-3</v>
      </c>
      <c r="P52">
        <v>2.7416129870056561E-3</v>
      </c>
      <c r="Q52">
        <v>2.0369738799180248E-3</v>
      </c>
      <c r="R52">
        <v>3.8644045693252084E-4</v>
      </c>
      <c r="S52">
        <v>2.4786491588394875E-5</v>
      </c>
      <c r="T52" s="2">
        <f t="shared" si="100"/>
        <v>-0.52406868254441841</v>
      </c>
      <c r="U52">
        <f t="shared" si="100"/>
        <v>1.3424754478537213</v>
      </c>
      <c r="V52">
        <f t="shared" si="100"/>
        <v>0.65374863716993459</v>
      </c>
      <c r="W52">
        <f t="shared" si="100"/>
        <v>1.1549551509020195</v>
      </c>
      <c r="X52">
        <f t="shared" si="100"/>
        <v>1.9952040300959708E-3</v>
      </c>
      <c r="Y52">
        <f t="shared" si="100"/>
        <v>-8.6470827048938776</v>
      </c>
      <c r="Z52">
        <f t="shared" si="100"/>
        <v>-6.0600153342737695</v>
      </c>
      <c r="AA52">
        <f t="shared" si="100"/>
        <v>-7.2742509719710817</v>
      </c>
      <c r="AB52">
        <f t="shared" si="100"/>
        <v>-11.337658882141113</v>
      </c>
      <c r="AC52">
        <f t="shared" si="100"/>
        <v>-8.7323369979858416</v>
      </c>
      <c r="AD52">
        <f t="shared" si="100"/>
        <v>-9.2565584182739258</v>
      </c>
      <c r="AE52">
        <f t="shared" si="100"/>
        <v>-7.8358659744262695</v>
      </c>
      <c r="AF52">
        <f t="shared" si="100"/>
        <v>-8.5107593536376935</v>
      </c>
      <c r="AG52">
        <f t="shared" si="100"/>
        <v>-8.9393568038940447</v>
      </c>
      <c r="AH52">
        <f>LOG(R52,2)</f>
        <v>-11.337466239929197</v>
      </c>
      <c r="AI52" s="3">
        <f t="shared" si="5"/>
        <v>-15.300086395276308</v>
      </c>
    </row>
    <row r="53" spans="1:35" ht="15.75" thickBot="1" x14ac:dyDescent="0.3">
      <c r="A53" s="294"/>
      <c r="B53" s="294"/>
      <c r="C53" s="220">
        <v>35</v>
      </c>
      <c r="D53">
        <v>0.55973181963906138</v>
      </c>
      <c r="E53">
        <v>2.6161365918517623</v>
      </c>
      <c r="F53">
        <v>0.76576016400481473</v>
      </c>
      <c r="G53">
        <v>0.26117848526414711</v>
      </c>
      <c r="H53">
        <v>0.18595201752828783</v>
      </c>
      <c r="I53">
        <v>1.3385012069453842E-3</v>
      </c>
      <c r="J53">
        <v>6.5818095289761733E-4</v>
      </c>
      <c r="K53">
        <v>2.5423316230862502E-3</v>
      </c>
      <c r="L53" s="219"/>
      <c r="M53">
        <v>1.3059288440615718E-4</v>
      </c>
      <c r="N53">
        <v>1.2345226032691766E-3</v>
      </c>
      <c r="O53" s="219"/>
      <c r="P53">
        <v>7.1752670528821456E-4</v>
      </c>
      <c r="Q53">
        <v>2.408079135427099E-4</v>
      </c>
      <c r="R53">
        <v>1.0708374011752016E-4</v>
      </c>
      <c r="S53">
        <v>9.1393562505268111E-5</v>
      </c>
      <c r="T53" s="218">
        <f t="shared" ref="T53:AA53" si="101">LOG(D53,2)</f>
        <v>-0.83719233048304709</v>
      </c>
      <c r="U53" s="219">
        <f t="shared" si="101"/>
        <v>1.3874378677636277</v>
      </c>
      <c r="V53" s="219">
        <f t="shared" si="101"/>
        <v>-0.3850354839125894</v>
      </c>
      <c r="W53" s="219">
        <f t="shared" si="101"/>
        <v>-1.9368920359858763</v>
      </c>
      <c r="X53" s="219">
        <f t="shared" si="101"/>
        <v>-2.4269976940078268</v>
      </c>
      <c r="Y53" s="219">
        <f t="shared" si="101"/>
        <v>-9.5451658447843784</v>
      </c>
      <c r="Z53" s="219">
        <f t="shared" si="101"/>
        <v>-10.569228102643184</v>
      </c>
      <c r="AA53" s="219">
        <f t="shared" si="101"/>
        <v>-8.6196320561377746</v>
      </c>
      <c r="AB53" s="219"/>
      <c r="AC53" s="219">
        <f>LOG(M53,2)</f>
        <v>-12.902636088420204</v>
      </c>
      <c r="AD53" s="219">
        <f>LOG(N53,2)</f>
        <v>-9.6618310331746553</v>
      </c>
      <c r="AE53" s="219"/>
      <c r="AF53" s="219">
        <f>LOG(P53,2)</f>
        <v>-10.444679851775209</v>
      </c>
      <c r="AG53" s="219">
        <f>LOG(Q53,2)</f>
        <v>-12.01982957615105</v>
      </c>
      <c r="AH53" s="219">
        <f>LOG(R53,2)</f>
        <v>-13.188972945518197</v>
      </c>
      <c r="AI53" s="3">
        <f t="shared" si="5"/>
        <v>-13.4175479247859</v>
      </c>
    </row>
    <row r="54" spans="1:35" ht="15.75" thickTop="1" x14ac:dyDescent="0.25">
      <c r="A54" s="294"/>
      <c r="B54" s="294"/>
      <c r="C54" s="224" t="s">
        <v>171</v>
      </c>
      <c r="D54" s="221">
        <f t="shared" ref="D54:K54" si="102">AVERAGE(D50:D53)</f>
        <v>0.55370380036496147</v>
      </c>
      <c r="E54" s="221">
        <f t="shared" si="102"/>
        <v>3.6239699862098398</v>
      </c>
      <c r="F54" s="221">
        <f t="shared" si="102"/>
        <v>1.2410595354657552</v>
      </c>
      <c r="G54" s="221">
        <f t="shared" si="102"/>
        <v>1.0837795502514871</v>
      </c>
      <c r="H54" s="221">
        <f t="shared" si="102"/>
        <v>0.49838453584551823</v>
      </c>
      <c r="I54" s="221">
        <f t="shared" si="102"/>
        <v>1.2767139529710194E-3</v>
      </c>
      <c r="J54" s="221">
        <f t="shared" si="102"/>
        <v>5.760226850845802E-3</v>
      </c>
      <c r="K54" s="221">
        <f t="shared" si="102"/>
        <v>4.541245319288947E-3</v>
      </c>
      <c r="L54" s="221">
        <f t="shared" ref="L54:O54" si="103">AVERAGE(L50:L53)</f>
        <v>3.6110499731989849E-4</v>
      </c>
      <c r="M54" s="221">
        <f>AVERAGE(M50:M53)</f>
        <v>8.4891236562981511E-4</v>
      </c>
      <c r="N54" s="221">
        <f>AVERAGE(N50:N53)</f>
        <v>1.3539768994411936E-3</v>
      </c>
      <c r="O54" s="221">
        <f t="shared" si="103"/>
        <v>2.5822215251316608E-3</v>
      </c>
      <c r="P54" s="221">
        <f>AVERAGE(P50:P53)</f>
        <v>5.0099124148611625E-2</v>
      </c>
      <c r="Q54" s="221">
        <f>AVERAGE(Q50:Q53)</f>
        <v>1.6936931714304009E-3</v>
      </c>
      <c r="R54" s="221">
        <f>AVERAGE(R50:R53)</f>
        <v>2.4884139901668035E-4</v>
      </c>
      <c r="S54" s="221">
        <f>AVERAGE(S50:S53)</f>
        <v>2.5323339571371826E-4</v>
      </c>
      <c r="T54" s="5">
        <f t="shared" ref="T54" si="104">AVERAGE(T50:T53)</f>
        <v>-0.88166133978255667</v>
      </c>
      <c r="U54" s="6">
        <f t="shared" ref="U54" si="105">AVERAGE(U50:U53)</f>
        <v>1.7864062538483001</v>
      </c>
      <c r="V54" s="6">
        <f t="shared" ref="V54" si="106">AVERAGE(V50:V53)</f>
        <v>0.26316082377392264</v>
      </c>
      <c r="W54" s="6">
        <f t="shared" ref="W54" si="107">AVERAGE(W50:W53)</f>
        <v>-0.36219539029352443</v>
      </c>
      <c r="X54" s="6">
        <f t="shared" ref="X54" si="108">AVERAGE(X50:X53)</f>
        <v>-1.300886225741106</v>
      </c>
      <c r="Y54" s="6">
        <f t="shared" ref="Y54" si="109">AVERAGE(Y50:Y53)</f>
        <v>-9.8580362944271513</v>
      </c>
      <c r="Z54" s="6">
        <f t="shared" ref="Z54" si="110">AVERAGE(Z50:Z53)</f>
        <v>-8.2043520400091765</v>
      </c>
      <c r="AA54" s="6">
        <f t="shared" ref="AA54" si="111">AVERAGE(AA50:AA53)</f>
        <v>-7.8761553690527588</v>
      </c>
      <c r="AB54" s="6">
        <f t="shared" ref="AB54" si="112">AVERAGE(AB50:AB53)</f>
        <v>-11.437981024267414</v>
      </c>
      <c r="AC54" s="6">
        <f t="shared" ref="AC54" si="113">AVERAGE(AC50:AC53)</f>
        <v>-10.979308538311335</v>
      </c>
      <c r="AD54" s="6">
        <f t="shared" ref="AD54" si="114">AVERAGE(AD50:AD53)</f>
        <v>-9.543830523802928</v>
      </c>
      <c r="AE54" s="6">
        <f t="shared" ref="AE54" si="115">AVERAGE(AE50:AE53)</f>
        <v>-8.885926283676012</v>
      </c>
      <c r="AF54" s="6">
        <f t="shared" ref="AF54" si="116">AVERAGE(AF50:AF53)</f>
        <v>-7.7892739377628004</v>
      </c>
      <c r="AG54" s="6">
        <f t="shared" ref="AG54" si="117">AVERAGE(AG50:AG53)</f>
        <v>-9.9754955845958833</v>
      </c>
      <c r="AH54" s="6">
        <f t="shared" ref="AH54" si="118">AVERAGE(AH50:AH53)</f>
        <v>-12.158338060025754</v>
      </c>
      <c r="AI54" s="222">
        <f t="shared" ref="AI54" si="119">AVERAGE(AI50:AI53)</f>
        <v>-13.084659122550677</v>
      </c>
    </row>
    <row r="55" spans="1:35" x14ac:dyDescent="0.25">
      <c r="A55" s="294"/>
      <c r="B55" s="294"/>
      <c r="C55" s="3" t="s">
        <v>172</v>
      </c>
      <c r="T55" s="2">
        <f>T54+2*STDEV(T50:T53)</f>
        <v>-0.20252064772883305</v>
      </c>
      <c r="U55">
        <f t="shared" ref="U55:AH55" si="120">U54+2*STDEV(U50:U53)</f>
        <v>2.8225086428992396</v>
      </c>
      <c r="V55">
        <f t="shared" si="120"/>
        <v>1.1640142226414691</v>
      </c>
      <c r="W55">
        <f t="shared" si="120"/>
        <v>2.4921381179834916</v>
      </c>
      <c r="X55">
        <f t="shared" si="120"/>
        <v>0.84152427486746539</v>
      </c>
      <c r="Y55">
        <f t="shared" si="120"/>
        <v>-7.944817817289235</v>
      </c>
      <c r="Z55">
        <f t="shared" si="120"/>
        <v>-4.4984253811935275</v>
      </c>
      <c r="AA55">
        <f t="shared" si="120"/>
        <v>-6.648290636885009</v>
      </c>
      <c r="AB55">
        <f t="shared" si="120"/>
        <v>-11.221725065078195</v>
      </c>
      <c r="AC55">
        <f t="shared" si="120"/>
        <v>-7.5028439647585863</v>
      </c>
      <c r="AD55">
        <f t="shared" si="120"/>
        <v>-9.0601967336575164</v>
      </c>
      <c r="AE55">
        <f t="shared" si="120"/>
        <v>-6.4990607038217805</v>
      </c>
      <c r="AF55">
        <f t="shared" si="120"/>
        <v>-0.36152953042986358</v>
      </c>
      <c r="AG55">
        <f t="shared" si="120"/>
        <v>-6.2701825322193114</v>
      </c>
      <c r="AH55">
        <f t="shared" si="120"/>
        <v>-10.271520975183169</v>
      </c>
      <c r="AI55" s="3">
        <f t="shared" ref="AI55" si="121">AI54+2*STDEV(AI50:AI53)</f>
        <v>-8.9370569090439425</v>
      </c>
    </row>
    <row r="56" spans="1:35" ht="15.75" thickBot="1" x14ac:dyDescent="0.3">
      <c r="A56" s="315"/>
      <c r="B56" s="315"/>
      <c r="C56" s="12" t="s">
        <v>173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8">
        <f>T54-2*STDEV(T50:T53)</f>
        <v>-1.5608020318362803</v>
      </c>
      <c r="U56" s="11">
        <f t="shared" ref="U56:AH56" si="122">U54-2*STDEV(U50:U53)</f>
        <v>0.75030386479736033</v>
      </c>
      <c r="V56" s="11">
        <f t="shared" si="122"/>
        <v>-0.63769257509362376</v>
      </c>
      <c r="W56" s="11">
        <f t="shared" si="122"/>
        <v>-3.2165288985705405</v>
      </c>
      <c r="X56" s="11">
        <f t="shared" si="122"/>
        <v>-3.4432967263496774</v>
      </c>
      <c r="Y56" s="11">
        <f t="shared" si="122"/>
        <v>-11.771254771565069</v>
      </c>
      <c r="Z56" s="11">
        <f t="shared" si="122"/>
        <v>-11.910278698824825</v>
      </c>
      <c r="AA56" s="11">
        <f t="shared" si="122"/>
        <v>-9.1040201012205095</v>
      </c>
      <c r="AB56" s="11">
        <f t="shared" si="122"/>
        <v>-11.654236983456633</v>
      </c>
      <c r="AC56" s="11">
        <f t="shared" si="122"/>
        <v>-14.455773111864083</v>
      </c>
      <c r="AD56" s="11">
        <f t="shared" si="122"/>
        <v>-10.027464313948339</v>
      </c>
      <c r="AE56" s="11">
        <f t="shared" si="122"/>
        <v>-11.272791863530244</v>
      </c>
      <c r="AF56" s="11">
        <f t="shared" si="122"/>
        <v>-15.217018345095738</v>
      </c>
      <c r="AG56" s="11">
        <f t="shared" si="122"/>
        <v>-13.680808636972454</v>
      </c>
      <c r="AH56" s="11">
        <f t="shared" si="122"/>
        <v>-14.045155144868339</v>
      </c>
      <c r="AI56" s="12">
        <f t="shared" ref="AI56" si="123">AI54-2*STDEV(AI50:AI53)</f>
        <v>-17.232261336057412</v>
      </c>
    </row>
    <row r="57" spans="1:35" x14ac:dyDescent="0.25">
      <c r="A57" s="276" t="s">
        <v>137</v>
      </c>
      <c r="B57" s="293" t="s">
        <v>51</v>
      </c>
      <c r="C57" s="10">
        <v>15</v>
      </c>
      <c r="D57" s="9">
        <v>0.37175967589357739</v>
      </c>
      <c r="E57" s="9">
        <v>12.882042575206285</v>
      </c>
      <c r="F57" s="9">
        <v>1.3408962540848641</v>
      </c>
      <c r="G57" s="9">
        <v>0.18798959662714945</v>
      </c>
      <c r="H57" s="9">
        <v>4.9252799586362778E-2</v>
      </c>
      <c r="I57" s="9">
        <v>2.24140685745923E-4</v>
      </c>
      <c r="J57" s="9">
        <v>4.1948110181775008E-3</v>
      </c>
      <c r="K57" s="9">
        <v>2.58852061853914E-3</v>
      </c>
      <c r="L57" s="9">
        <v>8.485694532132384E-4</v>
      </c>
      <c r="M57" s="9">
        <v>1.5250628930470722E-2</v>
      </c>
      <c r="N57" s="9">
        <v>1.55442024141633E-3</v>
      </c>
      <c r="O57" s="9">
        <v>3.6019684424880162E-2</v>
      </c>
      <c r="P57" s="9">
        <v>0.14786959169818728</v>
      </c>
      <c r="Q57" s="9">
        <v>3.1030299546808811E-2</v>
      </c>
      <c r="R57" s="9">
        <v>1.8128724983459008E-2</v>
      </c>
      <c r="S57" s="9">
        <v>3.8194566852077847E-4</v>
      </c>
      <c r="T57" s="1">
        <f t="shared" ref="T57:AG58" si="124">LOG(D57,2)</f>
        <v>-1.4275578026916682</v>
      </c>
      <c r="U57" s="9">
        <f t="shared" si="124"/>
        <v>3.6872894600390556</v>
      </c>
      <c r="V57" s="9">
        <f t="shared" si="124"/>
        <v>0.42319761941442235</v>
      </c>
      <c r="W57" s="9">
        <f t="shared" si="124"/>
        <v>-2.411275269738224</v>
      </c>
      <c r="X57" s="9">
        <f t="shared" si="124"/>
        <v>-4.3436504584123981</v>
      </c>
      <c r="Y57" s="9">
        <f t="shared" si="124"/>
        <v>-12.123307830673298</v>
      </c>
      <c r="Z57" s="9">
        <f t="shared" si="124"/>
        <v>-7.8971784678657642</v>
      </c>
      <c r="AA57" s="9">
        <f t="shared" si="124"/>
        <v>-8.5936564748095101</v>
      </c>
      <c r="AB57" s="9">
        <f t="shared" si="124"/>
        <v>-10.202679634094235</v>
      </c>
      <c r="AC57" s="9">
        <f t="shared" si="124"/>
        <v>-6.0349874496459934</v>
      </c>
      <c r="AD57" s="9">
        <f t="shared" si="124"/>
        <v>-9.3294076919555629</v>
      </c>
      <c r="AE57" s="9">
        <f t="shared" si="124"/>
        <v>-4.7950706481933567</v>
      </c>
      <c r="AF57" s="9">
        <f t="shared" si="124"/>
        <v>-2.7576026916503875</v>
      </c>
      <c r="AG57" s="9">
        <f t="shared" si="124"/>
        <v>-5.0101785659790012</v>
      </c>
      <c r="AH57" s="9">
        <f t="shared" ref="AH57:AH58" si="125">LOG(R57,2)</f>
        <v>-5.7855787277221644</v>
      </c>
      <c r="AI57" s="10">
        <f t="shared" si="5"/>
        <v>-11.354344948959596</v>
      </c>
    </row>
    <row r="58" spans="1:35" x14ac:dyDescent="0.25">
      <c r="A58" s="277"/>
      <c r="B58" s="294"/>
      <c r="C58" s="3">
        <v>38</v>
      </c>
      <c r="D58">
        <v>9.3624244494007969E-2</v>
      </c>
      <c r="E58">
        <v>4.7045790492217847</v>
      </c>
      <c r="F58">
        <v>0.38375555457036881</v>
      </c>
      <c r="G58">
        <v>0.31054719571748912</v>
      </c>
      <c r="H58">
        <v>3.8840793681038821E-2</v>
      </c>
      <c r="I58">
        <v>8.2412555649234303E-5</v>
      </c>
      <c r="J58">
        <v>9.0762862265153033E-4</v>
      </c>
      <c r="K58">
        <v>1.6553659470705351E-3</v>
      </c>
      <c r="L58">
        <v>6.7365082219410862E-5</v>
      </c>
      <c r="M58">
        <v>2.6493370232694245E-4</v>
      </c>
      <c r="N58">
        <v>9.3657852496122117E-4</v>
      </c>
      <c r="O58">
        <v>4.9599276282745143E-3</v>
      </c>
      <c r="P58">
        <v>5.5654252080248514E-3</v>
      </c>
      <c r="Q58">
        <v>1.8585866934083752E-3</v>
      </c>
      <c r="R58">
        <v>3.5504482955605172E-5</v>
      </c>
      <c r="S58">
        <v>2.2289978390053215E-5</v>
      </c>
      <c r="T58" s="2">
        <f t="shared" si="124"/>
        <v>-3.4169740180633714</v>
      </c>
      <c r="U58">
        <f t="shared" si="124"/>
        <v>2.2340656409624886</v>
      </c>
      <c r="V58">
        <f t="shared" si="124"/>
        <v>-1.3817404623377569</v>
      </c>
      <c r="W58">
        <f t="shared" si="124"/>
        <v>-1.687115554772163</v>
      </c>
      <c r="X58">
        <f t="shared" si="124"/>
        <v>-4.6862835083791108</v>
      </c>
      <c r="Y58">
        <f t="shared" si="124"/>
        <v>-13.566776324006803</v>
      </c>
      <c r="Z58">
        <f t="shared" si="124"/>
        <v>-10.105610273507137</v>
      </c>
      <c r="AA58">
        <f t="shared" si="124"/>
        <v>-9.2386340998571601</v>
      </c>
      <c r="AB58">
        <f t="shared" si="124"/>
        <v>-13.857639490780773</v>
      </c>
      <c r="AC58">
        <f t="shared" si="124"/>
        <v>-11.882080998328926</v>
      </c>
      <c r="AD58">
        <f t="shared" si="124"/>
        <v>-10.060312421041772</v>
      </c>
      <c r="AE58">
        <f t="shared" si="124"/>
        <v>-7.6554652146731623</v>
      </c>
      <c r="AF58">
        <f t="shared" si="124"/>
        <v>-7.4892923685101165</v>
      </c>
      <c r="AG58">
        <f t="shared" si="124"/>
        <v>-9.0715783006683299</v>
      </c>
      <c r="AH58">
        <f t="shared" si="125"/>
        <v>-14.781639277157726</v>
      </c>
      <c r="AI58" s="3">
        <f t="shared" si="5"/>
        <v>-15.453245256519189</v>
      </c>
    </row>
    <row r="59" spans="1:35" x14ac:dyDescent="0.25">
      <c r="A59" s="277"/>
      <c r="B59" s="294"/>
      <c r="C59" s="3"/>
      <c r="T59" s="2"/>
      <c r="AI59" s="3"/>
    </row>
    <row r="60" spans="1:35" x14ac:dyDescent="0.25">
      <c r="A60" s="277"/>
      <c r="B60" s="294"/>
      <c r="C60" s="71">
        <v>21</v>
      </c>
      <c r="D60" s="6">
        <v>0.12412000371277669</v>
      </c>
      <c r="E60" s="6">
        <v>4.6075357133617647</v>
      </c>
      <c r="F60" s="6">
        <v>0.64813176417448415</v>
      </c>
      <c r="G60" s="6">
        <v>9.4926017864587903E-2</v>
      </c>
      <c r="H60" s="6">
        <v>2.71224067162113E-2</v>
      </c>
      <c r="I60" s="6">
        <v>1.4715996113306941E-4</v>
      </c>
      <c r="J60" s="6">
        <v>8.7714295020130872E-4</v>
      </c>
      <c r="K60" s="6">
        <v>1.7423040375451552E-3</v>
      </c>
      <c r="L60" s="6">
        <v>3.4244755835349447E-5</v>
      </c>
      <c r="M60" s="6">
        <v>2.3251772226210244E-3</v>
      </c>
      <c r="N60" s="6">
        <v>1.2952343003978513E-4</v>
      </c>
      <c r="O60" s="6"/>
      <c r="P60" s="6">
        <v>2.4489578544908611E-4</v>
      </c>
      <c r="Q60" s="6">
        <v>3.1464684245944841E-3</v>
      </c>
      <c r="R60" s="6"/>
      <c r="S60" s="6"/>
      <c r="T60" s="5">
        <f t="shared" ref="T60:AD61" si="126">LOG(D60,2)</f>
        <v>-3.0101924497530459</v>
      </c>
      <c r="U60" s="6">
        <f t="shared" si="126"/>
        <v>2.2039953483389465</v>
      </c>
      <c r="V60" s="6">
        <f t="shared" si="126"/>
        <v>-0.62564095431338151</v>
      </c>
      <c r="W60" s="6">
        <f t="shared" si="126"/>
        <v>-3.3970526262403919</v>
      </c>
      <c r="X60" s="6">
        <f t="shared" si="126"/>
        <v>-5.2043709875730801</v>
      </c>
      <c r="Y60" s="6">
        <f t="shared" si="126"/>
        <v>-12.730327179161094</v>
      </c>
      <c r="Z60" s="6">
        <f t="shared" si="126"/>
        <v>-10.154900398064838</v>
      </c>
      <c r="AA60" s="6">
        <f t="shared" si="126"/>
        <v>-9.1647878839256816</v>
      </c>
      <c r="AB60" s="6">
        <f t="shared" si="126"/>
        <v>-14.833757400512694</v>
      </c>
      <c r="AC60" s="6">
        <f t="shared" si="126"/>
        <v>-8.7484436035156232</v>
      </c>
      <c r="AD60" s="6">
        <f t="shared" si="126"/>
        <v>-12.914499282836911</v>
      </c>
      <c r="AE60" s="6"/>
      <c r="AF60" s="6">
        <f t="shared" ref="AF60:AG63" si="127">LOG(P60,2)</f>
        <v>-11.995544433593752</v>
      </c>
      <c r="AG60" s="6">
        <f t="shared" si="127"/>
        <v>-8.3120508193969727</v>
      </c>
      <c r="AH60" s="6"/>
      <c r="AI60" s="7"/>
    </row>
    <row r="61" spans="1:35" x14ac:dyDescent="0.25">
      <c r="A61" s="277"/>
      <c r="B61" s="294"/>
      <c r="C61" s="3">
        <v>13</v>
      </c>
      <c r="D61" cm="1">
        <f t="array" ref="D61">_xlfn.XLOOKUP(1,('PCR Raw Data'!$AM$3:$AM$386='PCR Analysis'!D$3)*('PCR Raw Data'!$AN$3:$AN$386='PCR Analysis'!$C61),'PCR Raw Data'!$AR$3:$AR$386)</f>
        <v>1.6518475290233252E-2</v>
      </c>
      <c r="E61" cm="1">
        <f t="array" ref="E61">_xlfn.XLOOKUP(1,('PCR Raw Data'!$AM$3:$AM$386='PCR Analysis'!E$3)*('PCR Raw Data'!$AN$3:$AN$386='PCR Analysis'!$C61),'PCR Raw Data'!$AR$3:$AR$386)</f>
        <v>3.990818730445099</v>
      </c>
      <c r="F61" cm="1">
        <f t="array" ref="F61">_xlfn.XLOOKUP(1,('PCR Raw Data'!$AM$3:$AM$386='PCR Analysis'!F$3)*('PCR Raw Data'!$AN$3:$AN$386='PCR Analysis'!$C61),'PCR Raw Data'!$AR$3:$AR$386)</f>
        <v>0.43368546055646495</v>
      </c>
      <c r="G61" cm="1">
        <f t="array" ref="G61">_xlfn.XLOOKUP(1,('PCR Raw Data'!$AM$3:$AM$386='PCR Analysis'!G$3)*('PCR Raw Data'!$AN$3:$AN$386='PCR Analysis'!$C61),'PCR Raw Data'!$AR$3:$AR$386)</f>
        <v>1.8281091903393698</v>
      </c>
      <c r="H61" cm="1">
        <f t="array" ref="H61">_xlfn.XLOOKUP(1,('PCR Raw Data'!$AM$3:$AM$386='PCR Analysis'!H$3)*('PCR Raw Data'!$AN$3:$AN$386='PCR Analysis'!$C61),'PCR Raw Data'!$AR$3:$AR$386)</f>
        <v>0.8316263634736647</v>
      </c>
      <c r="I61" cm="1">
        <f t="array" ref="I61">_xlfn.XLOOKUP(1,('PCR Raw Data'!$AM$3:$AM$386='PCR Analysis'!I$3)*('PCR Raw Data'!$AN$3:$AN$386='PCR Analysis'!$C61),'PCR Raw Data'!$AR$3:$AR$386)</f>
        <v>1.1354355934873317E-3</v>
      </c>
      <c r="J61" cm="1">
        <f t="array" ref="J61">_xlfn.XLOOKUP(1,('PCR Raw Data'!$AM$3:$AM$386='PCR Analysis'!J$3)*('PCR Raw Data'!$AN$3:$AN$386='PCR Analysis'!$C61),'PCR Raw Data'!$AR$3:$AR$386)</f>
        <v>2.2353647603364039E-4</v>
      </c>
      <c r="K61" cm="1">
        <f t="array" ref="K61">_xlfn.XLOOKUP(1,('PCR Raw Data'!$AM$3:$AM$386='PCR Analysis'!K$3)*('PCR Raw Data'!$AN$3:$AN$386='PCR Analysis'!$C61),'PCR Raw Data'!$AR$3:$AR$386)</f>
        <v>1.1015629837197575E-3</v>
      </c>
      <c r="L61" cm="1">
        <f t="array" ref="L61">_xlfn.XLOOKUP(1,('PCR Raw Data'!$AY$3:$AY$386='PCR Analysis'!L$3)*('PCR Raw Data'!$AZ$3:$AZ$386='PCR Analysis'!$C61),'PCR Raw Data'!$BD$3:$BD$386)</f>
        <v>9.2708602219492218E-5</v>
      </c>
      <c r="M61" cm="1">
        <f t="array" ref="M61">_xlfn.XLOOKUP(1,('PCR Raw Data'!$AM$3:$AM$386='PCR Analysis'!M$3)*('PCR Raw Data'!$AN$3:$AN$386='PCR Analysis'!$C61),'PCR Raw Data'!$AR$3:$AR$386)</f>
        <v>2.7114527600890961E-4</v>
      </c>
      <c r="N61" cm="1">
        <f t="array" ref="N61">_xlfn.XLOOKUP(1,('PCR Raw Data'!$AM$3:$AM$386='PCR Analysis'!N$3)*('PCR Raw Data'!$AN$3:$AN$386='PCR Analysis'!$C61),'PCR Raw Data'!$AR$3:$AR$386)</f>
        <v>1.7634709233596106E-3</v>
      </c>
      <c r="O61" cm="1">
        <f t="array" ref="O61">_xlfn.XLOOKUP(1,('PCR Raw Data'!$AM$3:$AM$386='PCR Analysis'!O$3)*('PCR Raw Data'!$AN$3:$AN$386='PCR Analysis'!$C61),'PCR Raw Data'!$AR$3:$AR$386)</f>
        <v>7.3624568404336862E-5</v>
      </c>
      <c r="P61" cm="1">
        <f t="array" ref="P61">_xlfn.XLOOKUP(1,('PCR Raw Data'!$AM$3:$AM$386='PCR Analysis'!P$3)*('PCR Raw Data'!$AN$3:$AN$386='PCR Analysis'!$C61),'PCR Raw Data'!$AR$3:$AR$386)</f>
        <v>2.1870422902387121E-3</v>
      </c>
      <c r="Q61" cm="1">
        <f t="array" ref="Q61">_xlfn.XLOOKUP(1,('PCR Raw Data'!$AM$3:$AM$386='PCR Analysis'!Q$3)*('PCR Raw Data'!$AN$3:$AN$386='PCR Analysis'!$C61),'PCR Raw Data'!$AR$3:$AR$386)</f>
        <v>3.5871723543330327E-4</v>
      </c>
      <c r="R61" cm="1">
        <f t="array" ref="R61">_xlfn.XLOOKUP(1,('PCR Raw Data'!$AM$3:$AM$386='PCR Analysis'!R$3)*('PCR Raw Data'!$AN$3:$AN$386='PCR Analysis'!$C61),'PCR Raw Data'!$AR$3:$AR$386)</f>
        <v>5.0747906407416531E-5</v>
      </c>
      <c r="T61" s="2">
        <f t="shared" si="126"/>
        <v>-5.9197756623839242</v>
      </c>
      <c r="U61">
        <f t="shared" si="126"/>
        <v>1.9966847507541987</v>
      </c>
      <c r="V61">
        <f t="shared" si="126"/>
        <v>-1.205279017687487</v>
      </c>
      <c r="W61">
        <f t="shared" si="126"/>
        <v>0.87035224307462411</v>
      </c>
      <c r="X61">
        <f t="shared" si="126"/>
        <v>-0.26599260094090726</v>
      </c>
      <c r="Y61">
        <f t="shared" si="126"/>
        <v>-9.7825384118112524</v>
      </c>
      <c r="Z61">
        <f t="shared" si="126"/>
        <v>-12.127202114140358</v>
      </c>
      <c r="AA61">
        <f t="shared" si="126"/>
        <v>-9.8262322987450492</v>
      </c>
      <c r="AB61">
        <f t="shared" si="126"/>
        <v>-13.396937264996806</v>
      </c>
      <c r="AC61">
        <f t="shared" si="126"/>
        <v>-11.848646344132298</v>
      </c>
      <c r="AD61">
        <f t="shared" si="126"/>
        <v>-9.1473664962927188</v>
      </c>
      <c r="AE61">
        <f>LOG(O61,2)</f>
        <v>-13.729453202712701</v>
      </c>
      <c r="AF61">
        <f t="shared" si="127"/>
        <v>-8.8368031670068632</v>
      </c>
      <c r="AG61">
        <f t="shared" si="127"/>
        <v>-11.444865314831699</v>
      </c>
      <c r="AH61">
        <f t="shared" ref="AH61:AH63" si="128">LOG(R61,2)</f>
        <v>-14.266292168945702</v>
      </c>
      <c r="AI61" s="3"/>
    </row>
    <row r="62" spans="1:35" x14ac:dyDescent="0.25">
      <c r="A62" s="277"/>
      <c r="B62" s="294"/>
      <c r="C62" s="3">
        <v>14</v>
      </c>
      <c r="D62" cm="1">
        <f t="array" ref="D62">_xlfn.XLOOKUP(1,('PCR Raw Data'!$AM$3:$AM$386='PCR Analysis'!D$3)*('PCR Raw Data'!$AN$3:$AN$386='PCR Analysis'!$C62),'PCR Raw Data'!$AR$3:$AR$386)</f>
        <v>2.2003169744977867E-2</v>
      </c>
      <c r="E62" cm="1">
        <f t="array" ref="E62">_xlfn.XLOOKUP(1,('PCR Raw Data'!$AM$3:$AM$386='PCR Analysis'!E$3)*('PCR Raw Data'!$AN$3:$AN$386='PCR Analysis'!$C62),'PCR Raw Data'!$AR$3:$AR$386)</f>
        <v>2.1438665326823476</v>
      </c>
      <c r="F62" cm="1">
        <f t="array" ref="F62">_xlfn.XLOOKUP(1,('PCR Raw Data'!$AM$3:$AM$386='PCR Analysis'!F$3)*('PCR Raw Data'!$AN$3:$AN$386='PCR Analysis'!$C62),'PCR Raw Data'!$AR$3:$AR$386)</f>
        <v>0.45245120543395834</v>
      </c>
      <c r="G62" cm="1">
        <f t="array" ref="G62">_xlfn.XLOOKUP(1,('PCR Raw Data'!$AM$3:$AM$386='PCR Analysis'!G$3)*('PCR Raw Data'!$AN$3:$AN$386='PCR Analysis'!$C62),'PCR Raw Data'!$AR$3:$AR$386)</f>
        <v>2.572815229284775</v>
      </c>
      <c r="H62" cm="1">
        <f t="array" ref="H62">_xlfn.XLOOKUP(1,('PCR Raw Data'!$AM$3:$AM$386='PCR Analysis'!H$3)*('PCR Raw Data'!$AN$3:$AN$386='PCR Analysis'!$C62),'PCR Raw Data'!$AR$3:$AR$386)</f>
        <v>1.0124021522917319</v>
      </c>
      <c r="I62" cm="1">
        <f t="array" ref="I62">_xlfn.XLOOKUP(1,('PCR Raw Data'!$AM$3:$AM$386='PCR Analysis'!I$3)*('PCR Raw Data'!$AN$3:$AN$386='PCR Analysis'!$C62),'PCR Raw Data'!$AR$3:$AR$386)</f>
        <v>3.4220613669079299E-3</v>
      </c>
      <c r="J62" cm="1">
        <f t="array" ref="J62">_xlfn.XLOOKUP(1,('PCR Raw Data'!$AM$3:$AM$386='PCR Analysis'!J$3)*('PCR Raw Data'!$AN$3:$AN$386='PCR Analysis'!$C62),'PCR Raw Data'!$AR$3:$AR$386)</f>
        <v>6.9161814961277938E-4</v>
      </c>
      <c r="K62" cm="1">
        <f t="array" ref="K62">_xlfn.XLOOKUP(1,('PCR Raw Data'!$AM$3:$AM$386='PCR Analysis'!K$3)*('PCR Raw Data'!$AN$3:$AN$386='PCR Analysis'!$C62),'PCR Raw Data'!$AR$3:$AR$386)</f>
        <v>1.0358383680853845E-3</v>
      </c>
      <c r="M62" cm="1">
        <f t="array" ref="M62">_xlfn.XLOOKUP(1,('PCR Raw Data'!$AM$3:$AM$386='PCR Analysis'!M$3)*('PCR Raw Data'!$AN$3:$AN$386='PCR Analysis'!$C62),'PCR Raw Data'!$AR$3:$AR$386)</f>
        <v>1.4883419170395911E-4</v>
      </c>
      <c r="N62" cm="1">
        <f t="array" ref="N62">_xlfn.XLOOKUP(1,('PCR Raw Data'!$AM$3:$AM$386='PCR Analysis'!N$3)*('PCR Raw Data'!$AN$3:$AN$386='PCR Analysis'!$C62),'PCR Raw Data'!$AR$3:$AR$386)</f>
        <v>1.3687016780109258E-3</v>
      </c>
      <c r="O62" cm="1">
        <f t="array" ref="O62">_xlfn.XLOOKUP(1,('PCR Raw Data'!$AM$3:$AM$386='PCR Analysis'!O$3)*('PCR Raw Data'!$AN$3:$AN$386='PCR Analysis'!$C62),'PCR Raw Data'!$AR$3:$AR$386)</f>
        <v>1.753537349631694E-4</v>
      </c>
      <c r="P62" cm="1">
        <f t="array" ref="P62">_xlfn.XLOOKUP(1,('PCR Raw Data'!$AM$3:$AM$386='PCR Analysis'!P$3)*('PCR Raw Data'!$AN$3:$AN$386='PCR Analysis'!$C62),'PCR Raw Data'!$AR$3:$AR$386)</f>
        <v>1.8964519871582466E-3</v>
      </c>
      <c r="Q62" cm="1">
        <f t="array" ref="Q62">_xlfn.XLOOKUP(1,('PCR Raw Data'!$AM$3:$AM$386='PCR Analysis'!Q$3)*('PCR Raw Data'!$AN$3:$AN$386='PCR Analysis'!$C62),'PCR Raw Data'!$AR$3:$AR$386)</f>
        <v>1.9118403429873568E-4</v>
      </c>
      <c r="R62" cm="1">
        <f t="array" ref="R62">_xlfn.XLOOKUP(1,('PCR Raw Data'!$AM$3:$AM$386='PCR Analysis'!R$3)*('PCR Raw Data'!$AN$3:$AN$386='PCR Analysis'!$C62),'PCR Raw Data'!$AR$3:$AR$386)</f>
        <v>1.7292314405000921E-4</v>
      </c>
      <c r="S62">
        <v>4.1169822878808006E-5</v>
      </c>
      <c r="T62" s="2">
        <f t="shared" ref="T62:AA63" si="129">LOG(D62,2)</f>
        <v>-5.5061448184813129</v>
      </c>
      <c r="U62">
        <f t="shared" si="129"/>
        <v>1.1002150930014241</v>
      </c>
      <c r="V62">
        <f t="shared" si="129"/>
        <v>-1.1441658816400773</v>
      </c>
      <c r="W62">
        <f t="shared" si="129"/>
        <v>1.3633478514104937</v>
      </c>
      <c r="X62">
        <f t="shared" si="129"/>
        <v>1.7782479626927718E-2</v>
      </c>
      <c r="Y62">
        <f t="shared" si="129"/>
        <v>-8.190918653139871</v>
      </c>
      <c r="Z62">
        <f t="shared" si="129"/>
        <v>-10.497736650516075</v>
      </c>
      <c r="AA62">
        <f t="shared" si="129"/>
        <v>-9.9149853817860976</v>
      </c>
      <c r="AC62">
        <f>LOG(M62,2)</f>
        <v>-12.714006384452837</v>
      </c>
      <c r="AD62">
        <f>LOG(N62,2)</f>
        <v>-9.512976253372651</v>
      </c>
      <c r="AE62">
        <f>LOG(O62,2)</f>
        <v>-12.477444219814405</v>
      </c>
      <c r="AF62">
        <f t="shared" si="127"/>
        <v>-9.0424814375569724</v>
      </c>
      <c r="AG62">
        <f t="shared" si="127"/>
        <v>-12.352750330078992</v>
      </c>
      <c r="AH62">
        <f t="shared" si="128"/>
        <v>-12.497581407205303</v>
      </c>
      <c r="AI62" s="3">
        <f t="shared" si="5"/>
        <v>-14.568053232540199</v>
      </c>
    </row>
    <row r="63" spans="1:35" ht="15.75" thickBot="1" x14ac:dyDescent="0.3">
      <c r="A63" s="277"/>
      <c r="B63" s="294"/>
      <c r="C63" s="3">
        <v>15</v>
      </c>
      <c r="D63" cm="1">
        <f t="array" ref="D63">_xlfn.XLOOKUP(1,('PCR Raw Data'!$AS$3:$AS$386='PCR Analysis'!D$3)*('PCR Raw Data'!$AT$3:$AT$386='PCR Analysis'!$C63),'PCR Raw Data'!$AX$3:$AX$386)</f>
        <v>3.3840027848979631E-2</v>
      </c>
      <c r="E63" cm="1">
        <f t="array" ref="E63">_xlfn.XLOOKUP(1,('PCR Raw Data'!$AS$3:$AS$386='PCR Analysis'!E$3)*('PCR Raw Data'!$AT$3:$AT$386='PCR Analysis'!$C63),'PCR Raw Data'!$AX$3:$AX$386)</f>
        <v>2.425397025561141</v>
      </c>
      <c r="F63" cm="1">
        <f t="array" ref="F63">_xlfn.XLOOKUP(1,('PCR Raw Data'!$AS$3:$AS$386='PCR Analysis'!F$3)*('PCR Raw Data'!$AT$3:$AT$386='PCR Analysis'!$C63),'PCR Raw Data'!$AX$3:$AX$386)</f>
        <v>0.45596565320667726</v>
      </c>
      <c r="G63" cm="1">
        <f t="array" ref="G63">_xlfn.XLOOKUP(1,('PCR Raw Data'!$AS$3:$AS$386='PCR Analysis'!G$3)*('PCR Raw Data'!$AT$3:$AT$386='PCR Analysis'!$C63),'PCR Raw Data'!$AX$3:$AX$386)</f>
        <v>1.2742434202883124</v>
      </c>
      <c r="H63" cm="1">
        <f t="array" ref="H63">_xlfn.XLOOKUP(1,('PCR Raw Data'!$AS$3:$AS$386='PCR Analysis'!H$3)*('PCR Raw Data'!$AT$3:$AT$386='PCR Analysis'!$C63),'PCR Raw Data'!$AX$3:$AX$386)</f>
        <v>0.49558868454246802</v>
      </c>
      <c r="I63" cm="1">
        <f t="array" ref="I63">_xlfn.XLOOKUP(1,('PCR Raw Data'!$AS$3:$AS$386='PCR Analysis'!I$3)*('PCR Raw Data'!$AT$3:$AT$386='PCR Analysis'!$C63),'PCR Raw Data'!$AX$3:$AX$386)</f>
        <v>3.8399223261889495E-4</v>
      </c>
      <c r="J63" cm="1">
        <f t="array" ref="J63">_xlfn.XLOOKUP(1,('PCR Raw Data'!$AS$3:$AS$386='PCR Analysis'!J$3)*('PCR Raw Data'!$AT$3:$AT$386='PCR Analysis'!$C63),'PCR Raw Data'!$AX$3:$AX$386)</f>
        <v>6.2610132855357519E-4</v>
      </c>
      <c r="K63" cm="1">
        <f t="array" ref="K63">_xlfn.XLOOKUP(1,('PCR Raw Data'!$AS$3:$AS$386='PCR Analysis'!K$3)*('PCR Raw Data'!$AT$3:$AT$386='PCR Analysis'!$C63),'PCR Raw Data'!$AX$3:$AX$386)</f>
        <v>1.5419711643341364E-3</v>
      </c>
      <c r="L63" cm="1">
        <f t="array" ref="L63">_xlfn.XLOOKUP(1,('PCR Raw Data'!$AY$3:$AY$386='PCR Analysis'!L$3)*('PCR Raw Data'!$AZ$3:$AZ$386='PCR Analysis'!$C63),'PCR Raw Data'!$BD$3:$BD$386)</f>
        <v>4.3467251812456692E-5</v>
      </c>
      <c r="M63" cm="1">
        <f t="array" ref="M63">_xlfn.XLOOKUP(1,('PCR Raw Data'!$AS$3:$AS$386='PCR Analysis'!M$3)*('PCR Raw Data'!$AT$3:$AT$386='PCR Analysis'!$C63),'PCR Raw Data'!$AX$3:$AX$386)</f>
        <v>1.9548614990276135E-4</v>
      </c>
      <c r="N63" cm="1">
        <f t="array" ref="N63">_xlfn.XLOOKUP(1,('PCR Raw Data'!$AS$3:$AS$386='PCR Analysis'!N$3)*('PCR Raw Data'!$AT$3:$AT$386='PCR Analysis'!$C63),'PCR Raw Data'!$AX$3:$AX$386)</f>
        <v>1.4844192303169685E-3</v>
      </c>
      <c r="O63" cm="1">
        <f t="array" ref="O63">_xlfn.XLOOKUP(1,('PCR Raw Data'!$AS$3:$AS$386='PCR Analysis'!O$3)*('PCR Raw Data'!$AT$3:$AT$386='PCR Analysis'!$C63),'PCR Raw Data'!$AX$3:$AX$386)</f>
        <v>2.3394969950379214E-4</v>
      </c>
      <c r="P63" cm="1">
        <f t="array" ref="P63">_xlfn.XLOOKUP(1,('PCR Raw Data'!$AS$3:$AS$386='PCR Analysis'!P$3)*('PCR Raw Data'!$AT$3:$AT$386='PCR Analysis'!$C63),'PCR Raw Data'!$AX$3:$AX$386)</f>
        <v>1.7314774058064611E-3</v>
      </c>
      <c r="Q63" cm="1">
        <f t="array" ref="Q63">_xlfn.XLOOKUP(1,('PCR Raw Data'!$AS$3:$AS$386='PCR Analysis'!Q$3)*('PCR Raw Data'!$AT$3:$AT$386='PCR Analysis'!$C63),'PCR Raw Data'!$AX$3:$AX$386)</f>
        <v>1.0958868800497922E-4</v>
      </c>
      <c r="R63" cm="1">
        <f t="array" ref="R63">_xlfn.XLOOKUP(1,('PCR Raw Data'!$AS$3:$AS$386='PCR Analysis'!R$3)*('PCR Raw Data'!$AT$3:$AT$386='PCR Analysis'!$C63),'PCR Raw Data'!$AX$3:$AX$386)</f>
        <v>2.8391078016277066E-5</v>
      </c>
      <c r="T63" s="218">
        <f t="shared" si="129"/>
        <v>-4.8851254340364756</v>
      </c>
      <c r="U63" s="219">
        <f t="shared" si="129"/>
        <v>1.2782209287118953</v>
      </c>
      <c r="V63" s="219">
        <f t="shared" si="129"/>
        <v>-1.1330029411435401</v>
      </c>
      <c r="W63" s="219">
        <f t="shared" si="129"/>
        <v>0.34964090373029771</v>
      </c>
      <c r="X63" s="219">
        <f t="shared" si="129"/>
        <v>-1.0127848471603242</v>
      </c>
      <c r="Y63" s="219">
        <f t="shared" si="129"/>
        <v>-11.346635251091396</v>
      </c>
      <c r="Z63" s="219">
        <f t="shared" si="129"/>
        <v>-10.641316217005485</v>
      </c>
      <c r="AA63" s="219">
        <f t="shared" si="129"/>
        <v>-9.3410084983074029</v>
      </c>
      <c r="AB63" s="219">
        <f>LOG(L63,2)</f>
        <v>-14.489711589353901</v>
      </c>
      <c r="AC63" s="219">
        <f>LOG(M63,2)</f>
        <v>-12.320645982627687</v>
      </c>
      <c r="AD63" s="219">
        <f>LOG(N63,2)</f>
        <v>-9.3958856886034621</v>
      </c>
      <c r="AE63" s="219">
        <f>LOG(O63,2)</f>
        <v>-12.061514003916699</v>
      </c>
      <c r="AF63" s="219">
        <f t="shared" si="127"/>
        <v>-9.1737807228524151</v>
      </c>
      <c r="AG63" s="219">
        <f t="shared" si="127"/>
        <v>-13.155613491847465</v>
      </c>
      <c r="AH63" s="219">
        <f t="shared" si="128"/>
        <v>-15.104202844845801</v>
      </c>
      <c r="AI63" s="3"/>
    </row>
    <row r="64" spans="1:35" ht="15.75" thickTop="1" x14ac:dyDescent="0.25">
      <c r="A64" s="277"/>
      <c r="B64" s="294"/>
      <c r="C64" s="224" t="s">
        <v>171</v>
      </c>
      <c r="D64" s="221">
        <f>AVERAGE(D57:D63)</f>
        <v>0.11031093283075878</v>
      </c>
      <c r="E64" s="221">
        <f t="shared" ref="E64:AH64" si="130">AVERAGE(E57:E63)</f>
        <v>5.1257066044130708</v>
      </c>
      <c r="F64" s="221">
        <f t="shared" si="130"/>
        <v>0.61914764867113625</v>
      </c>
      <c r="G64" s="221">
        <f t="shared" si="130"/>
        <v>1.0447717750202807</v>
      </c>
      <c r="H64" s="221">
        <f t="shared" si="130"/>
        <v>0.40913886671524624</v>
      </c>
      <c r="I64" s="221">
        <f t="shared" si="130"/>
        <v>8.9920039925706389E-4</v>
      </c>
      <c r="J64" s="221">
        <f t="shared" si="130"/>
        <v>1.2534730908717224E-3</v>
      </c>
      <c r="K64" s="221">
        <f t="shared" si="130"/>
        <v>1.610927186549018E-3</v>
      </c>
      <c r="L64" s="221">
        <f t="shared" si="130"/>
        <v>2.1727102905998952E-4</v>
      </c>
      <c r="M64" s="221">
        <f t="shared" si="130"/>
        <v>3.07603424550572E-3</v>
      </c>
      <c r="N64" s="221">
        <f t="shared" si="130"/>
        <v>1.206185671350807E-3</v>
      </c>
      <c r="O64" s="221">
        <f t="shared" si="130"/>
        <v>8.2925080112051953E-3</v>
      </c>
      <c r="P64" s="221">
        <f t="shared" si="130"/>
        <v>2.6582480729144108E-2</v>
      </c>
      <c r="Q64" s="221">
        <f t="shared" si="130"/>
        <v>6.1158074370914481E-3</v>
      </c>
      <c r="R64" s="221">
        <f t="shared" si="130"/>
        <v>3.6832583189776633E-3</v>
      </c>
      <c r="S64" s="6"/>
      <c r="T64" s="5">
        <f t="shared" si="130"/>
        <v>-4.0276283642349666</v>
      </c>
      <c r="U64" s="6">
        <f t="shared" si="130"/>
        <v>2.0834118703013349</v>
      </c>
      <c r="V64" s="6">
        <f t="shared" si="130"/>
        <v>-0.84443860628463685</v>
      </c>
      <c r="W64" s="6">
        <f t="shared" si="130"/>
        <v>-0.81868374208922734</v>
      </c>
      <c r="X64" s="6">
        <f t="shared" si="130"/>
        <v>-2.5825499871398154</v>
      </c>
      <c r="Y64" s="6">
        <f t="shared" si="130"/>
        <v>-11.290083941647287</v>
      </c>
      <c r="Z64" s="6">
        <f t="shared" si="130"/>
        <v>-10.237324020183278</v>
      </c>
      <c r="AA64" s="6">
        <f t="shared" si="130"/>
        <v>-9.3465507729051502</v>
      </c>
      <c r="AB64" s="6">
        <f t="shared" si="130"/>
        <v>-13.356145075947683</v>
      </c>
      <c r="AC64" s="6">
        <f t="shared" si="130"/>
        <v>-10.591468460450562</v>
      </c>
      <c r="AD64" s="6">
        <f t="shared" si="130"/>
        <v>-10.060074639017179</v>
      </c>
      <c r="AE64" s="6">
        <f t="shared" si="130"/>
        <v>-10.143789457862065</v>
      </c>
      <c r="AF64" s="6">
        <f t="shared" si="130"/>
        <v>-8.2159174701950839</v>
      </c>
      <c r="AG64" s="6">
        <f t="shared" si="130"/>
        <v>-9.8911728038004085</v>
      </c>
      <c r="AH64" s="6">
        <f t="shared" si="130"/>
        <v>-12.48705888517534</v>
      </c>
      <c r="AI64" s="222">
        <f t="shared" ref="AI64" si="131">AVERAGE(AI57:AI63)</f>
        <v>-13.791881146006327</v>
      </c>
    </row>
    <row r="65" spans="1:35" x14ac:dyDescent="0.25">
      <c r="A65" s="277"/>
      <c r="B65" s="294"/>
      <c r="C65" s="3" t="s">
        <v>172</v>
      </c>
      <c r="T65" s="2">
        <f>T64+2*STDEV(T57:T63)</f>
        <v>-0.60184669884322606</v>
      </c>
      <c r="U65">
        <f t="shared" ref="U65:AH65" si="132">U64+2*STDEV(U57:U63)</f>
        <v>3.9234532187994633</v>
      </c>
      <c r="V65">
        <f t="shared" si="132"/>
        <v>0.49624149431408637</v>
      </c>
      <c r="W65">
        <f t="shared" si="132"/>
        <v>3.0715701932951172</v>
      </c>
      <c r="X65">
        <f t="shared" si="132"/>
        <v>2.233543418315195</v>
      </c>
      <c r="Y65">
        <f t="shared" si="132"/>
        <v>-7.3068583244411212</v>
      </c>
      <c r="Z65">
        <f t="shared" si="132"/>
        <v>-7.509235016689896</v>
      </c>
      <c r="AA65">
        <f t="shared" si="132"/>
        <v>-8.3812418823005803</v>
      </c>
      <c r="AB65">
        <f t="shared" si="132"/>
        <v>-9.6594146062241446</v>
      </c>
      <c r="AC65">
        <f t="shared" si="132"/>
        <v>-5.3075563551043397</v>
      </c>
      <c r="AD65">
        <f t="shared" si="132"/>
        <v>-7.1957961538783994</v>
      </c>
      <c r="AE65">
        <f t="shared" si="132"/>
        <v>-2.6084628612369967</v>
      </c>
      <c r="AF65">
        <f t="shared" si="132"/>
        <v>-2.1106428133780017</v>
      </c>
      <c r="AG65">
        <f t="shared" si="132"/>
        <v>-3.8170069527009751</v>
      </c>
      <c r="AH65">
        <f t="shared" si="132"/>
        <v>-4.7288271418465611</v>
      </c>
      <c r="AI65" s="3">
        <f t="shared" ref="AI65" si="133">AI64+2*STDEV(AI57:AI63)</f>
        <v>-9.4781457513564291</v>
      </c>
    </row>
    <row r="66" spans="1:35" ht="15.75" thickBot="1" x14ac:dyDescent="0.3">
      <c r="A66" s="277"/>
      <c r="B66" s="315"/>
      <c r="C66" s="12" t="s">
        <v>173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8">
        <f>T64-2*STDEV(T57:T63)</f>
        <v>-7.4534100296267072</v>
      </c>
      <c r="U66" s="11">
        <f t="shared" ref="U66:AH66" si="134">U64-2*STDEV(U57:U63)</f>
        <v>0.24337052180320673</v>
      </c>
      <c r="V66" s="11">
        <f t="shared" si="134"/>
        <v>-2.18511870688336</v>
      </c>
      <c r="W66" s="11">
        <f t="shared" si="134"/>
        <v>-4.7089376774735721</v>
      </c>
      <c r="X66" s="11">
        <f t="shared" si="134"/>
        <v>-7.3986433925948258</v>
      </c>
      <c r="Y66" s="11">
        <f t="shared" si="134"/>
        <v>-15.273309558853454</v>
      </c>
      <c r="Z66" s="11">
        <f t="shared" si="134"/>
        <v>-12.96541302367666</v>
      </c>
      <c r="AA66" s="11">
        <f t="shared" si="134"/>
        <v>-10.31185966350972</v>
      </c>
      <c r="AB66" s="11">
        <f t="shared" si="134"/>
        <v>-17.05287554567122</v>
      </c>
      <c r="AC66" s="11">
        <f t="shared" si="134"/>
        <v>-15.875380565796785</v>
      </c>
      <c r="AD66" s="11">
        <f t="shared" si="134"/>
        <v>-12.924353124155958</v>
      </c>
      <c r="AE66" s="11">
        <f t="shared" si="134"/>
        <v>-17.679116054487132</v>
      </c>
      <c r="AF66" s="11">
        <f t="shared" si="134"/>
        <v>-14.321192127012166</v>
      </c>
      <c r="AG66" s="11">
        <f t="shared" si="134"/>
        <v>-15.965338654899842</v>
      </c>
      <c r="AH66" s="11">
        <f t="shared" si="134"/>
        <v>-20.245290628504119</v>
      </c>
      <c r="AI66" s="12">
        <f t="shared" ref="AI66" si="135">AI64-2*STDEV(AI57:AI63)</f>
        <v>-18.105616540656225</v>
      </c>
    </row>
    <row r="67" spans="1:35" x14ac:dyDescent="0.25">
      <c r="A67" s="277"/>
      <c r="B67" s="293" t="s">
        <v>53</v>
      </c>
      <c r="C67" s="10">
        <v>17</v>
      </c>
      <c r="D67">
        <v>0.29679505386340016</v>
      </c>
      <c r="E67">
        <v>5.110204707174649</v>
      </c>
      <c r="F67">
        <v>0.57416110808690135</v>
      </c>
      <c r="G67">
        <v>1.4449517595119032</v>
      </c>
      <c r="H67">
        <v>0.53788250944751237</v>
      </c>
      <c r="I67">
        <v>8.5943720497246067E-4</v>
      </c>
      <c r="J67">
        <v>4.1915041107906271E-3</v>
      </c>
      <c r="K67">
        <v>2.6619360283235086E-3</v>
      </c>
      <c r="L67" s="9">
        <v>1.5817432592542347E-3</v>
      </c>
      <c r="M67">
        <v>2.9697770870627289E-4</v>
      </c>
      <c r="N67" s="9">
        <v>2.5801446514350156E-4</v>
      </c>
      <c r="O67" s="9">
        <v>2.9408859870762722E-4</v>
      </c>
      <c r="P67" s="9">
        <v>2.8864688772188996E-3</v>
      </c>
      <c r="Q67" s="9">
        <v>5.6444725787443643E-3</v>
      </c>
      <c r="R67" s="9">
        <v>7.7282373270625871E-5</v>
      </c>
      <c r="S67" s="9"/>
      <c r="T67" s="1">
        <f t="shared" ref="T67:AG70" si="136">LOG(D67,2)</f>
        <v>-1.752461045469762</v>
      </c>
      <c r="U67" s="9">
        <f t="shared" si="136"/>
        <v>2.3533810845308776</v>
      </c>
      <c r="V67" s="9">
        <f t="shared" si="136"/>
        <v>-0.80047248477146793</v>
      </c>
      <c r="W67" s="9">
        <f t="shared" si="136"/>
        <v>0.5310213283836086</v>
      </c>
      <c r="X67" s="9">
        <f t="shared" si="136"/>
        <v>-0.89463701792049954</v>
      </c>
      <c r="Y67" s="9">
        <f t="shared" si="136"/>
        <v>-10.184320146925094</v>
      </c>
      <c r="Z67" s="9">
        <f t="shared" si="136"/>
        <v>-7.898316240310904</v>
      </c>
      <c r="AA67" s="9">
        <f t="shared" si="136"/>
        <v>-8.5533083838590898</v>
      </c>
      <c r="AB67" s="9">
        <f t="shared" si="136"/>
        <v>-9.3042688369750977</v>
      </c>
      <c r="AC67" s="9">
        <f t="shared" si="136"/>
        <v>-11.71735773386294</v>
      </c>
      <c r="AD67" s="9">
        <f t="shared" si="136"/>
        <v>-11.920260429382324</v>
      </c>
      <c r="AE67" s="9">
        <f t="shared" si="136"/>
        <v>-11.731461524963382</v>
      </c>
      <c r="AF67" s="9">
        <f t="shared" si="136"/>
        <v>-8.4364786148071289</v>
      </c>
      <c r="AG67" s="9">
        <f t="shared" si="136"/>
        <v>-7.4689455032348651</v>
      </c>
      <c r="AH67" s="9">
        <f t="shared" ref="AH67:AH68" si="137">LOG(R67,2)</f>
        <v>-13.659501075744627</v>
      </c>
      <c r="AI67" s="10"/>
    </row>
    <row r="68" spans="1:35" x14ac:dyDescent="0.25">
      <c r="A68" s="277"/>
      <c r="B68" s="294"/>
      <c r="C68" s="3">
        <v>40</v>
      </c>
      <c r="D68">
        <v>0.3009303515001524</v>
      </c>
      <c r="E68">
        <v>3.2471989378974575</v>
      </c>
      <c r="F68">
        <v>0.40811999895638684</v>
      </c>
      <c r="G68">
        <v>0.45100764245164737</v>
      </c>
      <c r="H68">
        <v>0.19709844607084992</v>
      </c>
      <c r="I68">
        <v>2.5610574040611783E-4</v>
      </c>
      <c r="J68">
        <v>3.0225522631603615E-3</v>
      </c>
      <c r="K68">
        <v>2.5173826666887288E-3</v>
      </c>
      <c r="L68">
        <v>1.4225358637917586E-3</v>
      </c>
      <c r="M68">
        <v>6.422423268617652E-4</v>
      </c>
      <c r="N68">
        <v>2.8163899607419472E-3</v>
      </c>
      <c r="O68">
        <v>1.4542438271919074E-4</v>
      </c>
      <c r="P68">
        <v>2.1702510790749079E-3</v>
      </c>
      <c r="Q68">
        <v>2.9396088905596749E-3</v>
      </c>
      <c r="R68">
        <v>1.8501585847892342E-5</v>
      </c>
      <c r="T68" s="2">
        <f t="shared" si="136"/>
        <v>-1.7324984722623846</v>
      </c>
      <c r="U68">
        <f t="shared" si="136"/>
        <v>1.6991957732677556</v>
      </c>
      <c r="V68">
        <f t="shared" si="136"/>
        <v>-1.2929346866969627</v>
      </c>
      <c r="W68">
        <f t="shared" si="136"/>
        <v>-1.1487762143253881</v>
      </c>
      <c r="X68">
        <f t="shared" si="136"/>
        <v>-2.3430116927054367</v>
      </c>
      <c r="Y68">
        <f t="shared" si="136"/>
        <v>-11.930972789391793</v>
      </c>
      <c r="Z68">
        <f t="shared" si="136"/>
        <v>-8.370016999232222</v>
      </c>
      <c r="AA68">
        <f t="shared" si="136"/>
        <v>-8.6338597477929504</v>
      </c>
      <c r="AB68">
        <f t="shared" si="136"/>
        <v>-9.4573192596435565</v>
      </c>
      <c r="AC68">
        <f t="shared" si="136"/>
        <v>-10.60459463080266</v>
      </c>
      <c r="AD68">
        <f t="shared" si="136"/>
        <v>-8.4719371795654279</v>
      </c>
      <c r="AE68">
        <f t="shared" si="136"/>
        <v>-12.747443199157715</v>
      </c>
      <c r="AF68">
        <f t="shared" si="136"/>
        <v>-8.8479223251342773</v>
      </c>
      <c r="AG68">
        <f t="shared" si="136"/>
        <v>-8.4101600646972674</v>
      </c>
      <c r="AH68">
        <f t="shared" si="137"/>
        <v>-15.721991539001463</v>
      </c>
      <c r="AI68" s="3"/>
    </row>
    <row r="69" spans="1:35" x14ac:dyDescent="0.25">
      <c r="A69" s="277"/>
      <c r="B69" s="294"/>
      <c r="C69" s="3">
        <v>24</v>
      </c>
      <c r="D69">
        <v>0.3074520762907218</v>
      </c>
      <c r="E69">
        <v>2.3783200884498008</v>
      </c>
      <c r="F69">
        <v>0.7553596518678598</v>
      </c>
      <c r="G69">
        <v>0.60620572846509235</v>
      </c>
      <c r="H69">
        <v>0.68229481292981553</v>
      </c>
      <c r="I69">
        <v>4.551296925682138E-4</v>
      </c>
      <c r="J69">
        <v>3.8616676551966496E-3</v>
      </c>
      <c r="K69">
        <v>6.668952371820306E-3</v>
      </c>
      <c r="L69">
        <v>4.7187525208545382E-4</v>
      </c>
      <c r="M69">
        <v>2.2522409543212262E-3</v>
      </c>
      <c r="N69">
        <v>1.8251843694561045E-3</v>
      </c>
      <c r="O69">
        <v>6.9205198591340503E-3</v>
      </c>
      <c r="P69">
        <v>2.515694387452768E-3</v>
      </c>
      <c r="Q69">
        <v>2.2466989747624211E-3</v>
      </c>
      <c r="S69">
        <v>1.1271663135602749E-4</v>
      </c>
      <c r="T69" s="2">
        <f t="shared" si="136"/>
        <v>-1.701566545202762</v>
      </c>
      <c r="U69">
        <f t="shared" si="136"/>
        <v>1.2499428946220703</v>
      </c>
      <c r="V69">
        <f t="shared" si="136"/>
        <v>-0.40476437174574481</v>
      </c>
      <c r="W69">
        <f t="shared" si="136"/>
        <v>-0.72212060965866665</v>
      </c>
      <c r="X69">
        <f t="shared" si="136"/>
        <v>-0.55153284647490353</v>
      </c>
      <c r="Y69">
        <f t="shared" si="136"/>
        <v>-11.101434669043096</v>
      </c>
      <c r="Z69">
        <f t="shared" si="136"/>
        <v>-8.0165602769844408</v>
      </c>
      <c r="AA69">
        <f t="shared" si="136"/>
        <v>-7.2283241389474497</v>
      </c>
      <c r="AB69">
        <f t="shared" si="136"/>
        <v>-11.049306869506836</v>
      </c>
      <c r="AC69">
        <f t="shared" si="136"/>
        <v>-8.7944231033325213</v>
      </c>
      <c r="AD69">
        <f t="shared" si="136"/>
        <v>-9.0977420806884801</v>
      </c>
      <c r="AE69">
        <f t="shared" si="136"/>
        <v>-7.1749038696289054</v>
      </c>
      <c r="AF69">
        <f t="shared" si="136"/>
        <v>-8.6348276138305682</v>
      </c>
      <c r="AG69">
        <f t="shared" si="136"/>
        <v>-8.7979774475097656</v>
      </c>
      <c r="AI69" s="3">
        <f t="shared" si="5"/>
        <v>-13.115011978461501</v>
      </c>
    </row>
    <row r="70" spans="1:35" ht="15.75" thickBot="1" x14ac:dyDescent="0.3">
      <c r="A70" s="277"/>
      <c r="B70" s="294"/>
      <c r="C70" s="220">
        <v>25</v>
      </c>
      <c r="D70" s="219">
        <v>0.23798845521477044</v>
      </c>
      <c r="E70" s="219">
        <v>3.5595786630134083</v>
      </c>
      <c r="F70" s="219">
        <v>1.0197969609405169</v>
      </c>
      <c r="G70" s="219">
        <v>2.1291815999002539</v>
      </c>
      <c r="H70" s="219">
        <v>0.66823804600483316</v>
      </c>
      <c r="I70" s="219">
        <v>8.7345149658815176E-3</v>
      </c>
      <c r="J70" s="219">
        <v>1.2207657877356393E-2</v>
      </c>
      <c r="K70" s="219">
        <v>5.4728188338717893E-3</v>
      </c>
      <c r="L70" s="219">
        <v>4.1973320392007276E-4</v>
      </c>
      <c r="M70" s="219">
        <v>4.1831446189886029E-4</v>
      </c>
      <c r="N70" s="219">
        <v>4.0281191802919096E-4</v>
      </c>
      <c r="O70" s="219">
        <v>3.8145380313700316E-4</v>
      </c>
      <c r="P70" s="219">
        <v>0.15164456301906376</v>
      </c>
      <c r="Q70" s="219">
        <v>1.6688316304744317E-3</v>
      </c>
      <c r="R70" s="219">
        <v>1.0327840571283488E-4</v>
      </c>
      <c r="S70" s="219"/>
      <c r="T70" s="218">
        <f t="shared" si="136"/>
        <v>-2.0710365045826005</v>
      </c>
      <c r="U70" s="219">
        <f t="shared" si="136"/>
        <v>1.8317064836762131</v>
      </c>
      <c r="V70" s="219">
        <f t="shared" si="136"/>
        <v>2.8281943762990848E-2</v>
      </c>
      <c r="W70" s="219">
        <f t="shared" si="136"/>
        <v>1.0902990038542644</v>
      </c>
      <c r="X70" s="219">
        <f t="shared" si="136"/>
        <v>-0.5815659703109658</v>
      </c>
      <c r="Y70" s="219">
        <f t="shared" si="136"/>
        <v>-6.8390566932253796</v>
      </c>
      <c r="Z70" s="219">
        <f t="shared" si="136"/>
        <v>-6.3560697538098907</v>
      </c>
      <c r="AA70" s="219">
        <f t="shared" si="136"/>
        <v>-7.5135001847036973</v>
      </c>
      <c r="AB70" s="219">
        <f t="shared" si="136"/>
        <v>-11.218239784240719</v>
      </c>
      <c r="AC70" s="219">
        <f t="shared" si="136"/>
        <v>-11.223124504089357</v>
      </c>
      <c r="AD70" s="219">
        <f t="shared" si="136"/>
        <v>-11.277606010437008</v>
      </c>
      <c r="AE70" s="219">
        <f t="shared" si="136"/>
        <v>-11.356204032897947</v>
      </c>
      <c r="AF70" s="219">
        <f t="shared" si="136"/>
        <v>-2.7212343215942401</v>
      </c>
      <c r="AG70" s="219">
        <f t="shared" si="136"/>
        <v>-9.2269458770751935</v>
      </c>
      <c r="AH70" s="219">
        <f>LOG(R70,2)</f>
        <v>-13.241173744201658</v>
      </c>
      <c r="AI70" s="3"/>
    </row>
    <row r="71" spans="1:35" ht="15.75" thickTop="1" x14ac:dyDescent="0.25">
      <c r="A71" s="277"/>
      <c r="B71" s="294"/>
      <c r="C71" s="224" t="s">
        <v>171</v>
      </c>
      <c r="D71" s="221">
        <f t="shared" ref="D71:K71" si="138">AVERAGE(D67:D70)</f>
        <v>0.28579148421726119</v>
      </c>
      <c r="E71" s="221">
        <f t="shared" si="138"/>
        <v>3.573825599133829</v>
      </c>
      <c r="F71" s="221">
        <f t="shared" si="138"/>
        <v>0.68935942996291621</v>
      </c>
      <c r="G71" s="221">
        <f t="shared" si="138"/>
        <v>1.1578366825822242</v>
      </c>
      <c r="H71" s="221">
        <f t="shared" si="138"/>
        <v>0.52137845361325275</v>
      </c>
      <c r="I71" s="221">
        <f t="shared" si="138"/>
        <v>2.5762969009570777E-3</v>
      </c>
      <c r="J71" s="221">
        <f t="shared" si="138"/>
        <v>5.8208454766260076E-3</v>
      </c>
      <c r="K71" s="221">
        <f t="shared" si="138"/>
        <v>4.330272475176083E-3</v>
      </c>
      <c r="L71" s="221">
        <f t="shared" ref="L71:R71" si="139">AVERAGE(L67:L70)</f>
        <v>9.7397189476287991E-4</v>
      </c>
      <c r="M71" s="221">
        <f>AVERAGE(M67:M70)</f>
        <v>9.0244386294703117E-4</v>
      </c>
      <c r="N71" s="221">
        <f t="shared" si="139"/>
        <v>1.325600178342686E-3</v>
      </c>
      <c r="O71" s="221">
        <f t="shared" si="139"/>
        <v>1.9353716609244679E-3</v>
      </c>
      <c r="P71" s="221">
        <f t="shared" si="139"/>
        <v>3.9804244340702587E-2</v>
      </c>
      <c r="Q71" s="221">
        <f t="shared" si="139"/>
        <v>3.1249030186352228E-3</v>
      </c>
      <c r="R71" s="221">
        <f t="shared" si="139"/>
        <v>6.635412161045102E-5</v>
      </c>
      <c r="S71" s="6"/>
      <c r="T71" s="5">
        <f t="shared" ref="T71" si="140">AVERAGE(T67:T70)</f>
        <v>-1.8143906418793772</v>
      </c>
      <c r="U71" s="6">
        <f t="shared" ref="U71" si="141">AVERAGE(U67:U70)</f>
        <v>1.7835565590242293</v>
      </c>
      <c r="V71" s="6">
        <f t="shared" ref="V71" si="142">AVERAGE(V67:V70)</f>
        <v>-0.61747239986279623</v>
      </c>
      <c r="W71" s="6">
        <f t="shared" ref="W71" si="143">AVERAGE(W67:W70)</f>
        <v>-6.2394122936545449E-2</v>
      </c>
      <c r="X71" s="6">
        <f t="shared" ref="X71" si="144">AVERAGE(X67:X70)</f>
        <v>-1.0926868818529514</v>
      </c>
      <c r="Y71" s="6">
        <f t="shared" ref="Y71" si="145">AVERAGE(Y67:Y70)</f>
        <v>-10.013946074646341</v>
      </c>
      <c r="Z71" s="6">
        <f t="shared" ref="Z71" si="146">AVERAGE(Z67:Z70)</f>
        <v>-7.6602408175843646</v>
      </c>
      <c r="AA71" s="6">
        <f t="shared" ref="AA71" si="147">AVERAGE(AA67:AA70)</f>
        <v>-7.982248113825797</v>
      </c>
      <c r="AB71" s="6">
        <f t="shared" ref="AB71" si="148">AVERAGE(AB67:AB70)</f>
        <v>-10.257283687591553</v>
      </c>
      <c r="AC71" s="6">
        <f t="shared" ref="AC71" si="149">AVERAGE(AC67:AC70)</f>
        <v>-10.584874993021868</v>
      </c>
      <c r="AD71" s="6">
        <f t="shared" ref="AD71" si="150">AVERAGE(AD67:AD70)</f>
        <v>-10.191886425018311</v>
      </c>
      <c r="AE71" s="6">
        <f t="shared" ref="AE71" si="151">AVERAGE(AE67:AE70)</f>
        <v>-10.752503156661987</v>
      </c>
      <c r="AF71" s="6">
        <f t="shared" ref="AF71" si="152">AVERAGE(AF67:AF70)</f>
        <v>-7.1601157188415527</v>
      </c>
      <c r="AG71" s="6">
        <f t="shared" ref="AG71" si="153">AVERAGE(AG67:AG70)</f>
        <v>-8.4760072231292725</v>
      </c>
      <c r="AH71" s="6">
        <f t="shared" ref="AH71" si="154">AVERAGE(AH67:AH70)</f>
        <v>-14.207555452982582</v>
      </c>
      <c r="AI71" s="222">
        <f t="shared" ref="AI71" si="155">AVERAGE(AI67:AI70)</f>
        <v>-13.115011978461501</v>
      </c>
    </row>
    <row r="72" spans="1:35" x14ac:dyDescent="0.25">
      <c r="A72" s="277"/>
      <c r="B72" s="294"/>
      <c r="C72" s="3" t="s">
        <v>172</v>
      </c>
      <c r="T72" s="2">
        <f>T71+2*STDEV(T67:T70)</f>
        <v>-1.4696434340306657</v>
      </c>
      <c r="U72">
        <f t="shared" ref="U72:AH72" si="156">U71+2*STDEV(U67:U70)</f>
        <v>2.6919461157842623</v>
      </c>
      <c r="V72">
        <f t="shared" si="156"/>
        <v>0.50916371977171848</v>
      </c>
      <c r="W72">
        <f t="shared" si="156"/>
        <v>2.0340499865623256</v>
      </c>
      <c r="X72">
        <f t="shared" si="156"/>
        <v>0.60304429081108935</v>
      </c>
      <c r="Y72">
        <f t="shared" si="156"/>
        <v>-5.5467959351271015</v>
      </c>
      <c r="Z72">
        <f t="shared" si="156"/>
        <v>-5.8757566322898001</v>
      </c>
      <c r="AA72">
        <f t="shared" si="156"/>
        <v>-6.5498452214874412</v>
      </c>
      <c r="AB72">
        <f t="shared" si="156"/>
        <v>-8.2245785173463837</v>
      </c>
      <c r="AC72">
        <f t="shared" si="156"/>
        <v>-8.0298834261506435</v>
      </c>
      <c r="AD72">
        <f t="shared" si="156"/>
        <v>-6.8609324134702785</v>
      </c>
      <c r="AE72">
        <f t="shared" si="156"/>
        <v>-5.8396877158557725</v>
      </c>
      <c r="AF72">
        <f t="shared" si="156"/>
        <v>-1.2320765135625837</v>
      </c>
      <c r="AG72">
        <f t="shared" si="156"/>
        <v>-6.9766372028305303</v>
      </c>
      <c r="AH72">
        <f t="shared" si="156"/>
        <v>-11.55132735053648</v>
      </c>
      <c r="AI72" s="3" t="e">
        <f t="shared" ref="AI72" si="157">AI71+2*STDEV(AI67:AI70)</f>
        <v>#DIV/0!</v>
      </c>
    </row>
    <row r="73" spans="1:35" ht="15.75" thickBot="1" x14ac:dyDescent="0.3">
      <c r="A73" s="277"/>
      <c r="B73" s="315"/>
      <c r="C73" s="12" t="s">
        <v>173</v>
      </c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8">
        <f>T71-2*STDEV(T67:T70)</f>
        <v>-2.1591378497280886</v>
      </c>
      <c r="U73" s="11">
        <f t="shared" ref="U73:AH73" si="158">U71-2*STDEV(U67:U70)</f>
        <v>0.87516700226419619</v>
      </c>
      <c r="V73" s="11">
        <f t="shared" si="158"/>
        <v>-1.7441085194973109</v>
      </c>
      <c r="W73" s="11">
        <f t="shared" si="158"/>
        <v>-2.1588382324354161</v>
      </c>
      <c r="X73" s="11">
        <f t="shared" si="158"/>
        <v>-2.7884180545169919</v>
      </c>
      <c r="Y73" s="11">
        <f t="shared" si="158"/>
        <v>-14.481096214165582</v>
      </c>
      <c r="Z73" s="11">
        <f t="shared" si="158"/>
        <v>-9.4447250028789291</v>
      </c>
      <c r="AA73" s="11">
        <f t="shared" si="158"/>
        <v>-9.4146510061641528</v>
      </c>
      <c r="AB73" s="11">
        <f t="shared" si="158"/>
        <v>-12.289988857836722</v>
      </c>
      <c r="AC73" s="11">
        <f t="shared" si="158"/>
        <v>-13.139866559893093</v>
      </c>
      <c r="AD73" s="11">
        <f t="shared" si="158"/>
        <v>-13.522840436566343</v>
      </c>
      <c r="AE73" s="11">
        <f t="shared" si="158"/>
        <v>-15.665318597468202</v>
      </c>
      <c r="AF73" s="11">
        <f t="shared" si="158"/>
        <v>-13.088154924120522</v>
      </c>
      <c r="AG73" s="11">
        <f t="shared" si="158"/>
        <v>-9.9753772434280155</v>
      </c>
      <c r="AH73" s="11">
        <f t="shared" si="158"/>
        <v>-16.863783555428682</v>
      </c>
      <c r="AI73" s="12" t="e">
        <f t="shared" ref="AI73" si="159">AI71-2*STDEV(AI67:AI70)</f>
        <v>#DIV/0!</v>
      </c>
    </row>
    <row r="74" spans="1:35" x14ac:dyDescent="0.25">
      <c r="A74" s="277"/>
      <c r="B74" s="293" t="s">
        <v>135</v>
      </c>
      <c r="C74" s="10">
        <v>16</v>
      </c>
      <c r="D74">
        <v>0.4170343002695075</v>
      </c>
      <c r="E74">
        <v>4.4097006457824719</v>
      </c>
      <c r="F74">
        <v>0.7023987270276737</v>
      </c>
      <c r="G74">
        <v>0.81056276954800477</v>
      </c>
      <c r="H74">
        <v>0.52757931772482058</v>
      </c>
      <c r="I74">
        <v>6.0117364575208189E-4</v>
      </c>
      <c r="J74">
        <v>6.8823491706309073E-3</v>
      </c>
      <c r="K74">
        <v>5.3489773749369205E-3</v>
      </c>
      <c r="L74">
        <v>1.9531677019177349E-4</v>
      </c>
      <c r="M74">
        <v>8.7978269981753017E-4</v>
      </c>
      <c r="N74">
        <v>8.8437040178506517E-4</v>
      </c>
      <c r="O74">
        <v>1.3215478274858337E-4</v>
      </c>
      <c r="P74">
        <v>0.12916123319023495</v>
      </c>
      <c r="Q74">
        <v>2.364430085892621E-3</v>
      </c>
      <c r="R74">
        <v>5.5262409107181231E-5</v>
      </c>
      <c r="S74">
        <v>3.3102637609044829E-5</v>
      </c>
      <c r="T74" s="1">
        <f t="shared" ref="T74:AE75" si="160">LOG(D74,2)</f>
        <v>-1.2617620474436877</v>
      </c>
      <c r="U74" s="9">
        <f t="shared" si="160"/>
        <v>2.1406807212014289</v>
      </c>
      <c r="V74" s="9">
        <f t="shared" si="160"/>
        <v>-0.50963786463898664</v>
      </c>
      <c r="W74" s="9">
        <f t="shared" si="160"/>
        <v>-0.30300418328497769</v>
      </c>
      <c r="X74" s="9">
        <f t="shared" si="160"/>
        <v>-0.92254008602324589</v>
      </c>
      <c r="Y74" s="9">
        <f t="shared" si="160"/>
        <v>-10.699930613768478</v>
      </c>
      <c r="Z74" s="9">
        <f t="shared" si="160"/>
        <v>-7.1828831967198843</v>
      </c>
      <c r="AA74" s="9">
        <f t="shared" si="160"/>
        <v>-7.5465211832654298</v>
      </c>
      <c r="AB74" s="9">
        <f t="shared" si="160"/>
        <v>-12.321896553039551</v>
      </c>
      <c r="AC74" s="9">
        <f t="shared" si="160"/>
        <v>-10.150565147399904</v>
      </c>
      <c r="AD74" s="9">
        <f t="shared" si="160"/>
        <v>-10.14306163787842</v>
      </c>
      <c r="AE74" s="9">
        <f t="shared" si="160"/>
        <v>-12.885483741760256</v>
      </c>
      <c r="AF74" s="9"/>
      <c r="AG74" s="9">
        <f t="shared" ref="AG74:AG80" si="161">LOG(Q74,2)</f>
        <v>-8.7242918014526367</v>
      </c>
      <c r="AH74" s="9">
        <f t="shared" ref="AH74" si="162">LOG(R74,2)</f>
        <v>-14.143342018127441</v>
      </c>
      <c r="AI74" s="10">
        <f t="shared" ref="AI74:AI104" si="163">LOG(S74,2)</f>
        <v>-14.882694299280949</v>
      </c>
    </row>
    <row r="75" spans="1:35" x14ac:dyDescent="0.25">
      <c r="A75" s="277"/>
      <c r="B75" s="294"/>
      <c r="C75" s="3">
        <v>39</v>
      </c>
      <c r="D75">
        <v>0.11486200208839749</v>
      </c>
      <c r="E75">
        <v>3.5249814842721721</v>
      </c>
      <c r="F75">
        <v>0.5073157944329606</v>
      </c>
      <c r="G75">
        <v>0.55893933449001798</v>
      </c>
      <c r="H75">
        <v>0.13980198434119698</v>
      </c>
      <c r="I75">
        <v>1.6818154103892915E-4</v>
      </c>
      <c r="J75">
        <v>2.5852703256412108E-3</v>
      </c>
      <c r="K75">
        <v>2.2432560658519458E-3</v>
      </c>
      <c r="L75">
        <v>3.2673059503013596E-4</v>
      </c>
      <c r="M75">
        <v>1.4059282800649201E-3</v>
      </c>
      <c r="N75">
        <v>4.1918892556471421E-5</v>
      </c>
      <c r="O75">
        <v>7.7957913313910136E-5</v>
      </c>
      <c r="P75">
        <v>1.3261500404476831E-4</v>
      </c>
      <c r="Q75">
        <v>1.3119609672114258E-3</v>
      </c>
      <c r="S75">
        <v>1.7205016851207667E-5</v>
      </c>
      <c r="T75" s="2">
        <f t="shared" si="160"/>
        <v>-3.1220264811081622</v>
      </c>
      <c r="U75">
        <f t="shared" si="160"/>
        <v>1.8176156794635241</v>
      </c>
      <c r="V75">
        <f t="shared" si="160"/>
        <v>-0.97904401781000805</v>
      </c>
      <c r="W75">
        <f t="shared" si="160"/>
        <v>-0.83923638888491447</v>
      </c>
      <c r="X75">
        <f t="shared" si="160"/>
        <v>-2.838543256499571</v>
      </c>
      <c r="Y75">
        <f t="shared" si="160"/>
        <v>-12.53769300994321</v>
      </c>
      <c r="Z75">
        <f t="shared" si="160"/>
        <v>-8.5954691425855199</v>
      </c>
      <c r="AA75">
        <f t="shared" si="160"/>
        <v>-8.8001899723746995</v>
      </c>
      <c r="AB75">
        <f t="shared" si="160"/>
        <v>-11.579610824584957</v>
      </c>
      <c r="AC75">
        <f t="shared" si="160"/>
        <v>-9.4742612838745135</v>
      </c>
      <c r="AD75">
        <f t="shared" si="160"/>
        <v>-14.542039871215819</v>
      </c>
      <c r="AE75">
        <f t="shared" si="160"/>
        <v>-13.646944999694826</v>
      </c>
      <c r="AF75">
        <f t="shared" ref="AF75:AF80" si="164">LOG(P75,2)</f>
        <v>-12.880468368530272</v>
      </c>
      <c r="AG75">
        <f t="shared" si="161"/>
        <v>-9.5740594863891619</v>
      </c>
      <c r="AI75" s="3">
        <f t="shared" si="163"/>
        <v>-15.826811169334203</v>
      </c>
    </row>
    <row r="76" spans="1:35" x14ac:dyDescent="0.25">
      <c r="A76" s="277"/>
      <c r="B76" s="294"/>
      <c r="C76" s="3">
        <v>22</v>
      </c>
      <c r="D76">
        <v>0.2293952861714699</v>
      </c>
      <c r="E76">
        <v>6.8004976154850034</v>
      </c>
      <c r="F76">
        <v>0.82023153277077576</v>
      </c>
      <c r="G76">
        <v>0.51780480129974293</v>
      </c>
      <c r="H76">
        <v>0.28039759643151396</v>
      </c>
      <c r="L76">
        <v>8.3150089779880824E-5</v>
      </c>
      <c r="M76">
        <v>7.7702261932852568E-4</v>
      </c>
      <c r="N76">
        <v>5.5710287969667237E-5</v>
      </c>
      <c r="O76">
        <v>1.5675839279748324E-4</v>
      </c>
      <c r="P76">
        <v>4.0057203954661091E-4</v>
      </c>
      <c r="Q76">
        <v>3.9890136039945264E-4</v>
      </c>
      <c r="T76" s="2">
        <f t="shared" ref="T76:X80" si="165">LOG(D76,2)</f>
        <v>-2.1240923490737997</v>
      </c>
      <c r="U76">
        <f t="shared" si="165"/>
        <v>2.7656403171167985</v>
      </c>
      <c r="V76">
        <f t="shared" si="165"/>
        <v>-0.28589688755780041</v>
      </c>
      <c r="W76">
        <f t="shared" si="165"/>
        <v>-0.94951975232370145</v>
      </c>
      <c r="X76">
        <f t="shared" si="165"/>
        <v>-1.8344541122692022</v>
      </c>
      <c r="AB76">
        <f>LOG(L76,2)</f>
        <v>-13.553922653198244</v>
      </c>
      <c r="AC76">
        <f>LOG(M76,2)</f>
        <v>-10.329755783081055</v>
      </c>
      <c r="AD76">
        <f>LOG(N76,2)</f>
        <v>-14.131696701049806</v>
      </c>
      <c r="AE76">
        <f>LOG(O76,2)</f>
        <v>-12.639169692993162</v>
      </c>
      <c r="AF76">
        <f t="shared" si="164"/>
        <v>-11.285650656889217</v>
      </c>
      <c r="AG76">
        <f t="shared" si="161"/>
        <v>-11.291680335998535</v>
      </c>
      <c r="AI76" s="3"/>
    </row>
    <row r="77" spans="1:35" x14ac:dyDescent="0.25">
      <c r="A77" s="277"/>
      <c r="B77" s="294"/>
      <c r="C77" s="71">
        <v>23</v>
      </c>
      <c r="D77" s="6">
        <v>0.215391984457143</v>
      </c>
      <c r="E77" s="6">
        <v>2.5663045051720736</v>
      </c>
      <c r="F77" s="6">
        <v>0.7245580532429321</v>
      </c>
      <c r="G77" s="6">
        <v>0.65242239812293423</v>
      </c>
      <c r="H77" s="6">
        <v>0.16813500657656347</v>
      </c>
      <c r="I77" s="6">
        <v>3.338098437451616E-3</v>
      </c>
      <c r="J77" s="6">
        <v>2.7358514643086194E-3</v>
      </c>
      <c r="K77" s="6">
        <v>4.0020151200134179E-3</v>
      </c>
      <c r="L77" s="6"/>
      <c r="M77" s="6">
        <v>1.1188791920823556E-3</v>
      </c>
      <c r="N77" s="6">
        <v>1.2948130564314228E-3</v>
      </c>
      <c r="O77" s="6">
        <v>2.8647722147088551E-3</v>
      </c>
      <c r="P77" s="6">
        <v>1.6083223880039104E-3</v>
      </c>
      <c r="Q77" s="6">
        <v>1.5186938805823286E-3</v>
      </c>
      <c r="R77" s="6"/>
      <c r="S77" s="6"/>
      <c r="T77" s="5">
        <f t="shared" si="165"/>
        <v>-2.2149635320948278</v>
      </c>
      <c r="U77" s="6">
        <f t="shared" si="165"/>
        <v>1.359692363739196</v>
      </c>
      <c r="V77" s="6">
        <f t="shared" si="165"/>
        <v>-0.46482680845871138</v>
      </c>
      <c r="W77" s="6">
        <f t="shared" si="165"/>
        <v>-0.61612178324498279</v>
      </c>
      <c r="X77" s="6">
        <f t="shared" si="165"/>
        <v>-2.572307962481847</v>
      </c>
      <c r="Y77" s="6">
        <f t="shared" ref="Y77:AA80" si="166">LOG(I77,2)</f>
        <v>-8.2267577855849083</v>
      </c>
      <c r="Z77" s="6">
        <f t="shared" si="166"/>
        <v>-8.5137943795561277</v>
      </c>
      <c r="AA77" s="6">
        <f t="shared" si="166"/>
        <v>-7.965057666761969</v>
      </c>
      <c r="AB77" s="6"/>
      <c r="AC77" s="6">
        <f t="shared" ref="AC77:AD80" si="167">LOG(M77,2)</f>
        <v>-9.8037300109863281</v>
      </c>
      <c r="AD77" s="6">
        <f t="shared" si="167"/>
        <v>-9.593040466308592</v>
      </c>
      <c r="AE77" s="6"/>
      <c r="AF77" s="6">
        <f t="shared" si="164"/>
        <v>-9.2802276611328125</v>
      </c>
      <c r="AG77" s="6">
        <f t="shared" si="161"/>
        <v>-9.3629531860351563</v>
      </c>
      <c r="AH77" s="6"/>
      <c r="AI77" s="7"/>
    </row>
    <row r="78" spans="1:35" x14ac:dyDescent="0.25">
      <c r="A78" s="277"/>
      <c r="B78" s="294"/>
      <c r="C78" s="3">
        <v>16</v>
      </c>
      <c r="D78" cm="1">
        <f t="array" ref="D78">_xlfn.XLOOKUP(1,('PCR Raw Data'!$AM$3:$AM$386='PCR Analysis'!D$3)*('PCR Raw Data'!$AN$3:$AN$386='PCR Analysis'!$C78),'PCR Raw Data'!$AR$3:$AR$386)</f>
        <v>8.7137127721732321E-2</v>
      </c>
      <c r="E78" cm="1">
        <f t="array" ref="E78">_xlfn.XLOOKUP(1,('PCR Raw Data'!$AM$3:$AM$386='PCR Analysis'!E$3)*('PCR Raw Data'!$AN$3:$AN$386='PCR Analysis'!$C78),'PCR Raw Data'!$AR$3:$AR$386)</f>
        <v>2.210943303349949</v>
      </c>
      <c r="F78" cm="1">
        <f t="array" ref="F78">_xlfn.XLOOKUP(1,('PCR Raw Data'!$AM$3:$AM$386='PCR Analysis'!F$3)*('PCR Raw Data'!$AN$3:$AN$386='PCR Analysis'!$C78),'PCR Raw Data'!$AR$3:$AR$386)</f>
        <v>0.67170960151768488</v>
      </c>
      <c r="G78" cm="1">
        <f t="array" ref="G78">_xlfn.XLOOKUP(1,('PCR Raw Data'!$AM$3:$AM$386='PCR Analysis'!G$3)*('PCR Raw Data'!$AN$3:$AN$386='PCR Analysis'!$C78),'PCR Raw Data'!$AR$3:$AR$386)</f>
        <v>1.9857254144973717</v>
      </c>
      <c r="H78" cm="1">
        <f t="array" ref="H78">_xlfn.XLOOKUP(1,('PCR Raw Data'!$AM$3:$AM$386='PCR Analysis'!H$3)*('PCR Raw Data'!$AN$3:$AN$386='PCR Analysis'!$C78),'PCR Raw Data'!$AR$3:$AR$386)</f>
        <v>1.5423634930573562</v>
      </c>
      <c r="I78" cm="1">
        <f t="array" ref="I78">_xlfn.XLOOKUP(1,('PCR Raw Data'!$AM$3:$AM$386='PCR Analysis'!I$3)*('PCR Raw Data'!$AN$3:$AN$386='PCR Analysis'!$C78),'PCR Raw Data'!$AR$3:$AR$386)</f>
        <v>7.2486149235352192E-4</v>
      </c>
      <c r="J78" cm="1">
        <f t="array" ref="J78">_xlfn.XLOOKUP(1,('PCR Raw Data'!$AM$3:$AM$386='PCR Analysis'!J$3)*('PCR Raw Data'!$AN$3:$AN$386='PCR Analysis'!$C78),'PCR Raw Data'!$AR$3:$AR$386)</f>
        <v>2.3790157900397302E-4</v>
      </c>
      <c r="K78" cm="1">
        <f t="array" ref="K78">_xlfn.XLOOKUP(1,('PCR Raw Data'!$AM$3:$AM$386='PCR Analysis'!K$3)*('PCR Raw Data'!$AN$3:$AN$386='PCR Analysis'!$C78),'PCR Raw Data'!$AR$3:$AR$386)</f>
        <v>1.1083385960993959E-3</v>
      </c>
      <c r="M78" cm="1">
        <f t="array" ref="M78">_xlfn.XLOOKUP(1,('PCR Raw Data'!$AM$3:$AM$386='PCR Analysis'!M$3)*('PCR Raw Data'!$AN$3:$AN$386='PCR Analysis'!$C78),'PCR Raw Data'!$AR$3:$AR$386)</f>
        <v>1.516547765811737E-4</v>
      </c>
      <c r="N78" cm="1">
        <f t="array" ref="N78">_xlfn.XLOOKUP(1,('PCR Raw Data'!$AM$3:$AM$386='PCR Analysis'!N$3)*('PCR Raw Data'!$AN$3:$AN$386='PCR Analysis'!$C78),'PCR Raw Data'!$AR$3:$AR$386)</f>
        <v>5.6380686924567417E-4</v>
      </c>
      <c r="O78" cm="1">
        <f t="array" ref="O78">_xlfn.XLOOKUP(1,('PCR Raw Data'!$AM$3:$AM$386='PCR Analysis'!O$3)*('PCR Raw Data'!$AN$3:$AN$386='PCR Analysis'!$C78),'PCR Raw Data'!$AR$3:$AR$386)</f>
        <v>1.5387735767454663E-4</v>
      </c>
      <c r="P78" cm="1">
        <f t="array" ref="P78">_xlfn.XLOOKUP(1,('PCR Raw Data'!$AM$3:$AM$386='PCR Analysis'!P$3)*('PCR Raw Data'!$AN$3:$AN$386='PCR Analysis'!$C78),'PCR Raw Data'!$AR$3:$AR$386)</f>
        <v>1.7392230861170319E-3</v>
      </c>
      <c r="Q78" cm="1">
        <f t="array" ref="Q78">_xlfn.XLOOKUP(1,('PCR Raw Data'!$AM$3:$AM$386='PCR Analysis'!Q$3)*('PCR Raw Data'!$AN$3:$AN$386='PCR Analysis'!$C78),'PCR Raw Data'!$AR$3:$AR$386)</f>
        <v>2.0937564326327428E-4</v>
      </c>
      <c r="R78" cm="1">
        <f t="array" ref="R78">_xlfn.XLOOKUP(1,('PCR Raw Data'!$AM$3:$AM$386='PCR Analysis'!R$3)*('PCR Raw Data'!$AN$3:$AN$386='PCR Analysis'!$C78),'PCR Raw Data'!$AR$3:$AR$386)</f>
        <v>8.6898236901552649E-5</v>
      </c>
      <c r="S78">
        <v>2.5153827230126248E-5</v>
      </c>
      <c r="T78" s="2">
        <f t="shared" si="165"/>
        <v>-3.5205686309158137</v>
      </c>
      <c r="U78">
        <f t="shared" si="165"/>
        <v>1.1446620296658403</v>
      </c>
      <c r="V78">
        <f t="shared" si="165"/>
        <v>-0.57409044372923634</v>
      </c>
      <c r="W78">
        <f t="shared" si="165"/>
        <v>0.98966614122935048</v>
      </c>
      <c r="X78">
        <f t="shared" si="165"/>
        <v>0.62514280924247934</v>
      </c>
      <c r="Y78">
        <f t="shared" si="166"/>
        <v>-10.430007030469946</v>
      </c>
      <c r="Z78">
        <f t="shared" si="166"/>
        <v>-12.03734753227719</v>
      </c>
      <c r="AA78">
        <f t="shared" si="166"/>
        <v>-9.8173855943497408</v>
      </c>
      <c r="AC78">
        <f t="shared" si="167"/>
        <v>-12.686921441155798</v>
      </c>
      <c r="AD78">
        <f t="shared" si="167"/>
        <v>-10.792511324191139</v>
      </c>
      <c r="AE78">
        <f>LOG(O78,2)</f>
        <v>-12.665931418018801</v>
      </c>
      <c r="AF78">
        <f t="shared" si="164"/>
        <v>-9.1673412889970702</v>
      </c>
      <c r="AG78">
        <f t="shared" si="161"/>
        <v>-12.221618756703331</v>
      </c>
      <c r="AH78">
        <f t="shared" ref="AH78:AH80" si="168">LOG(R78,2)</f>
        <v>-13.490313568273896</v>
      </c>
      <c r="AI78" s="3">
        <f t="shared" si="163"/>
        <v>-15.278862547334684</v>
      </c>
    </row>
    <row r="79" spans="1:35" x14ac:dyDescent="0.25">
      <c r="A79" s="277"/>
      <c r="B79" s="294"/>
      <c r="C79" s="3">
        <v>17</v>
      </c>
      <c r="D79" cm="1">
        <f t="array" ref="D79">_xlfn.XLOOKUP(1,('PCR Raw Data'!$AS$3:$AS$386='PCR Analysis'!D$3)*('PCR Raw Data'!$AT$3:$AT$386='PCR Analysis'!$C79),'PCR Raw Data'!$AX$3:$AX$386)</f>
        <v>9.9797069084268747E-2</v>
      </c>
      <c r="E79" cm="1">
        <f t="array" ref="E79">_xlfn.XLOOKUP(1,('PCR Raw Data'!$AS$3:$AS$386='PCR Analysis'!E$3)*('PCR Raw Data'!$AT$3:$AT$386='PCR Analysis'!$C79),'PCR Raw Data'!$AX$3:$AX$386)</f>
        <v>1.402855968348323</v>
      </c>
      <c r="F79" cm="1">
        <f t="array" ref="F79">_xlfn.XLOOKUP(1,('PCR Raw Data'!$AS$3:$AS$386='PCR Analysis'!F$3)*('PCR Raw Data'!$AT$3:$AT$386='PCR Analysis'!$C79),'PCR Raw Data'!$AX$3:$AX$386)</f>
        <v>0.68882392878663767</v>
      </c>
      <c r="G79" cm="1">
        <f t="array" ref="G79">_xlfn.XLOOKUP(1,('PCR Raw Data'!$AS$3:$AS$386='PCR Analysis'!G$3)*('PCR Raw Data'!$AT$3:$AT$386='PCR Analysis'!$C79),'PCR Raw Data'!$AX$3:$AX$386)</f>
        <v>2.0376286532269909</v>
      </c>
      <c r="H79" cm="1">
        <f t="array" ref="H79">_xlfn.XLOOKUP(1,('PCR Raw Data'!$AS$3:$AS$386='PCR Analysis'!H$3)*('PCR Raw Data'!$AT$3:$AT$386='PCR Analysis'!$C79),'PCR Raw Data'!$AX$3:$AX$386)</f>
        <v>1.4001299221778751</v>
      </c>
      <c r="I79" cm="1">
        <f t="array" ref="I79">_xlfn.XLOOKUP(1,('PCR Raw Data'!$AS$3:$AS$386='PCR Analysis'!I$3)*('PCR Raw Data'!$AT$3:$AT$386='PCR Analysis'!$C79),'PCR Raw Data'!$AX$3:$AX$386)</f>
        <v>2.5324152227374167E-3</v>
      </c>
      <c r="J79" cm="1">
        <f t="array" ref="J79">_xlfn.XLOOKUP(1,('PCR Raw Data'!$AS$3:$AS$386='PCR Analysis'!J$3)*('PCR Raw Data'!$AT$3:$AT$386='PCR Analysis'!$C79),'PCR Raw Data'!$AX$3:$AX$386)</f>
        <v>4.9409758901007702E-4</v>
      </c>
      <c r="K79" cm="1">
        <f t="array" ref="K79">_xlfn.XLOOKUP(1,('PCR Raw Data'!$AS$3:$AS$386='PCR Analysis'!K$3)*('PCR Raw Data'!$AT$3:$AT$386='PCR Analysis'!$C79),'PCR Raw Data'!$AX$3:$AX$386)</f>
        <v>1.4158882697067653E-3</v>
      </c>
      <c r="M79" cm="1">
        <f t="array" ref="M79">_xlfn.XLOOKUP(1,('PCR Raw Data'!$AS$3:$AS$386='PCR Analysis'!M$3)*('PCR Raw Data'!$AT$3:$AT$386='PCR Analysis'!$C79),'PCR Raw Data'!$AX$3:$AX$386)</f>
        <v>1.1673027543366402E-4</v>
      </c>
      <c r="N79" cm="1">
        <f t="array" ref="N79">_xlfn.XLOOKUP(1,('PCR Raw Data'!$AS$3:$AS$386='PCR Analysis'!N$3)*('PCR Raw Data'!$AT$3:$AT$386='PCR Analysis'!$C79),'PCR Raw Data'!$AX$3:$AX$386)</f>
        <v>5.627104489600818E-4</v>
      </c>
      <c r="O79" cm="1">
        <f t="array" ref="O79">_xlfn.XLOOKUP(1,('PCR Raw Data'!$AS$3:$AS$386='PCR Analysis'!O$3)*('PCR Raw Data'!$AT$3:$AT$386='PCR Analysis'!$C79),'PCR Raw Data'!$AX$3:$AX$386)</f>
        <v>5.4351243379235502E-5</v>
      </c>
      <c r="P79" cm="1">
        <f t="array" ref="P79">_xlfn.XLOOKUP(1,('PCR Raw Data'!$AS$3:$AS$386='PCR Analysis'!P$3)*('PCR Raw Data'!$AT$3:$AT$386='PCR Analysis'!$C79),'PCR Raw Data'!$AX$3:$AX$386)</f>
        <v>1.7486879482458101E-3</v>
      </c>
      <c r="Q79" cm="1">
        <f t="array" ref="Q79">_xlfn.XLOOKUP(1,('PCR Raw Data'!$AS$3:$AS$386='PCR Analysis'!Q$3)*('PCR Raw Data'!$AT$3:$AT$386='PCR Analysis'!$C79),'PCR Raw Data'!$AX$3:$AX$386)</f>
        <v>2.7878228655129559E-4</v>
      </c>
      <c r="R79" cm="1">
        <f t="array" ref="R79">_xlfn.XLOOKUP(1,('PCR Raw Data'!$AS$3:$AS$386='PCR Analysis'!R$3)*('PCR Raw Data'!$AT$3:$AT$386='PCR Analysis'!$C79),'PCR Raw Data'!$AX$3:$AX$386)</f>
        <v>4.1120390032733323E-5</v>
      </c>
      <c r="S79">
        <v>1.9716502973145771E-5</v>
      </c>
      <c r="T79" s="2">
        <f t="shared" si="165"/>
        <v>-3.324858743748079</v>
      </c>
      <c r="U79">
        <f t="shared" si="165"/>
        <v>0.48836689461970501</v>
      </c>
      <c r="V79">
        <f t="shared" si="165"/>
        <v>-0.53779283405999856</v>
      </c>
      <c r="W79">
        <f t="shared" si="165"/>
        <v>1.0268911521108057</v>
      </c>
      <c r="X79">
        <f t="shared" si="165"/>
        <v>0.48556070530237549</v>
      </c>
      <c r="Y79">
        <f t="shared" si="166"/>
        <v>-8.6252703117002447</v>
      </c>
      <c r="Z79">
        <f t="shared" si="166"/>
        <v>-10.982916363496251</v>
      </c>
      <c r="AA79">
        <f t="shared" si="166"/>
        <v>-9.4640768604133552</v>
      </c>
      <c r="AC79">
        <f t="shared" si="167"/>
        <v>-13.064533589255889</v>
      </c>
      <c r="AD79">
        <f t="shared" si="167"/>
        <v>-10.795319626527302</v>
      </c>
      <c r="AE79">
        <f>LOG(O79,2)</f>
        <v>-14.167327434648101</v>
      </c>
      <c r="AF79">
        <f t="shared" si="164"/>
        <v>-9.1595114200362389</v>
      </c>
      <c r="AG79">
        <f t="shared" si="161"/>
        <v>-11.808573482318916</v>
      </c>
      <c r="AH79">
        <f t="shared" si="168"/>
        <v>-14.569786525672981</v>
      </c>
      <c r="AI79" s="3">
        <f t="shared" si="163"/>
        <v>-15.6302367843179</v>
      </c>
    </row>
    <row r="80" spans="1:35" ht="15.75" thickBot="1" x14ac:dyDescent="0.3">
      <c r="A80" s="277"/>
      <c r="B80" s="294"/>
      <c r="C80" s="220">
        <v>18</v>
      </c>
      <c r="D80" cm="1">
        <f t="array" ref="D80">_xlfn.XLOOKUP(1,('PCR Raw Data'!$AS$3:$AS$386='PCR Analysis'!D$3)*('PCR Raw Data'!$AT$3:$AT$386='PCR Analysis'!$C80),'PCR Raw Data'!$AX$3:$AX$386)</f>
        <v>4.8110191939804009E-2</v>
      </c>
      <c r="E80" cm="1">
        <f t="array" ref="E80">_xlfn.XLOOKUP(1,('PCR Raw Data'!$AS$3:$AS$386='PCR Analysis'!E$3)*('PCR Raw Data'!$AT$3:$AT$386='PCR Analysis'!$C80),'PCR Raw Data'!$AX$3:$AX$386)</f>
        <v>2.059740596532694</v>
      </c>
      <c r="F80" cm="1">
        <f t="array" ref="F80">_xlfn.XLOOKUP(1,('PCR Raw Data'!$AS$3:$AS$386='PCR Analysis'!F$3)*('PCR Raw Data'!$AT$3:$AT$386='PCR Analysis'!$C80),'PCR Raw Data'!$AX$3:$AX$386)</f>
        <v>0.50820112885934288</v>
      </c>
      <c r="G80" cm="1">
        <f t="array" ref="G80">_xlfn.XLOOKUP(1,('PCR Raw Data'!$AS$3:$AS$386='PCR Analysis'!G$3)*('PCR Raw Data'!$AT$3:$AT$386='PCR Analysis'!$C80),'PCR Raw Data'!$AX$3:$AX$386)</f>
        <v>2.8686343490447177</v>
      </c>
      <c r="H80" cm="1">
        <f t="array" ref="H80">_xlfn.XLOOKUP(1,('PCR Raw Data'!$AS$3:$AS$386='PCR Analysis'!H$3)*('PCR Raw Data'!$AT$3:$AT$386='PCR Analysis'!$C80),'PCR Raw Data'!$AX$3:$AX$386)</f>
        <v>1.3811696501462178</v>
      </c>
      <c r="I80" cm="1">
        <f t="array" ref="I80">_xlfn.XLOOKUP(1,('PCR Raw Data'!$AS$3:$AS$386='PCR Analysis'!I$3)*('PCR Raw Data'!$AT$3:$AT$386='PCR Analysis'!$C80),'PCR Raw Data'!$AX$3:$AX$386)</f>
        <v>2.1704721821931084E-3</v>
      </c>
      <c r="J80" cm="1">
        <f t="array" ref="J80">_xlfn.XLOOKUP(1,('PCR Raw Data'!$AS$3:$AS$386='PCR Analysis'!J$3)*('PCR Raw Data'!$AT$3:$AT$386='PCR Analysis'!$C80),'PCR Raw Data'!$AX$3:$AX$386)</f>
        <v>4.795627535082681E-4</v>
      </c>
      <c r="K80" cm="1">
        <f t="array" ref="K80">_xlfn.XLOOKUP(1,('PCR Raw Data'!$AS$3:$AS$386='PCR Analysis'!K$3)*('PCR Raw Data'!$AT$3:$AT$386='PCR Analysis'!$C80),'PCR Raw Data'!$AX$3:$AX$386)</f>
        <v>1.4912851667351133E-3</v>
      </c>
      <c r="L80" cm="1">
        <f t="array" ref="L80">_xlfn.XLOOKUP(1,('PCR Raw Data'!$AY$3:$AY$386='PCR Analysis'!L$3)*('PCR Raw Data'!$AZ$3:$AZ$386='PCR Analysis'!$C80),'PCR Raw Data'!$BD$3:$BD$386)</f>
        <v>1.2665811546192154E-5</v>
      </c>
      <c r="M80" cm="1">
        <f t="array" ref="M80">_xlfn.XLOOKUP(1,('PCR Raw Data'!$AS$3:$AS$386='PCR Analysis'!M$3)*('PCR Raw Data'!$AT$3:$AT$386='PCR Analysis'!$C80),'PCR Raw Data'!$AX$3:$AX$386)</f>
        <v>1.0758421087817331E-4</v>
      </c>
      <c r="N80" cm="1">
        <f t="array" ref="N80">_xlfn.XLOOKUP(1,('PCR Raw Data'!$AS$3:$AS$386='PCR Analysis'!N$3)*('PCR Raw Data'!$AT$3:$AT$386='PCR Analysis'!$C80),'PCR Raw Data'!$AX$3:$AX$386)</f>
        <v>7.5247490745590062E-4</v>
      </c>
      <c r="O80" cm="1">
        <f t="array" ref="O80">_xlfn.XLOOKUP(1,('PCR Raw Data'!$AS$3:$AS$386='PCR Analysis'!O$3)*('PCR Raw Data'!$AT$3:$AT$386='PCR Analysis'!$C80),'PCR Raw Data'!$AX$3:$AX$386)</f>
        <v>1.2266703450364443E-4</v>
      </c>
      <c r="P80" cm="1">
        <f t="array" ref="P80">_xlfn.XLOOKUP(1,('PCR Raw Data'!$AS$3:$AS$386='PCR Analysis'!P$3)*('PCR Raw Data'!$AT$3:$AT$386='PCR Analysis'!$C80),'PCR Raw Data'!$AX$3:$AX$386)</f>
        <v>1.668677580301565E-3</v>
      </c>
      <c r="Q80" cm="1">
        <f t="array" ref="Q80">_xlfn.XLOOKUP(1,('PCR Raw Data'!$AS$3:$AS$386='PCR Analysis'!Q$3)*('PCR Raw Data'!$AT$3:$AT$386='PCR Analysis'!$C80),'PCR Raw Data'!$AX$3:$AX$386)</f>
        <v>1.3935368067038292E-4</v>
      </c>
      <c r="R80" cm="1">
        <f t="array" ref="R80">_xlfn.XLOOKUP(1,('PCR Raw Data'!$AS$3:$AS$386='PCR Analysis'!R$3)*('PCR Raw Data'!$AT$3:$AT$386='PCR Analysis'!$C80),'PCR Raw Data'!$AX$3:$AX$386)</f>
        <v>5.762763872527371E-5</v>
      </c>
      <c r="T80" s="218">
        <f t="shared" si="165"/>
        <v>-4.3775136345854984</v>
      </c>
      <c r="U80" s="219">
        <f t="shared" si="165"/>
        <v>1.0424626560197765</v>
      </c>
      <c r="V80" s="219">
        <f t="shared" si="165"/>
        <v>-0.97652851485625392</v>
      </c>
      <c r="W80" s="219">
        <f t="shared" si="165"/>
        <v>1.5203640864618073</v>
      </c>
      <c r="X80" s="219">
        <f t="shared" si="165"/>
        <v>0.46589053783810142</v>
      </c>
      <c r="Y80" s="219">
        <f t="shared" si="166"/>
        <v>-8.8477753522206743</v>
      </c>
      <c r="Z80" s="219">
        <f t="shared" si="166"/>
        <v>-11.025992767118424</v>
      </c>
      <c r="AA80" s="219">
        <f t="shared" si="166"/>
        <v>-9.3892281254331884</v>
      </c>
      <c r="AB80" s="219">
        <f>LOG(L80,2)</f>
        <v>-16.268700955526402</v>
      </c>
      <c r="AC80" s="219">
        <f t="shared" si="167"/>
        <v>-13.182246016889103</v>
      </c>
      <c r="AD80" s="219">
        <f t="shared" si="167"/>
        <v>-10.376068905972817</v>
      </c>
      <c r="AE80" s="219">
        <f>LOG(O80,2)</f>
        <v>-12.992964787827002</v>
      </c>
      <c r="AF80" s="219">
        <f t="shared" si="164"/>
        <v>-9.2270790586825342</v>
      </c>
      <c r="AG80" s="219">
        <f t="shared" si="161"/>
        <v>-12.808961271511878</v>
      </c>
      <c r="AH80" s="219">
        <f t="shared" si="168"/>
        <v>-14.08287956748558</v>
      </c>
      <c r="AI80" s="3"/>
    </row>
    <row r="81" spans="1:35" ht="15.75" thickTop="1" x14ac:dyDescent="0.25">
      <c r="A81" s="277"/>
      <c r="B81" s="294"/>
      <c r="C81" s="71" t="s">
        <v>171</v>
      </c>
      <c r="D81" s="221">
        <f>AVERAGE(D74:D80)</f>
        <v>0.17310399453318898</v>
      </c>
      <c r="E81" s="221">
        <f t="shared" ref="E81:AH81" si="169">AVERAGE(E74:E80)</f>
        <v>3.2821463027060984</v>
      </c>
      <c r="F81" s="221">
        <f t="shared" si="169"/>
        <v>0.66046268094828675</v>
      </c>
      <c r="G81" s="221">
        <f t="shared" si="169"/>
        <v>1.3473882457471116</v>
      </c>
      <c r="H81" s="221">
        <f t="shared" si="169"/>
        <v>0.777082424350792</v>
      </c>
      <c r="I81" s="221">
        <f t="shared" si="169"/>
        <v>1.5892004202544456E-3</v>
      </c>
      <c r="J81" s="221">
        <f t="shared" si="169"/>
        <v>2.2358388136838425E-3</v>
      </c>
      <c r="K81" s="221">
        <f t="shared" si="169"/>
        <v>2.6016267655572596E-3</v>
      </c>
      <c r="L81" s="221">
        <f t="shared" si="169"/>
        <v>1.5446581663699561E-4</v>
      </c>
      <c r="M81" s="221">
        <f t="shared" si="169"/>
        <v>6.5108315059804901E-4</v>
      </c>
      <c r="N81" s="221">
        <f t="shared" si="169"/>
        <v>5.9368640920061193E-4</v>
      </c>
      <c r="O81" s="221">
        <f t="shared" si="169"/>
        <v>5.0893413416089404E-4</v>
      </c>
      <c r="P81" s="221">
        <f t="shared" si="169"/>
        <v>1.9494190176642091E-2</v>
      </c>
      <c r="Q81" s="221">
        <f t="shared" si="169"/>
        <v>8.8878541493868292E-4</v>
      </c>
      <c r="R81" s="221">
        <f t="shared" si="169"/>
        <v>6.0227168691685232E-5</v>
      </c>
      <c r="S81" s="6"/>
      <c r="T81" s="5">
        <f t="shared" si="169"/>
        <v>-2.8493979169956956</v>
      </c>
      <c r="U81" s="6">
        <f t="shared" si="169"/>
        <v>1.5370172374037525</v>
      </c>
      <c r="V81" s="6">
        <f t="shared" si="169"/>
        <v>-0.61825962444442795</v>
      </c>
      <c r="W81" s="6">
        <f t="shared" si="169"/>
        <v>0.11843418172334104</v>
      </c>
      <c r="X81" s="6">
        <f t="shared" si="169"/>
        <v>-0.9416073378415587</v>
      </c>
      <c r="Y81" s="6">
        <f t="shared" si="169"/>
        <v>-9.8945723506145775</v>
      </c>
      <c r="Z81" s="6">
        <f t="shared" si="169"/>
        <v>-9.7230672302922319</v>
      </c>
      <c r="AA81" s="6">
        <f t="shared" si="169"/>
        <v>-8.8304099004330627</v>
      </c>
      <c r="AB81" s="6">
        <f t="shared" si="169"/>
        <v>-13.431032746587288</v>
      </c>
      <c r="AC81" s="6">
        <f t="shared" si="169"/>
        <v>-11.241716181806083</v>
      </c>
      <c r="AD81" s="6">
        <f t="shared" si="169"/>
        <v>-11.481962647591985</v>
      </c>
      <c r="AE81" s="6">
        <f t="shared" si="169"/>
        <v>-13.166303679157025</v>
      </c>
      <c r="AF81" s="6">
        <f t="shared" si="169"/>
        <v>-10.166713075711359</v>
      </c>
      <c r="AG81" s="6">
        <f t="shared" si="169"/>
        <v>-10.827448331487087</v>
      </c>
      <c r="AH81" s="6">
        <f t="shared" si="169"/>
        <v>-14.071580419889976</v>
      </c>
      <c r="AI81" s="222">
        <f t="shared" ref="AI81" si="170">AVERAGE(AI74:AI80)</f>
        <v>-15.404651200066935</v>
      </c>
    </row>
    <row r="82" spans="1:35" x14ac:dyDescent="0.25">
      <c r="A82" s="277"/>
      <c r="B82" s="294"/>
      <c r="C82" s="3" t="s">
        <v>172</v>
      </c>
      <c r="T82" s="2">
        <f>T81+2*STDEV(T74:T80)</f>
        <v>-0.76210941829595535</v>
      </c>
      <c r="U82">
        <f t="shared" ref="U82:AH82" si="171">U81+2*STDEV(U74:U80)</f>
        <v>3.0606747349205854</v>
      </c>
      <c r="V82">
        <f t="shared" si="171"/>
        <v>-9.3694342960022436E-2</v>
      </c>
      <c r="W82">
        <f t="shared" si="171"/>
        <v>2.1718196692109979</v>
      </c>
      <c r="X82">
        <f t="shared" si="171"/>
        <v>2.0614637842151922</v>
      </c>
      <c r="Y82">
        <f t="shared" si="171"/>
        <v>-6.6192224647726947</v>
      </c>
      <c r="Z82">
        <f t="shared" si="171"/>
        <v>-5.9466052555388753</v>
      </c>
      <c r="AA82">
        <f t="shared" si="171"/>
        <v>-7.0224164014210739</v>
      </c>
      <c r="AB82">
        <f t="shared" si="171"/>
        <v>-9.3119051654476444</v>
      </c>
      <c r="AC82">
        <f t="shared" si="171"/>
        <v>-7.9360724244499732</v>
      </c>
      <c r="AD82">
        <f t="shared" si="171"/>
        <v>-7.4889964299520893</v>
      </c>
      <c r="AE82">
        <f t="shared" si="171"/>
        <v>-11.943123075766534</v>
      </c>
      <c r="AF82">
        <f t="shared" si="171"/>
        <v>-7.0300324455715142</v>
      </c>
      <c r="AG82">
        <f t="shared" si="171"/>
        <v>-7.645497185881017</v>
      </c>
      <c r="AH82">
        <f t="shared" si="171"/>
        <v>-13.18361805256043</v>
      </c>
      <c r="AI82" s="3">
        <f t="shared" ref="AI82" si="172">AI81+2*STDEV(AI74:AI80)</f>
        <v>-14.574093406045034</v>
      </c>
    </row>
    <row r="83" spans="1:35" ht="15.75" thickBot="1" x14ac:dyDescent="0.3">
      <c r="A83" s="277"/>
      <c r="B83" s="315"/>
      <c r="C83" s="12" t="s">
        <v>173</v>
      </c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8">
        <f>T81-2*STDEV(T74:T80)</f>
        <v>-4.9366864156954353</v>
      </c>
      <c r="U83" s="11">
        <f t="shared" ref="U83:AH83" si="173">U81-2*STDEV(U74:U80)</f>
        <v>1.3359739886919852E-2</v>
      </c>
      <c r="V83" s="11">
        <f t="shared" si="173"/>
        <v>-1.1428249059288333</v>
      </c>
      <c r="W83" s="11">
        <f t="shared" si="173"/>
        <v>-1.934951305764316</v>
      </c>
      <c r="X83" s="11">
        <f t="shared" si="173"/>
        <v>-3.9446784598983093</v>
      </c>
      <c r="Y83" s="11">
        <f t="shared" si="173"/>
        <v>-13.169922236456461</v>
      </c>
      <c r="Z83" s="11">
        <f t="shared" si="173"/>
        <v>-13.499529205045588</v>
      </c>
      <c r="AA83" s="11">
        <f t="shared" si="173"/>
        <v>-10.638403399445052</v>
      </c>
      <c r="AB83" s="11">
        <f t="shared" si="173"/>
        <v>-17.550160327726932</v>
      </c>
      <c r="AC83" s="11">
        <f t="shared" si="173"/>
        <v>-14.547359939162193</v>
      </c>
      <c r="AD83" s="11">
        <f t="shared" si="173"/>
        <v>-15.474928865231881</v>
      </c>
      <c r="AE83" s="11">
        <f t="shared" si="173"/>
        <v>-14.389484282547516</v>
      </c>
      <c r="AF83" s="11">
        <f t="shared" si="173"/>
        <v>-13.303393705851203</v>
      </c>
      <c r="AG83" s="11">
        <f t="shared" si="173"/>
        <v>-14.009399477093158</v>
      </c>
      <c r="AH83" s="11">
        <f t="shared" si="173"/>
        <v>-14.959542787219522</v>
      </c>
      <c r="AI83" s="12">
        <f t="shared" ref="AI83" si="174">AI81-2*STDEV(AI74:AI80)</f>
        <v>-16.235208994088836</v>
      </c>
    </row>
    <row r="84" spans="1:35" x14ac:dyDescent="0.25">
      <c r="A84" s="277"/>
      <c r="B84" s="293" t="s">
        <v>54</v>
      </c>
      <c r="C84" s="10">
        <v>18</v>
      </c>
      <c r="D84">
        <v>7.814498823481969E-2</v>
      </c>
      <c r="E84">
        <v>3.3258287818013175</v>
      </c>
      <c r="F84">
        <v>0.62422108274957722</v>
      </c>
      <c r="G84">
        <v>0.53174796762574716</v>
      </c>
      <c r="H84">
        <v>0.21003891448767811</v>
      </c>
      <c r="I84">
        <v>7.2111020956281213E-5</v>
      </c>
      <c r="J84">
        <v>4.39035396132746E-3</v>
      </c>
      <c r="K84">
        <v>3.2186326386185356E-3</v>
      </c>
      <c r="L84" s="9"/>
      <c r="M84" s="9">
        <v>1.2984523930788066E-3</v>
      </c>
      <c r="N84" s="9">
        <v>8.642704903126389E-4</v>
      </c>
      <c r="O84" s="9">
        <v>4.5828934898668947E-3</v>
      </c>
      <c r="P84" s="9">
        <v>2.0612455382783327E-3</v>
      </c>
      <c r="Q84" s="9">
        <v>2.3961172907553795E-3</v>
      </c>
      <c r="R84" s="9"/>
      <c r="S84" s="9">
        <v>4.15524070053751E-5</v>
      </c>
      <c r="T84" s="1">
        <f t="shared" ref="T84:AA87" si="175">LOG(D84,2)</f>
        <v>-3.6777028396544074</v>
      </c>
      <c r="U84" s="9">
        <f t="shared" si="175"/>
        <v>1.7337138986298748</v>
      </c>
      <c r="V84" s="9">
        <f t="shared" si="175"/>
        <v>-0.67987101051614829</v>
      </c>
      <c r="W84" s="9">
        <f t="shared" si="175"/>
        <v>-0.91118548076226868</v>
      </c>
      <c r="X84" s="9">
        <f t="shared" si="175"/>
        <v>-2.2512714501516617</v>
      </c>
      <c r="Y84" s="9">
        <f t="shared" si="175"/>
        <v>-13.759420706456202</v>
      </c>
      <c r="Z84" s="9">
        <f t="shared" si="175"/>
        <v>-7.8314470265265186</v>
      </c>
      <c r="AA84" s="9">
        <f t="shared" si="175"/>
        <v>-8.2793363616792259</v>
      </c>
      <c r="AB84" s="9"/>
      <c r="AC84" s="9">
        <f>LOG(M84,2)</f>
        <v>-9.5889911651611293</v>
      </c>
      <c r="AD84" s="9">
        <f>LOG(N84,2)</f>
        <v>-10.176229476928707</v>
      </c>
      <c r="AE84" s="9">
        <f>LOG(O84,2)</f>
        <v>-7.7695255279541016</v>
      </c>
      <c r="AF84" s="9">
        <f>LOG(P84,2)</f>
        <v>-8.9222679138183576</v>
      </c>
      <c r="AG84" s="9">
        <f>LOG(Q84,2)</f>
        <v>-8.7050857543945295</v>
      </c>
      <c r="AH84" s="9"/>
      <c r="AI84" s="10">
        <f t="shared" si="163"/>
        <v>-14.554708424056397</v>
      </c>
    </row>
    <row r="85" spans="1:35" x14ac:dyDescent="0.25">
      <c r="A85" s="277"/>
      <c r="B85" s="294"/>
      <c r="C85" s="3">
        <v>41</v>
      </c>
      <c r="D85">
        <v>0.13240307279342495</v>
      </c>
      <c r="E85">
        <v>4.3456105109294008</v>
      </c>
      <c r="F85">
        <v>0.43377264083475725</v>
      </c>
      <c r="G85">
        <v>0.21912577669997535</v>
      </c>
      <c r="H85">
        <v>2.0189747543536307E-2</v>
      </c>
      <c r="I85">
        <v>1.2834570369350831E-4</v>
      </c>
      <c r="J85">
        <v>1.57634617913849E-3</v>
      </c>
      <c r="K85">
        <v>1.3439939321365868E-3</v>
      </c>
      <c r="L85">
        <v>4.1011057125620802E-4</v>
      </c>
      <c r="M85" s="189">
        <v>3.3402434432328702E-3</v>
      </c>
      <c r="N85">
        <v>1.2483437323240222E-4</v>
      </c>
      <c r="O85">
        <v>2.7126397745494382E-3</v>
      </c>
      <c r="P85">
        <v>8.5559718737263362E-4</v>
      </c>
      <c r="Q85">
        <v>8.3371721585609165E-3</v>
      </c>
      <c r="S85">
        <v>5.3368524658769183E-5</v>
      </c>
      <c r="T85" s="2">
        <f t="shared" si="175"/>
        <v>-2.9169914904733947</v>
      </c>
      <c r="U85">
        <f t="shared" si="175"/>
        <v>2.1195588742128133</v>
      </c>
      <c r="V85">
        <f t="shared" si="175"/>
        <v>-1.2049890335248459</v>
      </c>
      <c r="W85">
        <f t="shared" si="175"/>
        <v>-2.1901688902038985</v>
      </c>
      <c r="X85">
        <f t="shared" si="175"/>
        <v>-5.6302333187271971</v>
      </c>
      <c r="Y85">
        <f t="shared" si="175"/>
        <v>-12.927677376303125</v>
      </c>
      <c r="Z85">
        <f t="shared" si="175"/>
        <v>-9.3091998868711698</v>
      </c>
      <c r="AA85">
        <f t="shared" si="175"/>
        <v>-9.5392576600098611</v>
      </c>
      <c r="AB85">
        <f>LOG(L85,2)</f>
        <v>-11.251699447631834</v>
      </c>
      <c r="AC85">
        <f>LOG(M85,2)</f>
        <v>-8.2258310317993146</v>
      </c>
      <c r="AE85">
        <f t="shared" ref="AE85:AG90" si="176">LOG(O85,2)</f>
        <v>-8.5260868072509783</v>
      </c>
      <c r="AF85">
        <f t="shared" si="176"/>
        <v>-10.190780639648436</v>
      </c>
      <c r="AG85">
        <f t="shared" si="176"/>
        <v>-6.906226158142089</v>
      </c>
      <c r="AI85" s="3">
        <f t="shared" si="163"/>
        <v>-14.1936513450086</v>
      </c>
    </row>
    <row r="86" spans="1:35" x14ac:dyDescent="0.25">
      <c r="A86" s="277"/>
      <c r="B86" s="294"/>
      <c r="C86" s="3">
        <v>26</v>
      </c>
      <c r="D86">
        <v>0.13414045610051198</v>
      </c>
      <c r="E86">
        <v>4.9615561056971069</v>
      </c>
      <c r="F86">
        <v>0.50240602737927231</v>
      </c>
      <c r="G86">
        <v>0.42019831743030206</v>
      </c>
      <c r="H86">
        <v>5.8726672231846841E-2</v>
      </c>
      <c r="I86">
        <v>2.826032105976109E-3</v>
      </c>
      <c r="J86">
        <v>2.439296713050456E-3</v>
      </c>
      <c r="K86">
        <v>2.1639583214354777E-3</v>
      </c>
      <c r="M86">
        <v>7.0362065965141165E-3</v>
      </c>
      <c r="N86">
        <v>1.4334642681571143E-3</v>
      </c>
      <c r="O86">
        <v>3.5343035430326339E-4</v>
      </c>
      <c r="P86">
        <v>8.564461036982246E-3</v>
      </c>
      <c r="Q86">
        <v>1.7903761412175097E-3</v>
      </c>
      <c r="T86" s="2">
        <f t="shared" si="175"/>
        <v>-2.8981836823036167</v>
      </c>
      <c r="U86">
        <f t="shared" si="175"/>
        <v>2.310792667766409</v>
      </c>
      <c r="V86">
        <f t="shared" si="175"/>
        <v>-0.99307432250092664</v>
      </c>
      <c r="W86">
        <f t="shared" si="175"/>
        <v>-1.2508577097441311</v>
      </c>
      <c r="X86">
        <f t="shared" si="175"/>
        <v>-4.0898403004602963</v>
      </c>
      <c r="Y86">
        <f t="shared" si="175"/>
        <v>-8.4670064287321303</v>
      </c>
      <c r="Z86">
        <f t="shared" si="175"/>
        <v>-8.6793190282046329</v>
      </c>
      <c r="AA86">
        <f t="shared" si="175"/>
        <v>-8.8521115720211121</v>
      </c>
      <c r="AC86">
        <f t="shared" ref="AC86:AD90" si="177">LOG(M86,2)</f>
        <v>-7.150986440938258</v>
      </c>
      <c r="AD86">
        <f t="shared" si="177"/>
        <v>-9.4462783415730271</v>
      </c>
      <c r="AE86">
        <f t="shared" si="176"/>
        <v>-11.466286428731228</v>
      </c>
      <c r="AF86">
        <f t="shared" si="176"/>
        <v>-6.8674218245452696</v>
      </c>
      <c r="AG86">
        <f t="shared" si="176"/>
        <v>-9.1255215686465192</v>
      </c>
      <c r="AI86" s="3"/>
    </row>
    <row r="87" spans="1:35" x14ac:dyDescent="0.25">
      <c r="A87" s="277"/>
      <c r="B87" s="294"/>
      <c r="C87" s="71">
        <v>27</v>
      </c>
      <c r="D87" s="6">
        <v>7.1634504172376448E-2</v>
      </c>
      <c r="E87" s="6">
        <v>5.2040168596559928</v>
      </c>
      <c r="F87" s="6">
        <v>0.60041118845954033</v>
      </c>
      <c r="G87" s="6">
        <v>0.89522065800140482</v>
      </c>
      <c r="H87" s="6">
        <v>7.2389321267574386E-2</v>
      </c>
      <c r="I87" s="6">
        <v>2.0159195383032339E-4</v>
      </c>
      <c r="J87" s="6">
        <v>2.2422281445717415E-3</v>
      </c>
      <c r="K87" s="6">
        <v>2.4888438106185021E-3</v>
      </c>
      <c r="L87" s="6">
        <v>8.3625570345442063E-4</v>
      </c>
      <c r="M87" s="6">
        <v>8.6953800016931681E-4</v>
      </c>
      <c r="N87" s="6">
        <v>1.8843369819422796E-3</v>
      </c>
      <c r="O87" s="6">
        <v>1.235438679746241E-3</v>
      </c>
      <c r="P87" s="6">
        <v>3.1971208601509794E-3</v>
      </c>
      <c r="Q87" s="6">
        <v>7.0044353683296331E-3</v>
      </c>
      <c r="R87" s="6"/>
      <c r="S87" s="6"/>
      <c r="T87" s="5">
        <f t="shared" si="175"/>
        <v>-3.8032015323419834</v>
      </c>
      <c r="U87" s="6">
        <f t="shared" si="175"/>
        <v>2.3796256360185621</v>
      </c>
      <c r="V87" s="6">
        <f t="shared" si="175"/>
        <v>-0.73597723354385569</v>
      </c>
      <c r="W87" s="6">
        <f t="shared" si="175"/>
        <v>-0.15968476673624654</v>
      </c>
      <c r="X87" s="6">
        <f t="shared" si="175"/>
        <v>-3.7880793003474675</v>
      </c>
      <c r="Y87" s="6">
        <f t="shared" si="175"/>
        <v>-12.276274322064532</v>
      </c>
      <c r="Z87" s="6">
        <f t="shared" si="175"/>
        <v>-8.8008512062080015</v>
      </c>
      <c r="AA87" s="6">
        <f t="shared" si="175"/>
        <v>-8.6503085889821403</v>
      </c>
      <c r="AB87" s="6">
        <f>LOG(L87,2)</f>
        <v>-10.223768234252931</v>
      </c>
      <c r="AC87" s="6">
        <f t="shared" si="177"/>
        <v>-10.167463302612306</v>
      </c>
      <c r="AD87" s="6">
        <f t="shared" si="177"/>
        <v>-9.0517272949218768</v>
      </c>
      <c r="AE87" s="6">
        <f t="shared" si="176"/>
        <v>-9.6607608795166016</v>
      </c>
      <c r="AF87" s="6">
        <f t="shared" si="176"/>
        <v>-8.2890110015869176</v>
      </c>
      <c r="AG87" s="6">
        <f t="shared" si="176"/>
        <v>-7.1575155258178746</v>
      </c>
      <c r="AH87" s="6"/>
      <c r="AI87" s="7"/>
    </row>
    <row r="88" spans="1:35" x14ac:dyDescent="0.25">
      <c r="A88" s="277"/>
      <c r="B88" s="294"/>
      <c r="C88" s="3">
        <v>19</v>
      </c>
      <c r="D88" cm="1">
        <f t="array" ref="D88">_xlfn.XLOOKUP(1,('PCR Raw Data'!$AS$3:$AS$386='PCR Analysis'!D$3)*('PCR Raw Data'!$AT$3:$AT$386='PCR Analysis'!$C88),'PCR Raw Data'!$AX$3:$AX$386)</f>
        <v>1.8649906830026236E-2</v>
      </c>
      <c r="E88" cm="1">
        <f t="array" ref="E88">_xlfn.XLOOKUP(1,('PCR Raw Data'!$AS$3:$AS$386='PCR Analysis'!E$3)*('PCR Raw Data'!$AT$3:$AT$386='PCR Analysis'!$C88),'PCR Raw Data'!$AX$3:$AX$386)</f>
        <v>1.5908896269601709</v>
      </c>
      <c r="F88" cm="1">
        <f t="array" ref="F88">_xlfn.XLOOKUP(1,('PCR Raw Data'!$AS$3:$AS$386='PCR Analysis'!F$3)*('PCR Raw Data'!$AT$3:$AT$386='PCR Analysis'!$C88),'PCR Raw Data'!$AX$3:$AX$386)</f>
        <v>0.38827495143160751</v>
      </c>
      <c r="G88" cm="1">
        <f t="array" ref="G88">_xlfn.XLOOKUP(1,('PCR Raw Data'!$AS$3:$AS$386='PCR Analysis'!G$3)*('PCR Raw Data'!$AT$3:$AT$386='PCR Analysis'!$C88),'PCR Raw Data'!$AX$3:$AX$386)</f>
        <v>0.62084082227172643</v>
      </c>
      <c r="H88" cm="1">
        <f t="array" ref="H88">_xlfn.XLOOKUP(1,('PCR Raw Data'!$AS$3:$AS$386='PCR Analysis'!H$3)*('PCR Raw Data'!$AT$3:$AT$386='PCR Analysis'!$C88),'PCR Raw Data'!$AX$3:$AX$386)</f>
        <v>0.44883348779836368</v>
      </c>
      <c r="I88" cm="1">
        <f t="array" ref="I88">_xlfn.XLOOKUP(1,('PCR Raw Data'!$AS$3:$AS$386='PCR Analysis'!I$3)*('PCR Raw Data'!$AT$3:$AT$386='PCR Analysis'!$C88),'PCR Raw Data'!$AX$3:$AX$386)</f>
        <v>7.6631768606847902E-4</v>
      </c>
      <c r="J88" cm="1">
        <f t="array" ref="J88">_xlfn.XLOOKUP(1,('PCR Raw Data'!$AS$3:$AS$386='PCR Analysis'!J$3)*('PCR Raw Data'!$AT$3:$AT$386='PCR Analysis'!$C88),'PCR Raw Data'!$AX$3:$AX$386)</f>
        <v>3.6084352769219247E-5</v>
      </c>
      <c r="K88" cm="1">
        <f t="array" ref="K88">_xlfn.XLOOKUP(1,('PCR Raw Data'!$AS$3:$AS$386='PCR Analysis'!K$3)*('PCR Raw Data'!$AT$3:$AT$386='PCR Analysis'!$C88),'PCR Raw Data'!$AX$3:$AX$386)</f>
        <v>1.0332133911060398E-3</v>
      </c>
      <c r="M88" cm="1">
        <f t="array" ref="M88">_xlfn.XLOOKUP(1,('PCR Raw Data'!$AS$3:$AS$386='PCR Analysis'!M$3)*('PCR Raw Data'!$AT$3:$AT$386='PCR Analysis'!$C88),'PCR Raw Data'!$AX$3:$AX$386)</f>
        <v>8.4538033587056607E-5</v>
      </c>
      <c r="N88" cm="1">
        <f t="array" ref="N88">_xlfn.XLOOKUP(1,('PCR Raw Data'!$AS$3:$AS$386='PCR Analysis'!N$3)*('PCR Raw Data'!$AT$3:$AT$386='PCR Analysis'!$C88),'PCR Raw Data'!$AX$3:$AX$386)</f>
        <v>1.0304118548203236E-3</v>
      </c>
      <c r="O88" cm="1">
        <f t="array" ref="O88">_xlfn.XLOOKUP(1,('PCR Raw Data'!$AS$3:$AS$386='PCR Analysis'!O$3)*('PCR Raw Data'!$AT$3:$AT$386='PCR Analysis'!$C88),'PCR Raw Data'!$AX$3:$AX$386)</f>
        <v>1.095957980897516E-4</v>
      </c>
      <c r="P88" cm="1">
        <f t="array" ref="P88">_xlfn.XLOOKUP(1,('PCR Raw Data'!$AS$3:$AS$386='PCR Analysis'!P$3)*('PCR Raw Data'!$AT$3:$AT$386='PCR Analysis'!$C88),'PCR Raw Data'!$AX$3:$AX$386)</f>
        <v>1.487213348004804E-3</v>
      </c>
      <c r="Q88" cm="1">
        <f t="array" ref="Q88">_xlfn.XLOOKUP(1,('PCR Raw Data'!$AS$3:$AS$386='PCR Analysis'!Q$3)*('PCR Raw Data'!$AT$3:$AT$386='PCR Analysis'!$C88),'PCR Raw Data'!$AX$3:$AX$386)</f>
        <v>1.0312831815740585E-4</v>
      </c>
      <c r="R88" cm="1">
        <f t="array" ref="R88">_xlfn.XLOOKUP(1,('PCR Raw Data'!$AS$3:$AS$386='PCR Analysis'!R$3)*('PCR Raw Data'!$AT$3:$AT$386='PCR Analysis'!$C88),'PCR Raw Data'!$AX$3:$AX$386)</f>
        <v>1.2096025988047953E-4</v>
      </c>
      <c r="T88" s="2">
        <f t="shared" ref="T88:Y90" si="178">LOG(D88,2)</f>
        <v>-5.7446877665968854</v>
      </c>
      <c r="U88">
        <f t="shared" si="178"/>
        <v>0.66983374757292868</v>
      </c>
      <c r="V88">
        <f t="shared" si="178"/>
        <v>-1.3648494564306544</v>
      </c>
      <c r="W88">
        <f t="shared" si="178"/>
        <v>-0.68770467242563094</v>
      </c>
      <c r="X88">
        <f t="shared" si="178"/>
        <v>-1.1557477743812485</v>
      </c>
      <c r="Y88">
        <f t="shared" si="178"/>
        <v>-10.349769777085145</v>
      </c>
      <c r="AA88">
        <f>LOG(K88,2)</f>
        <v>-9.9186460377223788</v>
      </c>
      <c r="AC88">
        <f t="shared" si="177"/>
        <v>-13.530039919759094</v>
      </c>
      <c r="AD88">
        <f t="shared" si="177"/>
        <v>-9.9225631878902938</v>
      </c>
      <c r="AE88">
        <f t="shared" si="176"/>
        <v>-13.155519893215301</v>
      </c>
      <c r="AF88">
        <f t="shared" si="176"/>
        <v>-9.393172660788883</v>
      </c>
      <c r="AG88">
        <f t="shared" si="176"/>
        <v>-13.243271840678551</v>
      </c>
      <c r="AH88">
        <f t="shared" ref="AH88:AH90" si="179">LOG(R88,2)</f>
        <v>-13.013179235275674</v>
      </c>
      <c r="AI88" s="3"/>
    </row>
    <row r="89" spans="1:35" x14ac:dyDescent="0.25">
      <c r="A89" s="277"/>
      <c r="B89" s="294"/>
      <c r="C89" s="251">
        <v>20</v>
      </c>
      <c r="D89" cm="1">
        <f t="array" ref="D89">_xlfn.XLOOKUP(1,('PCR Raw Data'!$AM$3:$AM$386='PCR Analysis'!D$3)*('PCR Raw Data'!$AN$3:$AN$386='PCR Analysis'!$C89),'PCR Raw Data'!$AR$3:$AR$386)</f>
        <v>1.6737821520904389E-2</v>
      </c>
      <c r="E89" cm="1">
        <f t="array" ref="E89">_xlfn.XLOOKUP(1,('PCR Raw Data'!$AM$3:$AM$386='PCR Analysis'!E$3)*('PCR Raw Data'!$AN$3:$AN$386='PCR Analysis'!$C89),'PCR Raw Data'!$AR$3:$AR$386)</f>
        <v>2.3977922681714432</v>
      </c>
      <c r="F89" cm="1">
        <f t="array" ref="F89">_xlfn.XLOOKUP(1,('PCR Raw Data'!$AM$3:$AM$386='PCR Analysis'!F$3)*('PCR Raw Data'!$AN$3:$AN$386='PCR Analysis'!$C89),'PCR Raw Data'!$AR$3:$AR$386)</f>
        <v>0.61531422407657932</v>
      </c>
      <c r="G89" cm="1">
        <f t="array" ref="G89">_xlfn.XLOOKUP(1,('PCR Raw Data'!$AM$3:$AM$386='PCR Analysis'!G$3)*('PCR Raw Data'!$AN$3:$AN$386='PCR Analysis'!$C89),'PCR Raw Data'!$AR$3:$AR$386)</f>
        <v>2.9189546787654255</v>
      </c>
      <c r="H89" cm="1">
        <f t="array" ref="H89">_xlfn.XLOOKUP(1,('PCR Raw Data'!$AM$3:$AM$386='PCR Analysis'!H$3)*('PCR Raw Data'!$AN$3:$AN$386='PCR Analysis'!$C89),'PCR Raw Data'!$AR$3:$AR$386)</f>
        <v>0.47412920670925052</v>
      </c>
      <c r="I89" cm="1">
        <f t="array" ref="I89">_xlfn.XLOOKUP(1,('PCR Raw Data'!$AM$3:$AM$386='PCR Analysis'!I$3)*('PCR Raw Data'!$AN$3:$AN$386='PCR Analysis'!$C89),'PCR Raw Data'!$AR$3:$AR$386)</f>
        <v>5.8863419421208564E-4</v>
      </c>
      <c r="J89" cm="1">
        <f t="array" ref="J89">_xlfn.XLOOKUP(1,('PCR Raw Data'!$AM$3:$AM$386='PCR Analysis'!J$3)*('PCR Raw Data'!$AN$3:$AN$386='PCR Analysis'!$C89),'PCR Raw Data'!$AR$3:$AR$386)</f>
        <v>2.2704611883180778E-3</v>
      </c>
      <c r="K89" cm="1">
        <f t="array" ref="K89">_xlfn.XLOOKUP(1,('PCR Raw Data'!$AM$3:$AM$386='PCR Analysis'!K$3)*('PCR Raw Data'!$AN$3:$AN$386='PCR Analysis'!$C89),'PCR Raw Data'!$AR$3:$AR$386)</f>
        <v>1.2880793316792289E-3</v>
      </c>
      <c r="L89" cm="1">
        <f t="array" ref="L89">_xlfn.XLOOKUP(1,('PCR Raw Data'!$AY$3:$AY$386='PCR Analysis'!L$3)*('PCR Raw Data'!$AZ$3:$AZ$386='PCR Analysis'!$C89),'PCR Raw Data'!$BD$3:$BD$386)</f>
        <v>2.4652213912747427E-5</v>
      </c>
      <c r="M89" cm="1">
        <f t="array" ref="M89">_xlfn.XLOOKUP(1,('PCR Raw Data'!$AM$3:$AM$386='PCR Analysis'!M$3)*('PCR Raw Data'!$AN$3:$AN$386='PCR Analysis'!$C89),'PCR Raw Data'!$AR$3:$AR$386)</f>
        <v>2.5195978449195816E-4</v>
      </c>
      <c r="N89" cm="1">
        <f t="array" ref="N89">_xlfn.XLOOKUP(1,('PCR Raw Data'!$AM$3:$AM$386='PCR Analysis'!N$3)*('PCR Raw Data'!$AN$3:$AN$386='PCR Analysis'!$C89),'PCR Raw Data'!$AR$3:$AR$386)</f>
        <v>1.3996145329197985E-3</v>
      </c>
      <c r="O89" cm="1">
        <f t="array" ref="O89">_xlfn.XLOOKUP(1,('PCR Raw Data'!$AM$3:$AM$386='PCR Analysis'!O$3)*('PCR Raw Data'!$AN$3:$AN$386='PCR Analysis'!$C89),'PCR Raw Data'!$AR$3:$AR$386)</f>
        <v>1.0889406852567447E-4</v>
      </c>
      <c r="P89" cm="1">
        <f t="array" ref="P89">_xlfn.XLOOKUP(1,('PCR Raw Data'!$AM$3:$AM$386='PCR Analysis'!P$3)*('PCR Raw Data'!$AN$3:$AN$386='PCR Analysis'!$C89),'PCR Raw Data'!$AR$3:$AR$386)</f>
        <v>1.8434695144410103E-3</v>
      </c>
      <c r="Q89" cm="1">
        <f t="array" ref="Q89">_xlfn.XLOOKUP(1,('PCR Raw Data'!$AM$3:$AM$386='PCR Analysis'!Q$3)*('PCR Raw Data'!$AN$3:$AN$386='PCR Analysis'!$C89),'PCR Raw Data'!$AR$3:$AR$386)</f>
        <v>1.6537392118354605E-4</v>
      </c>
      <c r="R89" cm="1">
        <f t="array" ref="R89">_xlfn.XLOOKUP(1,('PCR Raw Data'!$AM$3:$AM$386='PCR Analysis'!R$3)*('PCR Raw Data'!$AN$3:$AN$386='PCR Analysis'!$C89),'PCR Raw Data'!$AR$3:$AR$386)</f>
        <v>1.1966844518847362E-4</v>
      </c>
      <c r="S89">
        <v>6.8236587854839771E-6</v>
      </c>
      <c r="T89" s="2">
        <f t="shared" si="178"/>
        <v>-5.900744420877321</v>
      </c>
      <c r="U89">
        <f t="shared" si="178"/>
        <v>1.2617066768253462</v>
      </c>
      <c r="V89">
        <f t="shared" si="178"/>
        <v>-0.70060475151543178</v>
      </c>
      <c r="W89">
        <f t="shared" si="178"/>
        <v>1.5454518109676341</v>
      </c>
      <c r="X89">
        <f t="shared" si="178"/>
        <v>-1.0766478280058132</v>
      </c>
      <c r="Y89">
        <f t="shared" si="178"/>
        <v>-10.73034102757472</v>
      </c>
      <c r="Z89">
        <f>LOG(J89,2)</f>
        <v>-8.782798909383926</v>
      </c>
      <c r="AA89">
        <f>LOG(K89,2)</f>
        <v>-9.6005628341477145</v>
      </c>
      <c r="AB89">
        <f>LOG(L89,2)</f>
        <v>-15.307923259577342</v>
      </c>
      <c r="AC89">
        <f t="shared" si="177"/>
        <v>-11.954518897189258</v>
      </c>
      <c r="AD89">
        <f t="shared" si="177"/>
        <v>-9.4807547346469736</v>
      </c>
      <c r="AE89">
        <f t="shared" si="176"/>
        <v>-13.164787007144302</v>
      </c>
      <c r="AF89">
        <f t="shared" si="176"/>
        <v>-9.0833607259620806</v>
      </c>
      <c r="AG89">
        <f t="shared" si="176"/>
        <v>-12.5619806344331</v>
      </c>
      <c r="AH89">
        <f t="shared" si="179"/>
        <v>-13.028669594616231</v>
      </c>
      <c r="AI89" s="3">
        <f t="shared" si="163"/>
        <v>-17.1610230622925</v>
      </c>
    </row>
    <row r="90" spans="1:35" ht="15.75" thickBot="1" x14ac:dyDescent="0.3">
      <c r="A90" s="277"/>
      <c r="B90" s="294"/>
      <c r="C90" s="220">
        <v>21</v>
      </c>
      <c r="D90" s="218" cm="1">
        <f t="array" ref="D90">_xlfn.XLOOKUP(1,('PCR Raw Data'!$AM$3:$AM$386='PCR Analysis'!D$3)*('PCR Raw Data'!$AN$3:$AN$386='PCR Analysis'!$C90),'PCR Raw Data'!$AR$3:$AR$386)</f>
        <v>2.8820201629782646E-2</v>
      </c>
      <c r="E90" s="219" cm="1">
        <f t="array" ref="E90">_xlfn.XLOOKUP(1,('PCR Raw Data'!$AM$3:$AM$386='PCR Analysis'!E$3)*('PCR Raw Data'!$AN$3:$AN$386='PCR Analysis'!$C90),'PCR Raw Data'!$AR$3:$AR$386)</f>
        <v>2.7969808863409522</v>
      </c>
      <c r="F90" s="219" cm="1">
        <f t="array" ref="F90">_xlfn.XLOOKUP(1,('PCR Raw Data'!$AM$3:$AM$386='PCR Analysis'!F$3)*('PCR Raw Data'!$AN$3:$AN$386='PCR Analysis'!$C90),'PCR Raw Data'!$AR$3:$AR$386)</f>
        <v>0.71606373348571606</v>
      </c>
      <c r="G90" s="219" cm="1">
        <f t="array" ref="G90">_xlfn.XLOOKUP(1,('PCR Raw Data'!$AM$3:$AM$386='PCR Analysis'!G$3)*('PCR Raw Data'!$AN$3:$AN$386='PCR Analysis'!$C90),'PCR Raw Data'!$AR$3:$AR$386)</f>
        <v>2.5134969097460829</v>
      </c>
      <c r="H90" s="219" cm="1">
        <f t="array" ref="H90">_xlfn.XLOOKUP(1,('PCR Raw Data'!$AM$3:$AM$386='PCR Analysis'!H$3)*('PCR Raw Data'!$AN$3:$AN$386='PCR Analysis'!$C90),'PCR Raw Data'!$AR$3:$AR$386)</f>
        <v>1.3415636692921225</v>
      </c>
      <c r="I90" s="219" cm="1">
        <f t="array" ref="I90">_xlfn.XLOOKUP(1,('PCR Raw Data'!$AM$3:$AM$386='PCR Analysis'!I$3)*('PCR Raw Data'!$AN$3:$AN$386='PCR Analysis'!$C90),'PCR Raw Data'!$AR$3:$AR$386)</f>
        <v>9.8053587839253388E-4</v>
      </c>
      <c r="J90" s="219" cm="1">
        <f t="array" ref="J90">_xlfn.XLOOKUP(1,('PCR Raw Data'!$AM$3:$AM$386='PCR Analysis'!J$3)*('PCR Raw Data'!$AN$3:$AN$386='PCR Analysis'!$C90),'PCR Raw Data'!$AR$3:$AR$386)</f>
        <v>8.5366528486648433E-4</v>
      </c>
      <c r="K90" s="219" cm="1">
        <f t="array" ref="K90">_xlfn.XLOOKUP(1,('PCR Raw Data'!$AM$3:$AM$386='PCR Analysis'!K$3)*('PCR Raw Data'!$AN$3:$AN$386='PCR Analysis'!$C90),'PCR Raw Data'!$AR$3:$AR$386)</f>
        <v>1.2759409279329112E-3</v>
      </c>
      <c r="L90" s="219" cm="1">
        <f t="array" ref="L90">_xlfn.XLOOKUP(1,('PCR Raw Data'!$AY$3:$AY$386='PCR Analysis'!L$3)*('PCR Raw Data'!$AZ$3:$AZ$386='PCR Analysis'!$C90),'PCR Raw Data'!$BD$3:$BD$386)</f>
        <v>6.7278626547573889E-5</v>
      </c>
      <c r="M90" s="219" cm="1">
        <f t="array" ref="M90">_xlfn.XLOOKUP(1,('PCR Raw Data'!$AM$3:$AM$386='PCR Analysis'!M$3)*('PCR Raw Data'!$AN$3:$AN$386='PCR Analysis'!$C90),'PCR Raw Data'!$AR$3:$AR$386)</f>
        <v>1.1470757741869803E-4</v>
      </c>
      <c r="N90" s="219" cm="1">
        <f t="array" ref="N90">_xlfn.XLOOKUP(1,('PCR Raw Data'!$AM$3:$AM$386='PCR Analysis'!N$3)*('PCR Raw Data'!$AN$3:$AN$386='PCR Analysis'!$C90),'PCR Raw Data'!$AR$3:$AR$386)</f>
        <v>1.6959156970379691E-3</v>
      </c>
      <c r="O90" s="219" cm="1">
        <f t="array" ref="O90">_xlfn.XLOOKUP(1,('PCR Raw Data'!$AM$3:$AM$386='PCR Analysis'!O$3)*('PCR Raw Data'!$AN$3:$AN$386='PCR Analysis'!$C90),'PCR Raw Data'!$AR$3:$AR$386)</f>
        <v>2.9988303114730032E-4</v>
      </c>
      <c r="P90" s="219" cm="1">
        <f t="array" ref="P90">_xlfn.XLOOKUP(1,('PCR Raw Data'!$AM$3:$AM$386='PCR Analysis'!P$3)*('PCR Raw Data'!$AN$3:$AN$386='PCR Analysis'!$C90),'PCR Raw Data'!$AR$3:$AR$386)</f>
        <v>1.7623548203650708E-3</v>
      </c>
      <c r="Q90" s="219" cm="1">
        <f t="array" ref="Q90">_xlfn.XLOOKUP(1,('PCR Raw Data'!$AM$3:$AM$386='PCR Analysis'!Q$3)*('PCR Raw Data'!$AN$3:$AN$386='PCR Analysis'!$C90),'PCR Raw Data'!$AR$3:$AR$386)</f>
        <v>2.5097967086273377E-4</v>
      </c>
      <c r="R90" s="219" cm="1">
        <f t="array" ref="R90">_xlfn.XLOOKUP(1,('PCR Raw Data'!$AM$3:$AM$386='PCR Analysis'!R$3)*('PCR Raw Data'!$AN$3:$AN$386='PCR Analysis'!$C90),'PCR Raw Data'!$AR$3:$AR$386)</f>
        <v>2.696760219536101E-4</v>
      </c>
      <c r="S90" s="220">
        <v>2.4717820089214845E-2</v>
      </c>
      <c r="T90" s="218">
        <f t="shared" si="178"/>
        <v>-5.1167757609494355</v>
      </c>
      <c r="U90" s="219">
        <f t="shared" si="178"/>
        <v>1.4838703949384018</v>
      </c>
      <c r="V90" s="219">
        <f t="shared" si="178"/>
        <v>-0.48184009414122503</v>
      </c>
      <c r="W90" s="219">
        <f t="shared" si="178"/>
        <v>1.3296959152927819</v>
      </c>
      <c r="X90" s="219">
        <f t="shared" si="178"/>
        <v>0.42391552511075958</v>
      </c>
      <c r="Y90" s="219">
        <f t="shared" si="178"/>
        <v>-9.9941419590943106</v>
      </c>
      <c r="Z90" s="219">
        <f>LOG(J90,2)</f>
        <v>-10.19404186768943</v>
      </c>
      <c r="AA90" s="219">
        <f>LOG(K90,2)</f>
        <v>-9.6142227462732492</v>
      </c>
      <c r="AB90" s="219">
        <f>LOG(L90,2)</f>
        <v>-13.859492220288898</v>
      </c>
      <c r="AC90" s="219">
        <f t="shared" si="177"/>
        <v>-13.089751682674374</v>
      </c>
      <c r="AD90" s="219">
        <f t="shared" si="177"/>
        <v>-9.2037198284921775</v>
      </c>
      <c r="AE90" s="219">
        <f t="shared" si="176"/>
        <v>-11.703312489794449</v>
      </c>
      <c r="AF90" s="219">
        <f t="shared" si="176"/>
        <v>-9.1482798688903273</v>
      </c>
      <c r="AG90" s="219">
        <f t="shared" si="176"/>
        <v>-11.960141867697262</v>
      </c>
      <c r="AH90" s="219">
        <f t="shared" si="179"/>
        <v>-11.856485128448597</v>
      </c>
      <c r="AI90" s="3">
        <f t="shared" si="163"/>
        <v>-5.338304674896297</v>
      </c>
    </row>
    <row r="91" spans="1:35" ht="15.75" thickTop="1" x14ac:dyDescent="0.25">
      <c r="A91" s="277"/>
      <c r="B91" s="294"/>
      <c r="C91" s="71" t="s">
        <v>171</v>
      </c>
      <c r="D91" s="6">
        <f>AVERAGE(D84:D90)</f>
        <v>6.8647278754549484E-2</v>
      </c>
      <c r="E91" s="6">
        <f t="shared" ref="E91:AH91" si="180">AVERAGE(E84:E90)</f>
        <v>3.5175250056509122</v>
      </c>
      <c r="F91" s="6">
        <f t="shared" si="180"/>
        <v>0.55435197834529271</v>
      </c>
      <c r="G91" s="6">
        <f t="shared" si="180"/>
        <v>1.1599407329343805</v>
      </c>
      <c r="H91" s="6">
        <f t="shared" si="180"/>
        <v>0.37512443133291035</v>
      </c>
      <c r="I91" s="6">
        <f t="shared" si="180"/>
        <v>7.9479550616133154E-4</v>
      </c>
      <c r="J91" s="6">
        <f t="shared" si="180"/>
        <v>1.972633689148847E-3</v>
      </c>
      <c r="K91" s="6">
        <f t="shared" si="180"/>
        <v>1.830380336218183E-3</v>
      </c>
      <c r="L91" s="6"/>
      <c r="M91" s="6">
        <f t="shared" si="180"/>
        <v>1.8565208326418322E-3</v>
      </c>
      <c r="N91" s="6">
        <f t="shared" si="180"/>
        <v>1.2046925997746469E-3</v>
      </c>
      <c r="O91" s="6">
        <f t="shared" si="180"/>
        <v>1.3432535994612233E-3</v>
      </c>
      <c r="P91" s="6">
        <f t="shared" si="180"/>
        <v>2.824494615085011E-3</v>
      </c>
      <c r="Q91" s="6">
        <f t="shared" si="180"/>
        <v>2.8639404098667323E-3</v>
      </c>
      <c r="R91" s="6">
        <f t="shared" si="180"/>
        <v>1.7010157567418777E-4</v>
      </c>
      <c r="S91" s="6"/>
      <c r="T91" s="5">
        <f t="shared" si="180"/>
        <v>-4.2940410704567205</v>
      </c>
      <c r="U91" s="6">
        <f t="shared" si="180"/>
        <v>1.7084431279949051</v>
      </c>
      <c r="V91" s="6">
        <f t="shared" si="180"/>
        <v>-0.88017227173901247</v>
      </c>
      <c r="W91" s="6">
        <f t="shared" si="180"/>
        <v>-0.33206482765882278</v>
      </c>
      <c r="X91" s="6">
        <f t="shared" si="180"/>
        <v>-2.5097006352804176</v>
      </c>
      <c r="Y91" s="6">
        <f t="shared" si="180"/>
        <v>-11.214947371044307</v>
      </c>
      <c r="Z91" s="6">
        <f t="shared" si="180"/>
        <v>-8.9329429874806134</v>
      </c>
      <c r="AA91" s="6">
        <f t="shared" si="180"/>
        <v>-9.2077779715479551</v>
      </c>
      <c r="AB91" s="6">
        <f t="shared" si="180"/>
        <v>-12.660720790437752</v>
      </c>
      <c r="AC91" s="6">
        <f t="shared" si="180"/>
        <v>-10.529654634304819</v>
      </c>
      <c r="AD91" s="6">
        <f t="shared" si="180"/>
        <v>-9.5468788107421769</v>
      </c>
      <c r="AE91" s="6">
        <f t="shared" si="180"/>
        <v>-10.778039861943853</v>
      </c>
      <c r="AF91" s="6">
        <f t="shared" si="180"/>
        <v>-8.8420420907486115</v>
      </c>
      <c r="AG91" s="6">
        <f t="shared" si="180"/>
        <v>-9.9513919071157044</v>
      </c>
      <c r="AH91" s="6">
        <f t="shared" si="180"/>
        <v>-12.632777986113501</v>
      </c>
      <c r="AI91" s="222">
        <f t="shared" ref="AI91" si="181">AVERAGE(AI84:AI90)</f>
        <v>-12.811921876563449</v>
      </c>
    </row>
    <row r="92" spans="1:35" x14ac:dyDescent="0.25">
      <c r="A92" s="277"/>
      <c r="B92" s="294"/>
      <c r="C92" s="3" t="s">
        <v>172</v>
      </c>
      <c r="T92" s="2">
        <f>T91+2*STDEV(T84:T90)</f>
        <v>-1.7343218768817157</v>
      </c>
      <c r="U92">
        <f t="shared" ref="U92:AH92" si="182">U91+2*STDEV(U84:U90)</f>
        <v>2.9498620769167205</v>
      </c>
      <c r="V92">
        <f t="shared" si="182"/>
        <v>-0.24509191069246938</v>
      </c>
      <c r="W92">
        <f t="shared" si="182"/>
        <v>2.3851425473240284</v>
      </c>
      <c r="X92">
        <f t="shared" si="182"/>
        <v>1.6878014567930886</v>
      </c>
      <c r="Y92">
        <f t="shared" si="182"/>
        <v>-7.5127746417766126</v>
      </c>
      <c r="Z92">
        <f t="shared" si="182"/>
        <v>-7.3710083953578289</v>
      </c>
      <c r="AA92">
        <f t="shared" si="182"/>
        <v>-7.9874053460096981</v>
      </c>
      <c r="AB92">
        <f t="shared" si="182"/>
        <v>-7.9889883838282012</v>
      </c>
      <c r="AC92">
        <f t="shared" si="182"/>
        <v>-5.6767737578803752</v>
      </c>
      <c r="AD92">
        <f t="shared" si="182"/>
        <v>-8.691473891038255</v>
      </c>
      <c r="AE92">
        <f t="shared" si="182"/>
        <v>-6.4537249343360941</v>
      </c>
      <c r="AF92">
        <f t="shared" si="182"/>
        <v>-6.7625771590973436</v>
      </c>
      <c r="AG92">
        <f t="shared" si="182"/>
        <v>-4.7232090539440934</v>
      </c>
      <c r="AH92">
        <f t="shared" si="182"/>
        <v>-11.28811008889236</v>
      </c>
      <c r="AI92" s="3">
        <f t="shared" ref="AI92" si="183">AI91+2*STDEV(AI84:AI90)</f>
        <v>-2.5023071747518681</v>
      </c>
    </row>
    <row r="93" spans="1:35" ht="15.75" thickBot="1" x14ac:dyDescent="0.3">
      <c r="A93" s="277"/>
      <c r="B93" s="315"/>
      <c r="C93" s="12" t="s">
        <v>173</v>
      </c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8">
        <f>T91-2*STDEV(T84:T90)</f>
        <v>-6.8537602640317257</v>
      </c>
      <c r="U93" s="11">
        <f t="shared" ref="U93:AH93" si="184">U91-2*STDEV(U84:U90)</f>
        <v>0.46702417907308957</v>
      </c>
      <c r="V93" s="11">
        <f t="shared" si="184"/>
        <v>-1.5152526327855556</v>
      </c>
      <c r="W93" s="11">
        <f t="shared" si="184"/>
        <v>-3.0492722026416739</v>
      </c>
      <c r="X93" s="11">
        <f t="shared" si="184"/>
        <v>-6.7072027273539234</v>
      </c>
      <c r="Y93" s="11">
        <f t="shared" si="184"/>
        <v>-14.917120100312001</v>
      </c>
      <c r="Z93" s="11">
        <f t="shared" si="184"/>
        <v>-10.494877579603397</v>
      </c>
      <c r="AA93" s="11">
        <f t="shared" si="184"/>
        <v>-10.428150597086212</v>
      </c>
      <c r="AB93" s="11">
        <f t="shared" si="184"/>
        <v>-17.332453197047304</v>
      </c>
      <c r="AC93" s="11">
        <f t="shared" si="184"/>
        <v>-15.382535510729262</v>
      </c>
      <c r="AD93" s="11">
        <f t="shared" si="184"/>
        <v>-10.402283730446099</v>
      </c>
      <c r="AE93" s="11">
        <f t="shared" si="184"/>
        <v>-15.102354789551612</v>
      </c>
      <c r="AF93" s="11">
        <f t="shared" si="184"/>
        <v>-10.921507022399879</v>
      </c>
      <c r="AG93" s="11">
        <f t="shared" si="184"/>
        <v>-15.179574760287316</v>
      </c>
      <c r="AH93" s="11">
        <f t="shared" si="184"/>
        <v>-13.977445883334642</v>
      </c>
      <c r="AI93" s="12">
        <f t="shared" ref="AI93" si="185">AI91-2*STDEV(AI84:AI90)</f>
        <v>-23.121536578375029</v>
      </c>
    </row>
    <row r="94" spans="1:35" x14ac:dyDescent="0.25">
      <c r="A94" s="277"/>
      <c r="B94" s="293" t="s">
        <v>56</v>
      </c>
      <c r="C94" s="10">
        <v>20</v>
      </c>
      <c r="D94">
        <v>0.27884990554714023</v>
      </c>
      <c r="E94">
        <v>2.7297030445703827</v>
      </c>
      <c r="F94">
        <v>0.57619836824722759</v>
      </c>
      <c r="G94">
        <v>0.33249609220979559</v>
      </c>
      <c r="H94">
        <v>0.18989879392261133</v>
      </c>
      <c r="I94">
        <v>1.4553890823828763E-4</v>
      </c>
      <c r="J94">
        <v>3.8740655402598311E-3</v>
      </c>
      <c r="K94">
        <v>3.4907088984878318E-3</v>
      </c>
      <c r="L94" s="9">
        <v>2.6340102291121586E-4</v>
      </c>
      <c r="M94">
        <v>2.3200651394647852E-4</v>
      </c>
      <c r="N94" s="9">
        <v>1.3359729159509979E-3</v>
      </c>
      <c r="O94" s="9">
        <v>1.1812441107715804E-4</v>
      </c>
      <c r="P94" s="9">
        <v>1.7595653996350603E-3</v>
      </c>
      <c r="Q94" s="9">
        <v>2.2565298389998776E-3</v>
      </c>
      <c r="R94" s="9">
        <v>5.5980876087930462E-3</v>
      </c>
      <c r="S94" s="9">
        <v>1.8162132175427101E-5</v>
      </c>
      <c r="T94" s="1">
        <f t="shared" ref="T94:AG96" si="186">LOG(D94,2)</f>
        <v>-1.8424393125826344</v>
      </c>
      <c r="U94" s="9">
        <f t="shared" si="186"/>
        <v>1.4487440136257796</v>
      </c>
      <c r="V94" s="9">
        <f t="shared" si="186"/>
        <v>-0.79536251999347707</v>
      </c>
      <c r="W94" s="9">
        <f t="shared" si="186"/>
        <v>-1.5885907100109142</v>
      </c>
      <c r="X94" s="9">
        <f t="shared" si="186"/>
        <v>-2.396697352156103</v>
      </c>
      <c r="Y94" s="9">
        <f t="shared" si="186"/>
        <v>-12.746307486082395</v>
      </c>
      <c r="Z94" s="9">
        <f t="shared" si="186"/>
        <v>-8.0119359234395553</v>
      </c>
      <c r="AA94" s="9">
        <f t="shared" si="186"/>
        <v>-8.1622642337636506</v>
      </c>
      <c r="AB94" s="9">
        <f t="shared" si="186"/>
        <v>-11.890451431274412</v>
      </c>
      <c r="AC94" s="9">
        <f t="shared" si="186"/>
        <v>-12.0735470677037</v>
      </c>
      <c r="AD94" s="9">
        <f t="shared" si="186"/>
        <v>-9.5478935241699219</v>
      </c>
      <c r="AE94" s="9">
        <f t="shared" si="186"/>
        <v>-13.047405242919922</v>
      </c>
      <c r="AF94" s="9">
        <f t="shared" si="186"/>
        <v>-9.1505651473999023</v>
      </c>
      <c r="AG94" s="9">
        <f t="shared" si="186"/>
        <v>-8.7916784286498988</v>
      </c>
      <c r="AH94" s="9">
        <f t="shared" ref="AH94:AH96" si="187">LOG(R94,2)</f>
        <v>-7.4808502197265625</v>
      </c>
      <c r="AI94" s="10">
        <f t="shared" si="163"/>
        <v>-15.7487068941457</v>
      </c>
    </row>
    <row r="95" spans="1:35" x14ac:dyDescent="0.25">
      <c r="A95" s="277"/>
      <c r="B95" s="294"/>
      <c r="C95" s="3">
        <v>43</v>
      </c>
      <c r="D95">
        <v>8.3737052275366763E-2</v>
      </c>
      <c r="E95">
        <v>3.8835684579867049</v>
      </c>
      <c r="F95">
        <v>0.34852719566762597</v>
      </c>
      <c r="G95">
        <v>0.76023990816065812</v>
      </c>
      <c r="H95">
        <v>0.20843732735039319</v>
      </c>
      <c r="I95">
        <v>1.9540856555302764E-4</v>
      </c>
      <c r="J95">
        <v>1.58932076893698E-3</v>
      </c>
      <c r="K95">
        <v>1.3975934813005202E-3</v>
      </c>
      <c r="L95">
        <v>8.4967183625145472E-5</v>
      </c>
      <c r="M95">
        <v>1.7872238778197723E-3</v>
      </c>
      <c r="N95">
        <v>2.0312926880155892E-4</v>
      </c>
      <c r="O95">
        <v>4.8769901252053577E-3</v>
      </c>
      <c r="P95">
        <v>5.9102556061011498E-3</v>
      </c>
      <c r="Q95">
        <v>2.3417937463650965E-3</v>
      </c>
      <c r="R95">
        <v>5.0419680597995906E-3</v>
      </c>
      <c r="S95">
        <v>2.5188953248812435E-5</v>
      </c>
      <c r="T95" s="2">
        <f t="shared" si="186"/>
        <v>-3.5779900567760525</v>
      </c>
      <c r="U95">
        <f t="shared" si="186"/>
        <v>1.9573828974327061</v>
      </c>
      <c r="V95">
        <f t="shared" si="186"/>
        <v>-1.5206568605324959</v>
      </c>
      <c r="W95">
        <f t="shared" si="186"/>
        <v>-0.39547333462531309</v>
      </c>
      <c r="X95">
        <f t="shared" si="186"/>
        <v>-2.2623144335806509</v>
      </c>
      <c r="Y95">
        <f t="shared" si="186"/>
        <v>-12.321218671659567</v>
      </c>
      <c r="Z95">
        <f t="shared" si="186"/>
        <v>-9.2973739547828096</v>
      </c>
      <c r="AA95">
        <f t="shared" si="186"/>
        <v>-9.482839500342676</v>
      </c>
      <c r="AB95">
        <f t="shared" si="186"/>
        <v>-13.522734729219261</v>
      </c>
      <c r="AC95">
        <f t="shared" si="186"/>
        <v>-9.1280639187830275</v>
      </c>
      <c r="AD95">
        <f t="shared" si="186"/>
        <v>-12.265314247682214</v>
      </c>
      <c r="AE95">
        <f t="shared" si="186"/>
        <v>-7.6797932334143439</v>
      </c>
      <c r="AF95">
        <f t="shared" si="186"/>
        <v>-7.4025637593895075</v>
      </c>
      <c r="AG95">
        <f t="shared" si="186"/>
        <v>-8.7381702686862006</v>
      </c>
      <c r="AH95">
        <f t="shared" si="187"/>
        <v>-7.6317973057188455</v>
      </c>
      <c r="AI95" s="3">
        <f t="shared" si="163"/>
        <v>-15.276849303699498</v>
      </c>
    </row>
    <row r="96" spans="1:35" x14ac:dyDescent="0.25">
      <c r="A96" s="277"/>
      <c r="B96" s="294"/>
      <c r="C96" s="71">
        <v>30</v>
      </c>
      <c r="D96" s="6">
        <v>0.21446765822513075</v>
      </c>
      <c r="E96" s="6">
        <v>3.5192299464056593</v>
      </c>
      <c r="F96" s="6">
        <v>0.49877648521913098</v>
      </c>
      <c r="G96" s="6">
        <v>0.87859707379255536</v>
      </c>
      <c r="H96" s="6">
        <v>0.25877904268294555</v>
      </c>
      <c r="I96" s="6">
        <v>3.2851419273234611E-4</v>
      </c>
      <c r="J96" s="6">
        <v>3.1951214251027668E-3</v>
      </c>
      <c r="K96" s="6">
        <v>2.6298578147583187E-3</v>
      </c>
      <c r="L96" s="6">
        <v>8.5984267335931217E-2</v>
      </c>
      <c r="M96" s="6">
        <v>2.5084742616024572E-4</v>
      </c>
      <c r="N96" s="6">
        <v>1.0874951856678756E-2</v>
      </c>
      <c r="O96" s="6">
        <v>9.0626250142502272E-3</v>
      </c>
      <c r="P96" s="6">
        <v>0.10126034732688542</v>
      </c>
      <c r="Q96" s="6">
        <v>0.17564461351836852</v>
      </c>
      <c r="R96" s="6">
        <v>0.90029382331496366</v>
      </c>
      <c r="S96" s="6"/>
      <c r="T96" s="5">
        <f t="shared" si="186"/>
        <v>-2.2211679895222565</v>
      </c>
      <c r="U96" s="6">
        <f t="shared" si="186"/>
        <v>1.8152597828289401</v>
      </c>
      <c r="V96" s="6">
        <f t="shared" si="186"/>
        <v>-1.0035346438685815</v>
      </c>
      <c r="W96" s="6">
        <f t="shared" si="186"/>
        <v>-0.18672640041002173</v>
      </c>
      <c r="X96" s="6">
        <f t="shared" si="186"/>
        <v>-1.950207310020809</v>
      </c>
      <c r="Y96" s="6">
        <f t="shared" si="186"/>
        <v>-11.571756679192834</v>
      </c>
      <c r="Z96" s="6">
        <f t="shared" si="186"/>
        <v>-8.2899135253005021</v>
      </c>
      <c r="AA96" s="6">
        <f t="shared" si="186"/>
        <v>-8.5707994834290009</v>
      </c>
      <c r="AB96" s="6">
        <f t="shared" si="186"/>
        <v>-3.5397834777832045</v>
      </c>
      <c r="AC96" s="6">
        <f t="shared" si="186"/>
        <v>-11.960902244257285</v>
      </c>
      <c r="AD96" s="6">
        <f t="shared" si="186"/>
        <v>-6.5228471755981454</v>
      </c>
      <c r="AE96" s="6">
        <f t="shared" si="186"/>
        <v>-6.7858552932739258</v>
      </c>
      <c r="AF96" s="6">
        <f t="shared" si="186"/>
        <v>-3.3038587570190434</v>
      </c>
      <c r="AG96" s="6">
        <f t="shared" si="186"/>
        <v>-2.5092687606811546</v>
      </c>
      <c r="AH96" s="6">
        <f t="shared" si="187"/>
        <v>-0.15153217315673964</v>
      </c>
      <c r="AI96" s="3"/>
    </row>
    <row r="97" spans="1:35" ht="15.75" thickBot="1" x14ac:dyDescent="0.3">
      <c r="A97" s="277"/>
      <c r="B97" s="294"/>
      <c r="C97" s="220">
        <v>22</v>
      </c>
      <c r="D97" cm="1">
        <f t="array" ref="D97">_xlfn.XLOOKUP(1,('PCR Raw Data'!$AM$3:$AM$386='PCR Analysis'!D$3)*('PCR Raw Data'!$AN$3:$AN$386='PCR Analysis'!$C97),'PCR Raw Data'!$AR$3:$AR$386)</f>
        <v>7.3048303740980161E-2</v>
      </c>
      <c r="E97" cm="1">
        <f t="array" ref="E97">_xlfn.XLOOKUP(1,('PCR Raw Data'!$AM$3:$AM$386='PCR Analysis'!E$3)*('PCR Raw Data'!$AN$3:$AN$386='PCR Analysis'!$C97),'PCR Raw Data'!$AR$3:$AR$386)</f>
        <v>1.2648741340822858</v>
      </c>
      <c r="F97" cm="1">
        <f t="array" ref="F97">_xlfn.XLOOKUP(1,('PCR Raw Data'!$AM$3:$AM$386='PCR Analysis'!F$3)*('PCR Raw Data'!$AN$3:$AN$386='PCR Analysis'!$C97),'PCR Raw Data'!$AR$3:$AR$386)</f>
        <v>0.60127659762906949</v>
      </c>
      <c r="G97" cm="1">
        <f t="array" ref="G97">_xlfn.XLOOKUP(1,('PCR Raw Data'!$AM$3:$AM$386='PCR Analysis'!G$3)*('PCR Raw Data'!$AN$3:$AN$386='PCR Analysis'!$C97),'PCR Raw Data'!$AR$3:$AR$386)</f>
        <v>1.6142426267869951</v>
      </c>
      <c r="H97" cm="1">
        <f t="array" ref="H97">_xlfn.XLOOKUP(1,('PCR Raw Data'!$AM$3:$AM$386='PCR Analysis'!H$3)*('PCR Raw Data'!$AN$3:$AN$386='PCR Analysis'!$C97),'PCR Raw Data'!$AR$3:$AR$386)</f>
        <v>1.1754749544266929</v>
      </c>
      <c r="I97" cm="1">
        <f t="array" ref="I97">_xlfn.XLOOKUP(1,('PCR Raw Data'!$AM$3:$AM$386='PCR Analysis'!I$3)*('PCR Raw Data'!$AN$3:$AN$386='PCR Analysis'!$C97),'PCR Raw Data'!$AR$3:$AR$386)</f>
        <v>7.5514771074889752E-3</v>
      </c>
      <c r="J97" cm="1">
        <f t="array" ref="J97">_xlfn.XLOOKUP(1,('PCR Raw Data'!$AM$3:$AM$386='PCR Analysis'!J$3)*('PCR Raw Data'!$AN$3:$AN$386='PCR Analysis'!$C97),'PCR Raw Data'!$AR$3:$AR$386)</f>
        <v>1.7171884398782305E-4</v>
      </c>
      <c r="K97" cm="1">
        <f t="array" ref="K97">_xlfn.XLOOKUP(1,('PCR Raw Data'!$AM$3:$AM$386='PCR Analysis'!K$3)*('PCR Raw Data'!$AN$3:$AN$386='PCR Analysis'!$C97),'PCR Raw Data'!$AR$3:$AR$386)</f>
        <v>1.1384092937952433E-3</v>
      </c>
      <c r="L97" s="219"/>
      <c r="M97" cm="1">
        <f t="array" ref="M97">_xlfn.XLOOKUP(1,('PCR Raw Data'!$AM$3:$AM$386='PCR Analysis'!M$3)*('PCR Raw Data'!$AN$3:$AN$386='PCR Analysis'!$C97),'PCR Raw Data'!$AR$3:$AR$386)</f>
        <v>1.2790518950416159E-4</v>
      </c>
      <c r="N97" cm="1">
        <f t="array" ref="N97">_xlfn.XLOOKUP(1,('PCR Raw Data'!$AM$3:$AM$386='PCR Analysis'!N$3)*('PCR Raw Data'!$AN$3:$AN$386='PCR Analysis'!$C97),'PCR Raw Data'!$AR$3:$AR$386)</f>
        <v>5.5045267329136287E-4</v>
      </c>
      <c r="O97" cm="1">
        <f t="array" ref="O97">_xlfn.XLOOKUP(1,('PCR Raw Data'!$AM$3:$AM$386='PCR Analysis'!O$3)*('PCR Raw Data'!$AN$3:$AN$386='PCR Analysis'!$C97),'PCR Raw Data'!$AR$3:$AR$386)</f>
        <v>3.0693848919028369E-6</v>
      </c>
      <c r="P97" cm="1">
        <f t="array" ref="P97">_xlfn.XLOOKUP(1,('PCR Raw Data'!$AM$3:$AM$386='PCR Analysis'!P$3)*('PCR Raw Data'!$AN$3:$AN$386='PCR Analysis'!$C97),'PCR Raw Data'!$AR$3:$AR$386)</f>
        <v>1.322092374473545E-3</v>
      </c>
      <c r="Q97" cm="1">
        <f t="array" ref="Q97">_xlfn.XLOOKUP(1,('PCR Raw Data'!$AM$3:$AM$386='PCR Analysis'!Q$3)*('PCR Raw Data'!$AN$3:$AN$386='PCR Analysis'!$C97),'PCR Raw Data'!$AR$3:$AR$386)</f>
        <v>1.2554729198141929E-4</v>
      </c>
      <c r="R97" cm="1">
        <f t="array" ref="R97">_xlfn.XLOOKUP(1,('PCR Raw Data'!$AM$3:$AM$386='PCR Analysis'!R$3)*('PCR Raw Data'!$AN$3:$AN$386='PCR Analysis'!$C97),'PCR Raw Data'!$AR$3:$AR$386)</f>
        <v>5.8368230924389949E-5</v>
      </c>
      <c r="S97">
        <v>8.1409458253353361E-6</v>
      </c>
      <c r="T97" s="218">
        <f t="shared" ref="T97:AA97" si="188">LOG(D97,2)</f>
        <v>-3.7750054172646212</v>
      </c>
      <c r="U97" s="219">
        <f t="shared" si="188"/>
        <v>0.33899383142575212</v>
      </c>
      <c r="V97" s="219">
        <f t="shared" si="188"/>
        <v>-0.73389928659704573</v>
      </c>
      <c r="W97" s="219">
        <f t="shared" si="188"/>
        <v>0.69085743744788841</v>
      </c>
      <c r="X97" s="219">
        <f t="shared" si="188"/>
        <v>0.23324380014844712</v>
      </c>
      <c r="Y97" s="219">
        <f t="shared" si="188"/>
        <v>-7.0490254141029345</v>
      </c>
      <c r="Z97" s="219">
        <f t="shared" si="188"/>
        <v>-12.507664013849123</v>
      </c>
      <c r="AA97" s="219">
        <f t="shared" si="188"/>
        <v>-9.778764939700535</v>
      </c>
      <c r="AB97" s="219"/>
      <c r="AC97" s="219">
        <f>LOG(M97,2)</f>
        <v>-12.932637579598595</v>
      </c>
      <c r="AD97" s="219">
        <f>LOG(N97,2)</f>
        <v>-10.827093850170277</v>
      </c>
      <c r="AE97" s="219">
        <f>LOG(O97,2)</f>
        <v>-18.313619002430595</v>
      </c>
      <c r="AF97" s="219">
        <f>LOG(P97,2)</f>
        <v>-9.5629613033240002</v>
      </c>
      <c r="AG97" s="219">
        <f>LOG(Q97,2)</f>
        <v>-12.95948146911695</v>
      </c>
      <c r="AH97" s="219">
        <f t="shared" ref="AH97" si="189">LOG(R97,2)</f>
        <v>-14.0644571320225</v>
      </c>
      <c r="AI97" s="3">
        <f t="shared" si="163"/>
        <v>-16.906372150968902</v>
      </c>
    </row>
    <row r="98" spans="1:35" ht="15.75" thickTop="1" x14ac:dyDescent="0.25">
      <c r="A98" s="277"/>
      <c r="B98" s="294"/>
      <c r="C98" s="71" t="s">
        <v>171</v>
      </c>
      <c r="D98" s="221">
        <f t="shared" ref="D98:K98" si="190">AVERAGE(D94:D97)</f>
        <v>0.16252572994715447</v>
      </c>
      <c r="E98" s="221">
        <f t="shared" si="190"/>
        <v>2.8493438957612582</v>
      </c>
      <c r="F98" s="221">
        <f t="shared" si="190"/>
        <v>0.50619466169076355</v>
      </c>
      <c r="G98" s="221">
        <f t="shared" si="190"/>
        <v>0.89639392523750105</v>
      </c>
      <c r="H98" s="221">
        <f t="shared" si="190"/>
        <v>0.45814752959566074</v>
      </c>
      <c r="I98" s="221">
        <f t="shared" si="190"/>
        <v>2.0552346935031589E-3</v>
      </c>
      <c r="J98" s="221">
        <f t="shared" si="190"/>
        <v>2.2075566445718506E-3</v>
      </c>
      <c r="K98" s="221">
        <f t="shared" si="190"/>
        <v>2.1641423720854787E-3</v>
      </c>
      <c r="L98" s="221">
        <f t="shared" ref="L98:R98" si="191">AVERAGE(L94:L97)</f>
        <v>2.8777545180822525E-2</v>
      </c>
      <c r="M98" s="221">
        <f>AVERAGE(M94:M97)</f>
        <v>5.9949575185766458E-4</v>
      </c>
      <c r="N98" s="221">
        <f t="shared" si="191"/>
        <v>3.2411266786806694E-3</v>
      </c>
      <c r="O98" s="221">
        <f t="shared" si="191"/>
        <v>3.5152022338561617E-3</v>
      </c>
      <c r="P98" s="221">
        <f t="shared" si="191"/>
        <v>2.7563065176773795E-2</v>
      </c>
      <c r="Q98" s="221">
        <f t="shared" si="191"/>
        <v>4.5092121098928725E-2</v>
      </c>
      <c r="R98" s="221">
        <f t="shared" si="191"/>
        <v>0.22774806180362017</v>
      </c>
      <c r="S98" s="6"/>
      <c r="T98" s="5">
        <f t="shared" ref="T98" si="192">AVERAGE(T94:T97)</f>
        <v>-2.8541506940363912</v>
      </c>
      <c r="U98" s="6">
        <f t="shared" ref="U98" si="193">AVERAGE(U94:U97)</f>
        <v>1.3900951313282945</v>
      </c>
      <c r="V98" s="6">
        <f t="shared" ref="V98" si="194">AVERAGE(V94:V97)</f>
        <v>-1.0133633277479002</v>
      </c>
      <c r="W98" s="6">
        <f t="shared" ref="W98" si="195">AVERAGE(W94:W97)</f>
        <v>-0.36998325189959014</v>
      </c>
      <c r="X98" s="6">
        <f t="shared" ref="X98" si="196">AVERAGE(X94:X97)</f>
        <v>-1.5939938239022788</v>
      </c>
      <c r="Y98" s="6">
        <f t="shared" ref="Y98" si="197">AVERAGE(Y94:Y97)</f>
        <v>-10.922077062759433</v>
      </c>
      <c r="Z98" s="6">
        <f t="shared" ref="Z98" si="198">AVERAGE(Z94:Z97)</f>
        <v>-9.5267218543429983</v>
      </c>
      <c r="AA98" s="6">
        <f t="shared" ref="AA98" si="199">AVERAGE(AA94:AA97)</f>
        <v>-8.9986670393089661</v>
      </c>
      <c r="AB98" s="6">
        <f t="shared" ref="AB98" si="200">AVERAGE(AB94:AB97)</f>
        <v>-9.6509898794256248</v>
      </c>
      <c r="AC98" s="6">
        <f t="shared" ref="AC98" si="201">AVERAGE(AC94:AC97)</f>
        <v>-11.523787702585651</v>
      </c>
      <c r="AD98" s="6">
        <f t="shared" ref="AD98" si="202">AVERAGE(AD94:AD97)</f>
        <v>-9.7907871994051394</v>
      </c>
      <c r="AE98" s="6">
        <f t="shared" ref="AE98" si="203">AVERAGE(AE94:AE97)</f>
        <v>-11.456668193009698</v>
      </c>
      <c r="AF98" s="6">
        <f t="shared" ref="AF98" si="204">AVERAGE(AF94:AF97)</f>
        <v>-7.3549872417831139</v>
      </c>
      <c r="AG98" s="6">
        <f t="shared" ref="AG98" si="205">AVERAGE(AG94:AG97)</f>
        <v>-8.2496497317835509</v>
      </c>
      <c r="AH98" s="6">
        <f t="shared" ref="AH98" si="206">AVERAGE(AH94:AH97)</f>
        <v>-7.3321592076561615</v>
      </c>
      <c r="AI98" s="222">
        <f t="shared" ref="AI98" si="207">AVERAGE(AI94:AI97)</f>
        <v>-15.977309449604698</v>
      </c>
    </row>
    <row r="99" spans="1:35" x14ac:dyDescent="0.25">
      <c r="A99" s="277"/>
      <c r="B99" s="294"/>
      <c r="C99" s="3" t="s">
        <v>172</v>
      </c>
      <c r="T99" s="2">
        <f>T98+2*STDEV(T94:T97)</f>
        <v>-0.9232980782488498</v>
      </c>
      <c r="U99">
        <f t="shared" ref="U99:AH99" si="208">U98+2*STDEV(U94:U97)</f>
        <v>2.8556253082080731</v>
      </c>
      <c r="V99">
        <f t="shared" si="208"/>
        <v>-0.29869059713635493</v>
      </c>
      <c r="W99">
        <f t="shared" si="208"/>
        <v>1.5078239526433435</v>
      </c>
      <c r="X99">
        <f t="shared" si="208"/>
        <v>0.87087149331927116</v>
      </c>
      <c r="Y99">
        <f t="shared" si="208"/>
        <v>-5.6674883942650007</v>
      </c>
      <c r="Z99">
        <f t="shared" si="208"/>
        <v>-5.401532908915887</v>
      </c>
      <c r="AA99">
        <f t="shared" si="208"/>
        <v>-7.4818211870143463</v>
      </c>
      <c r="AB99">
        <f t="shared" si="208"/>
        <v>1.0590465264497446</v>
      </c>
      <c r="AC99">
        <f t="shared" si="208"/>
        <v>-8.2136709057917425</v>
      </c>
      <c r="AD99">
        <f t="shared" si="208"/>
        <v>-4.90057317222203</v>
      </c>
      <c r="AE99">
        <f t="shared" si="208"/>
        <v>-0.77150736941691633</v>
      </c>
      <c r="AF99">
        <f t="shared" si="208"/>
        <v>-1.6379769512354558</v>
      </c>
      <c r="AG99">
        <f t="shared" si="208"/>
        <v>0.3656031072680257</v>
      </c>
      <c r="AH99">
        <f t="shared" si="208"/>
        <v>4.0401540696498195</v>
      </c>
      <c r="AI99" s="3">
        <f t="shared" ref="AI99" si="209">AI98+2*STDEV(AI94:AI97)</f>
        <v>-14.300371139809092</v>
      </c>
    </row>
    <row r="100" spans="1:35" ht="15.75" thickBot="1" x14ac:dyDescent="0.3">
      <c r="A100" s="277"/>
      <c r="B100" s="315"/>
      <c r="C100" s="12" t="s">
        <v>173</v>
      </c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8">
        <f>T98-2*STDEV(T94:T97)</f>
        <v>-4.7850033098239324</v>
      </c>
      <c r="U100" s="11">
        <f t="shared" ref="U100:AH100" si="210">U98-2*STDEV(U94:U97)</f>
        <v>-7.5435045551484281E-2</v>
      </c>
      <c r="V100" s="11">
        <f t="shared" si="210"/>
        <v>-1.7280360583594454</v>
      </c>
      <c r="W100" s="11">
        <f t="shared" si="210"/>
        <v>-2.247790456442524</v>
      </c>
      <c r="X100" s="11">
        <f t="shared" si="210"/>
        <v>-4.0588591411238291</v>
      </c>
      <c r="Y100" s="11">
        <f t="shared" si="210"/>
        <v>-16.176665731253866</v>
      </c>
      <c r="Z100" s="11">
        <f t="shared" si="210"/>
        <v>-13.651910799770111</v>
      </c>
      <c r="AA100" s="11">
        <f t="shared" si="210"/>
        <v>-10.515512891603585</v>
      </c>
      <c r="AB100" s="11">
        <f t="shared" si="210"/>
        <v>-20.361026285300994</v>
      </c>
      <c r="AC100" s="11">
        <f t="shared" si="210"/>
        <v>-14.833904499379559</v>
      </c>
      <c r="AD100" s="11">
        <f t="shared" si="210"/>
        <v>-14.681001226588249</v>
      </c>
      <c r="AE100" s="11">
        <f t="shared" si="210"/>
        <v>-22.141829016602479</v>
      </c>
      <c r="AF100" s="11">
        <f t="shared" si="210"/>
        <v>-13.071997532330773</v>
      </c>
      <c r="AG100" s="11">
        <f t="shared" si="210"/>
        <v>-16.864902570835127</v>
      </c>
      <c r="AH100" s="11">
        <f t="shared" si="210"/>
        <v>-18.704472484962142</v>
      </c>
      <c r="AI100" s="12">
        <f t="shared" ref="AI100" si="211">AI98-2*STDEV(AI94:AI97)</f>
        <v>-17.654247759400302</v>
      </c>
    </row>
    <row r="101" spans="1:35" x14ac:dyDescent="0.25">
      <c r="A101" s="277"/>
      <c r="B101" s="293" t="s">
        <v>136</v>
      </c>
      <c r="C101" s="10">
        <v>19</v>
      </c>
      <c r="D101">
        <v>0.16405678647664418</v>
      </c>
      <c r="E101">
        <v>3.0183157258506448</v>
      </c>
      <c r="F101">
        <v>0.80788458870625357</v>
      </c>
      <c r="G101">
        <v>0.59486046886586941</v>
      </c>
      <c r="H101">
        <v>0.33659551678682526</v>
      </c>
      <c r="I101">
        <v>1.2371550702370291E-3</v>
      </c>
      <c r="J101">
        <v>2.1774750652255419E-3</v>
      </c>
      <c r="K101">
        <v>5.7285385786247246E-3</v>
      </c>
      <c r="L101" s="9">
        <v>4.5917419871740091E-3</v>
      </c>
      <c r="M101" s="9">
        <v>9.602060948311796E-4</v>
      </c>
      <c r="N101" s="9">
        <v>2.8434022980969092E-4</v>
      </c>
      <c r="O101" s="9">
        <v>9.452339914369046E-5</v>
      </c>
      <c r="P101" s="9">
        <v>1.0999238907855109E-3</v>
      </c>
      <c r="Q101" s="9">
        <v>2.477491425107092E-3</v>
      </c>
      <c r="R101" s="9">
        <v>9.3420181946485856E-5</v>
      </c>
      <c r="S101" s="9">
        <v>1.278317891515944E-4</v>
      </c>
      <c r="T101" s="1">
        <f t="shared" ref="T101:AG102" si="212">LOG(D101,2)</f>
        <v>-2.60773282036239</v>
      </c>
      <c r="U101" s="9">
        <f t="shared" si="212"/>
        <v>1.5937437244513992</v>
      </c>
      <c r="V101" s="9">
        <f t="shared" si="212"/>
        <v>-0.30777888507068307</v>
      </c>
      <c r="W101" s="9">
        <f t="shared" si="212"/>
        <v>-0.74937678694088694</v>
      </c>
      <c r="X101" s="9">
        <f t="shared" si="212"/>
        <v>-1.5709121337646228</v>
      </c>
      <c r="Y101" s="9">
        <f t="shared" si="212"/>
        <v>-9.658757939529357</v>
      </c>
      <c r="Z101" s="9">
        <f t="shared" si="212"/>
        <v>-8.8431280863805082</v>
      </c>
      <c r="AA101" s="9">
        <f t="shared" si="212"/>
        <v>-7.4476171481730216</v>
      </c>
      <c r="AB101" s="9">
        <f t="shared" si="212"/>
        <v>-7.766742706298829</v>
      </c>
      <c r="AC101" s="9">
        <f t="shared" si="212"/>
        <v>-10.024368286132809</v>
      </c>
      <c r="AD101" s="9">
        <f t="shared" si="212"/>
        <v>-11.780094146728516</v>
      </c>
      <c r="AE101" s="9">
        <f t="shared" si="212"/>
        <v>-13.368968963623045</v>
      </c>
      <c r="AF101" s="9">
        <f t="shared" si="212"/>
        <v>-9.8283805847167969</v>
      </c>
      <c r="AG101" s="9">
        <f t="shared" si="212"/>
        <v>-8.6569042205810547</v>
      </c>
      <c r="AH101" s="9">
        <f t="shared" ref="AH101:AH102" si="213">LOG(R101,2)</f>
        <v>-13.385906219482422</v>
      </c>
      <c r="AI101" s="10">
        <f t="shared" si="163"/>
        <v>-12.933465729896707</v>
      </c>
    </row>
    <row r="102" spans="1:35" x14ac:dyDescent="0.25">
      <c r="A102" s="277"/>
      <c r="B102" s="294"/>
      <c r="C102" s="3">
        <v>42</v>
      </c>
      <c r="D102">
        <v>0.26168904609203192</v>
      </c>
      <c r="E102">
        <v>2.8777528409768269</v>
      </c>
      <c r="F102">
        <v>0.82626886000684097</v>
      </c>
      <c r="G102">
        <v>1.3956102622993336</v>
      </c>
      <c r="H102">
        <v>0.27995975014064534</v>
      </c>
      <c r="I102">
        <v>5.4618103207038481E-3</v>
      </c>
      <c r="J102">
        <v>8.1057679371759964E-3</v>
      </c>
      <c r="K102">
        <v>4.7217464921686667E-3</v>
      </c>
      <c r="L102">
        <v>1.8617288490702444E-4</v>
      </c>
      <c r="M102">
        <v>7.846534678983122E-3</v>
      </c>
      <c r="N102">
        <v>1.1044308782879621E-3</v>
      </c>
      <c r="O102">
        <v>2.8100615901805975E-3</v>
      </c>
      <c r="P102">
        <v>5.3855777875169472E-2</v>
      </c>
      <c r="Q102">
        <v>4.8379669804994342E-3</v>
      </c>
      <c r="R102">
        <v>4.9340061829014902E-5</v>
      </c>
      <c r="S102">
        <v>7.4484725772494468E-6</v>
      </c>
      <c r="T102" s="2">
        <f t="shared" si="212"/>
        <v>-1.9340745582715606</v>
      </c>
      <c r="U102">
        <f t="shared" si="212"/>
        <v>1.5249426899207996</v>
      </c>
      <c r="V102">
        <f t="shared" si="212"/>
        <v>-0.27531679764336475</v>
      </c>
      <c r="W102">
        <f t="shared" si="212"/>
        <v>0.4808961112103613</v>
      </c>
      <c r="X102">
        <f t="shared" si="212"/>
        <v>-1.8367086693118706</v>
      </c>
      <c r="Y102">
        <f t="shared" si="212"/>
        <v>-7.5164050720110209</v>
      </c>
      <c r="Z102">
        <f t="shared" si="212"/>
        <v>-6.9468354120996638</v>
      </c>
      <c r="AA102">
        <f t="shared" si="212"/>
        <v>-7.726463698476504</v>
      </c>
      <c r="AB102">
        <f t="shared" si="212"/>
        <v>-12.391069412231445</v>
      </c>
      <c r="AC102">
        <f t="shared" si="212"/>
        <v>-6.9937286376953125</v>
      </c>
      <c r="AD102">
        <f t="shared" si="212"/>
        <v>-9.822481155395506</v>
      </c>
      <c r="AE102">
        <f t="shared" si="212"/>
        <v>-8.4751825332641602</v>
      </c>
      <c r="AF102">
        <f t="shared" si="212"/>
        <v>-4.2147550582885716</v>
      </c>
      <c r="AG102">
        <f t="shared" si="212"/>
        <v>-7.6913833618164036</v>
      </c>
      <c r="AH102">
        <f t="shared" si="213"/>
        <v>-14.306880950927733</v>
      </c>
      <c r="AI102" s="3">
        <f t="shared" si="163"/>
        <v>-17.034623960011594</v>
      </c>
    </row>
    <row r="103" spans="1:35" x14ac:dyDescent="0.25">
      <c r="A103" s="277"/>
      <c r="B103" s="294"/>
      <c r="C103" s="3">
        <v>28</v>
      </c>
      <c r="D103">
        <v>9.9622901724253074E-2</v>
      </c>
      <c r="E103">
        <v>5.3379037408407992</v>
      </c>
      <c r="F103">
        <v>0.55921311197430112</v>
      </c>
      <c r="G103">
        <v>0.61666437590511758</v>
      </c>
      <c r="H103">
        <v>9.8764530147324489E-2</v>
      </c>
      <c r="I103">
        <v>6.6356116045433343E-4</v>
      </c>
      <c r="J103">
        <v>4.0135719671639822E-5</v>
      </c>
      <c r="L103">
        <v>4.769442705595094E-4</v>
      </c>
      <c r="M103">
        <v>4.6219970297981727E-3</v>
      </c>
      <c r="N103">
        <v>4.9364529586184907E-5</v>
      </c>
      <c r="O103">
        <v>3.7802462115773015E-4</v>
      </c>
      <c r="P103">
        <v>8.6218287156128752E-4</v>
      </c>
      <c r="Q103">
        <v>1.5756019136953759E-3</v>
      </c>
      <c r="T103" s="2">
        <f t="shared" ref="T103:Z104" si="214">LOG(D103,2)</f>
        <v>-3.3273787566580015</v>
      </c>
      <c r="U103">
        <f t="shared" si="214"/>
        <v>2.416273289394498</v>
      </c>
      <c r="V103">
        <f t="shared" si="214"/>
        <v>-0.83852990663730265</v>
      </c>
      <c r="W103">
        <f t="shared" si="214"/>
        <v>-0.69744258923870139</v>
      </c>
      <c r="X103">
        <f t="shared" si="214"/>
        <v>-3.3398631780086028</v>
      </c>
      <c r="Y103">
        <f t="shared" si="214"/>
        <v>-10.5574829345754</v>
      </c>
      <c r="Z103">
        <f t="shared" si="214"/>
        <v>-14.604753707705607</v>
      </c>
      <c r="AB103">
        <f t="shared" ref="AB103:AG104" si="215">LOG(L103,2)</f>
        <v>-11.033891677856445</v>
      </c>
      <c r="AC103">
        <f t="shared" si="215"/>
        <v>-7.757267951965332</v>
      </c>
      <c r="AD103">
        <f t="shared" si="215"/>
        <v>-14.306165695190431</v>
      </c>
      <c r="AE103">
        <f t="shared" si="215"/>
        <v>-11.369232177734377</v>
      </c>
      <c r="AF103">
        <f t="shared" si="215"/>
        <v>-10.179718477853093</v>
      </c>
      <c r="AG103">
        <f t="shared" si="215"/>
        <v>-9.3098812103271502</v>
      </c>
      <c r="AI103" s="3"/>
    </row>
    <row r="104" spans="1:35" ht="15.75" thickBot="1" x14ac:dyDescent="0.3">
      <c r="A104" s="277"/>
      <c r="B104" s="294"/>
      <c r="C104" s="220">
        <v>29</v>
      </c>
      <c r="D104" s="219">
        <v>0.36935736902175265</v>
      </c>
      <c r="E104" s="219">
        <v>2.3860358082607389</v>
      </c>
      <c r="F104" s="219">
        <v>0.77464917588916027</v>
      </c>
      <c r="G104" s="219">
        <v>0.52254076379732528</v>
      </c>
      <c r="H104" s="219">
        <v>0.26257939730606827</v>
      </c>
      <c r="I104" s="219">
        <v>9.426070308435053E-4</v>
      </c>
      <c r="J104" s="219">
        <v>5.0242724218419327E-3</v>
      </c>
      <c r="K104" s="219">
        <v>5.3407685220055847E-3</v>
      </c>
      <c r="L104" s="219">
        <v>3.9641725226748758E-3</v>
      </c>
      <c r="M104" s="219">
        <v>7.4375780006400826E-4</v>
      </c>
      <c r="N104" s="219">
        <v>7.4304082679906209E-4</v>
      </c>
      <c r="O104" s="219">
        <v>1.4286736254969353E-4</v>
      </c>
      <c r="P104" s="219">
        <v>8.4348129476671835E-2</v>
      </c>
      <c r="Q104" s="219">
        <v>1.3647613209369198E-3</v>
      </c>
      <c r="R104" s="219">
        <v>1.2490940042975264E-3</v>
      </c>
      <c r="S104" s="219">
        <v>2.2200960773667599E-5</v>
      </c>
      <c r="T104" s="218">
        <f t="shared" si="214"/>
        <v>-1.4369107338461544</v>
      </c>
      <c r="U104" s="219">
        <f t="shared" si="214"/>
        <v>1.2546156943376441</v>
      </c>
      <c r="V104" s="219">
        <f t="shared" si="214"/>
        <v>-0.36838500617343667</v>
      </c>
      <c r="W104" s="219">
        <f t="shared" si="214"/>
        <v>-0.93638450758036096</v>
      </c>
      <c r="X104" s="219">
        <f t="shared" si="214"/>
        <v>-1.9291743719940468</v>
      </c>
      <c r="Y104" s="219">
        <f t="shared" si="214"/>
        <v>-10.051055937189151</v>
      </c>
      <c r="Z104" s="219">
        <f t="shared" si="214"/>
        <v>-7.6368695937237199</v>
      </c>
      <c r="AA104" s="219">
        <f>LOG(K104,2)</f>
        <v>-7.5487369279346686</v>
      </c>
      <c r="AB104" s="219">
        <f t="shared" si="215"/>
        <v>-7.9787645339965829</v>
      </c>
      <c r="AC104" s="219">
        <f t="shared" si="215"/>
        <v>-10.392879486083986</v>
      </c>
      <c r="AD104" s="219">
        <f t="shared" si="215"/>
        <v>-10.394270896911623</v>
      </c>
      <c r="AE104" s="219">
        <f t="shared" si="215"/>
        <v>-12.773036003112793</v>
      </c>
      <c r="AF104" s="219">
        <f t="shared" si="215"/>
        <v>-3.567500114440918</v>
      </c>
      <c r="AG104" s="219">
        <f t="shared" si="215"/>
        <v>-9.5171356201171875</v>
      </c>
      <c r="AH104" s="219">
        <f>LOG(R104,2)</f>
        <v>-9.6449022293090838</v>
      </c>
      <c r="AI104" s="3">
        <f t="shared" si="163"/>
        <v>-15.459018362122126</v>
      </c>
    </row>
    <row r="105" spans="1:35" ht="15.75" thickTop="1" x14ac:dyDescent="0.25">
      <c r="A105" s="277"/>
      <c r="B105" s="294"/>
      <c r="C105" s="7" t="s">
        <v>171</v>
      </c>
      <c r="D105" s="221">
        <f t="shared" ref="D105:K105" si="216">AVERAGE(D101:D104)</f>
        <v>0.22368152582867046</v>
      </c>
      <c r="E105" s="221">
        <f t="shared" si="216"/>
        <v>3.4050020289822527</v>
      </c>
      <c r="F105" s="221">
        <f t="shared" si="216"/>
        <v>0.74200393414413901</v>
      </c>
      <c r="G105" s="221">
        <f t="shared" si="216"/>
        <v>0.78241896771691144</v>
      </c>
      <c r="H105" s="221">
        <f t="shared" si="216"/>
        <v>0.24447479859521581</v>
      </c>
      <c r="I105" s="221">
        <f t="shared" si="216"/>
        <v>2.0762833955596787E-3</v>
      </c>
      <c r="J105" s="221">
        <f t="shared" si="216"/>
        <v>3.8369127859787778E-3</v>
      </c>
      <c r="K105" s="221">
        <f t="shared" si="216"/>
        <v>5.2636845309329923E-3</v>
      </c>
      <c r="L105" s="221">
        <f t="shared" ref="L105:R105" si="217">AVERAGE(L101:L104)</f>
        <v>2.304757916328855E-3</v>
      </c>
      <c r="M105" s="221">
        <f t="shared" si="217"/>
        <v>3.5431239009191206E-3</v>
      </c>
      <c r="N105" s="221">
        <f t="shared" si="217"/>
        <v>5.45294116120725E-4</v>
      </c>
      <c r="O105" s="221">
        <f t="shared" si="217"/>
        <v>8.5636924325792785E-4</v>
      </c>
      <c r="P105" s="221">
        <f t="shared" si="217"/>
        <v>3.5041503528547027E-2</v>
      </c>
      <c r="Q105" s="221">
        <f t="shared" si="217"/>
        <v>2.5639554100597055E-3</v>
      </c>
      <c r="R105" s="221">
        <f t="shared" si="217"/>
        <v>4.6395141602434235E-4</v>
      </c>
      <c r="S105" s="6"/>
      <c r="T105" s="5">
        <f t="shared" ref="T105" si="218">AVERAGE(T101:T104)</f>
        <v>-2.3265242172845264</v>
      </c>
      <c r="U105" s="6">
        <f t="shared" ref="U105" si="219">AVERAGE(U101:U104)</f>
        <v>1.6973938495260854</v>
      </c>
      <c r="V105" s="6">
        <f t="shared" ref="V105" si="220">AVERAGE(V101:V104)</f>
        <v>-0.44750264888119679</v>
      </c>
      <c r="W105" s="6">
        <f t="shared" ref="W105" si="221">AVERAGE(W101:W104)</f>
        <v>-0.47557694313739701</v>
      </c>
      <c r="X105" s="6">
        <f t="shared" ref="X105" si="222">AVERAGE(X101:X104)</f>
        <v>-2.1691645882697861</v>
      </c>
      <c r="Y105" s="6">
        <f t="shared" ref="Y105" si="223">AVERAGE(Y101:Y104)</f>
        <v>-9.4459254708262321</v>
      </c>
      <c r="Z105" s="6">
        <f t="shared" ref="Z105" si="224">AVERAGE(Z101:Z104)</f>
        <v>-9.5078966999773762</v>
      </c>
      <c r="AA105" s="6">
        <f t="shared" ref="AA105" si="225">AVERAGE(AA101:AA104)</f>
        <v>-7.5742725915280644</v>
      </c>
      <c r="AB105" s="6">
        <f t="shared" ref="AB105" si="226">AVERAGE(AB101:AB104)</f>
        <v>-9.7926170825958252</v>
      </c>
      <c r="AC105" s="6">
        <f t="shared" ref="AC105" si="227">AVERAGE(AC101:AC104)</f>
        <v>-8.7920610904693604</v>
      </c>
      <c r="AD105" s="6">
        <f t="shared" ref="AD105" si="228">AVERAGE(AD101:AD104)</f>
        <v>-11.575752973556519</v>
      </c>
      <c r="AE105" s="6">
        <f t="shared" ref="AE105" si="229">AVERAGE(AE101:AE104)</f>
        <v>-11.496604919433594</v>
      </c>
      <c r="AF105" s="6">
        <f t="shared" ref="AF105" si="230">AVERAGE(AF101:AF104)</f>
        <v>-6.9475885588248447</v>
      </c>
      <c r="AG105" s="6">
        <f t="shared" ref="AG105" si="231">AVERAGE(AG101:AG104)</f>
        <v>-8.7938261032104492</v>
      </c>
      <c r="AH105" s="6">
        <f t="shared" ref="AH105:AI105" si="232">AVERAGE(AH101:AH104)</f>
        <v>-12.44589646657308</v>
      </c>
      <c r="AI105" s="222">
        <f t="shared" si="232"/>
        <v>-15.142369350676809</v>
      </c>
    </row>
    <row r="106" spans="1:35" x14ac:dyDescent="0.25">
      <c r="A106" s="277"/>
      <c r="B106" s="294"/>
      <c r="C106" s="3" t="s">
        <v>172</v>
      </c>
      <c r="T106" s="2">
        <f>T105+2*STDEV(T101:T104)</f>
        <v>-0.68286286846425903</v>
      </c>
      <c r="U106">
        <f t="shared" ref="U106:AH106" si="233">U105+2*STDEV(U101:U104)</f>
        <v>2.6996066643545555</v>
      </c>
      <c r="V106">
        <f t="shared" si="233"/>
        <v>7.9542719483192081E-2</v>
      </c>
      <c r="W106">
        <f t="shared" si="233"/>
        <v>0.81612737520998224</v>
      </c>
      <c r="X106">
        <f t="shared" si="233"/>
        <v>-0.57895980929900648</v>
      </c>
      <c r="Y106">
        <f t="shared" si="233"/>
        <v>-6.7700855389629968</v>
      </c>
      <c r="Z106">
        <f t="shared" si="233"/>
        <v>-2.5336922273555622</v>
      </c>
      <c r="AA106">
        <f t="shared" si="233"/>
        <v>-7.2919401474809487</v>
      </c>
      <c r="AB106">
        <f t="shared" si="233"/>
        <v>-5.2192237127044319</v>
      </c>
      <c r="AC106">
        <f t="shared" si="233"/>
        <v>-5.44821161012141</v>
      </c>
      <c r="AD106">
        <f t="shared" si="233"/>
        <v>-7.5812949942549688</v>
      </c>
      <c r="AE106">
        <f t="shared" si="233"/>
        <v>-7.1330833330189831</v>
      </c>
      <c r="AF106">
        <f t="shared" si="233"/>
        <v>0.13657249180364506</v>
      </c>
      <c r="AG106">
        <f t="shared" si="233"/>
        <v>-7.1512195847671611</v>
      </c>
      <c r="AH106">
        <f t="shared" si="233"/>
        <v>-7.5077894803364336</v>
      </c>
      <c r="AI106" s="3">
        <f t="shared" ref="AI106" si="234">AI105+2*STDEV(AI101:AI104)</f>
        <v>-11.004701092129846</v>
      </c>
    </row>
    <row r="107" spans="1:35" ht="15.75" thickBot="1" x14ac:dyDescent="0.3">
      <c r="A107" s="279"/>
      <c r="B107" s="315"/>
      <c r="C107" s="12" t="s">
        <v>173</v>
      </c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8">
        <f>T105-2*STDEV(T101:T104)</f>
        <v>-3.970185566104794</v>
      </c>
      <c r="U107" s="11">
        <f t="shared" ref="U107:AH107" si="235">U105-2*STDEV(U101:U104)</f>
        <v>0.69518103469761505</v>
      </c>
      <c r="V107" s="11">
        <f t="shared" si="235"/>
        <v>-0.9745480172455856</v>
      </c>
      <c r="W107" s="11">
        <f t="shared" si="235"/>
        <v>-1.7672812614847764</v>
      </c>
      <c r="X107" s="11">
        <f t="shared" si="235"/>
        <v>-3.7593693672405655</v>
      </c>
      <c r="Y107" s="11">
        <f t="shared" si="235"/>
        <v>-12.121765402689467</v>
      </c>
      <c r="Z107" s="11">
        <f t="shared" si="235"/>
        <v>-16.48210117259919</v>
      </c>
      <c r="AA107" s="11">
        <f t="shared" si="235"/>
        <v>-7.8566050355751802</v>
      </c>
      <c r="AB107" s="11">
        <f t="shared" si="235"/>
        <v>-14.366010452487219</v>
      </c>
      <c r="AC107" s="11">
        <f t="shared" si="235"/>
        <v>-12.135910570817311</v>
      </c>
      <c r="AD107" s="11">
        <f t="shared" si="235"/>
        <v>-15.570210952858069</v>
      </c>
      <c r="AE107" s="11">
        <f t="shared" si="235"/>
        <v>-15.860126505848203</v>
      </c>
      <c r="AF107" s="11">
        <f t="shared" si="235"/>
        <v>-14.031749609453335</v>
      </c>
      <c r="AG107" s="11">
        <f t="shared" si="235"/>
        <v>-10.436432621653736</v>
      </c>
      <c r="AH107" s="11">
        <f t="shared" si="235"/>
        <v>-17.384003452809726</v>
      </c>
      <c r="AI107" s="12">
        <f t="shared" ref="AI107" si="236">AI105-2*STDEV(AI101:AI104)</f>
        <v>-19.280037609223772</v>
      </c>
    </row>
    <row r="109" spans="1:35" ht="15.75" thickBot="1" x14ac:dyDescent="0.3">
      <c r="I109" s="299" t="s">
        <v>64</v>
      </c>
      <c r="J109" s="299"/>
      <c r="K109" s="298"/>
      <c r="L109" s="298"/>
      <c r="M109" s="298"/>
      <c r="N109" s="298"/>
      <c r="O109" s="298"/>
      <c r="P109" s="298"/>
      <c r="Q109" s="298"/>
      <c r="R109" s="298"/>
      <c r="S109" s="298"/>
      <c r="T109" s="298"/>
      <c r="U109" s="298"/>
      <c r="V109" s="298"/>
      <c r="W109" s="298"/>
      <c r="X109" s="298"/>
      <c r="Y109" s="298"/>
      <c r="Z109" s="298"/>
    </row>
    <row r="110" spans="1:35" ht="15.75" thickBot="1" x14ac:dyDescent="0.3">
      <c r="I110" s="316"/>
      <c r="J110" s="318"/>
      <c r="K110" s="270" t="s">
        <v>121</v>
      </c>
      <c r="L110" s="190" t="s">
        <v>122</v>
      </c>
      <c r="M110" s="190" t="s">
        <v>123</v>
      </c>
      <c r="N110" s="190" t="s">
        <v>124</v>
      </c>
      <c r="O110" s="190" t="s">
        <v>125</v>
      </c>
      <c r="P110" s="190" t="s">
        <v>126</v>
      </c>
      <c r="Q110" s="190" t="s">
        <v>127</v>
      </c>
      <c r="R110" s="118" t="s">
        <v>128</v>
      </c>
      <c r="S110" s="258" t="s">
        <v>138</v>
      </c>
      <c r="T110" s="118" t="s">
        <v>129</v>
      </c>
      <c r="U110" s="190" t="s">
        <v>130</v>
      </c>
      <c r="V110" s="190" t="s">
        <v>131</v>
      </c>
      <c r="W110" s="190" t="s">
        <v>132</v>
      </c>
      <c r="X110" s="190" t="s">
        <v>199</v>
      </c>
      <c r="Y110" s="118" t="s">
        <v>133</v>
      </c>
      <c r="Z110" s="258" t="s">
        <v>200</v>
      </c>
      <c r="AA110" s="209" t="s">
        <v>141</v>
      </c>
    </row>
    <row r="111" spans="1:35" x14ac:dyDescent="0.25">
      <c r="I111" s="273" t="s">
        <v>7</v>
      </c>
      <c r="J111" s="183" t="s">
        <v>66</v>
      </c>
      <c r="K111" s="188">
        <f t="shared" ref="K111:R111" si="237">TTEST(T4:T11,T25:T32,2,2)</f>
        <v>2.879478672803866E-3</v>
      </c>
      <c r="L111" s="188">
        <f t="shared" si="237"/>
        <v>0.26129842605990233</v>
      </c>
      <c r="M111" s="188">
        <f t="shared" si="237"/>
        <v>2.4994920410312859E-3</v>
      </c>
      <c r="N111" s="188">
        <f t="shared" si="237"/>
        <v>0.21936770246600248</v>
      </c>
      <c r="O111" s="188">
        <f t="shared" si="237"/>
        <v>5.0712366591620588E-2</v>
      </c>
      <c r="P111" s="188">
        <f t="shared" si="237"/>
        <v>0.68278013667349002</v>
      </c>
      <c r="Q111" s="188">
        <f t="shared" si="237"/>
        <v>0.37169329755381536</v>
      </c>
      <c r="R111" s="9">
        <f t="shared" si="237"/>
        <v>0.10637751598381651</v>
      </c>
      <c r="S111" s="210">
        <f t="shared" ref="S111:Y111" si="238">TTEST(AB4:AB11,AB25:AB32,2,2)</f>
        <v>0.29950073386511283</v>
      </c>
      <c r="T111" s="188">
        <f t="shared" si="238"/>
        <v>0.92293946071125577</v>
      </c>
      <c r="U111" s="188">
        <f t="shared" si="238"/>
        <v>2.4691326648039131E-3</v>
      </c>
      <c r="V111" s="188">
        <f t="shared" si="238"/>
        <v>0.61685179259802325</v>
      </c>
      <c r="W111" s="188">
        <f t="shared" si="238"/>
        <v>0.33871070156353977</v>
      </c>
      <c r="X111" s="188">
        <f t="shared" si="238"/>
        <v>0.77280792201269699</v>
      </c>
      <c r="Y111" s="9">
        <f t="shared" si="238"/>
        <v>0.21304778726612697</v>
      </c>
      <c r="Z111" s="210">
        <f>TTEST(AI4:AI11,AI25:AI32,2,2)</f>
        <v>7.1495611706938064E-2</v>
      </c>
      <c r="AA111" s="10" t="e">
        <f>TTEST(#REF!,#REF!,2,2)</f>
        <v>#REF!</v>
      </c>
    </row>
    <row r="112" spans="1:35" x14ac:dyDescent="0.25">
      <c r="I112" s="274"/>
      <c r="J112" s="180" t="s">
        <v>67</v>
      </c>
      <c r="K112" s="35">
        <f t="shared" ref="K112:R112" si="239">TTEST(T4:T11,T15:T21,2,2)</f>
        <v>6.9286751606919255E-3</v>
      </c>
      <c r="L112" s="35">
        <f t="shared" si="239"/>
        <v>6.9984045463291233E-2</v>
      </c>
      <c r="M112" s="35">
        <f t="shared" si="239"/>
        <v>6.6319781978146485E-3</v>
      </c>
      <c r="N112" s="35">
        <f t="shared" si="239"/>
        <v>0.46260541858943671</v>
      </c>
      <c r="O112" s="35">
        <f>TTEST(X4:X11,X15:X21,2,2)</f>
        <v>9.0342242247583825E-4</v>
      </c>
      <c r="P112" s="35">
        <f t="shared" si="239"/>
        <v>3.0595622366959296E-2</v>
      </c>
      <c r="Q112" s="35">
        <f t="shared" si="239"/>
        <v>0.75346651590723823</v>
      </c>
      <c r="R112">
        <f t="shared" si="239"/>
        <v>0.27994791407715142</v>
      </c>
      <c r="S112" s="76">
        <f t="shared" ref="S112:Z112" si="240">TTEST(AB4:AB11,AB15:AB21,2,2)</f>
        <v>0.79981149421531783</v>
      </c>
      <c r="T112" s="35">
        <f t="shared" si="240"/>
        <v>0.67955528834199352</v>
      </c>
      <c r="U112" s="35">
        <f t="shared" si="240"/>
        <v>4.2690468489100791E-5</v>
      </c>
      <c r="V112" s="35">
        <f t="shared" si="240"/>
        <v>0.97045651380226794</v>
      </c>
      <c r="W112" s="35">
        <f t="shared" si="240"/>
        <v>0.60854638548411577</v>
      </c>
      <c r="X112" s="35">
        <f t="shared" si="240"/>
        <v>0.84377946516221425</v>
      </c>
      <c r="Y112">
        <f t="shared" si="240"/>
        <v>0.20808732625196313</v>
      </c>
      <c r="Z112" s="76">
        <f t="shared" si="240"/>
        <v>0.2762940920014389</v>
      </c>
      <c r="AA112" s="3" t="e">
        <f>TTEST(#REF!,#REF!,2,2)</f>
        <v>#REF!</v>
      </c>
    </row>
    <row r="113" spans="2:27" x14ac:dyDescent="0.25">
      <c r="I113" s="274"/>
      <c r="J113" s="186" t="s">
        <v>68</v>
      </c>
      <c r="K113" s="37">
        <f t="shared" ref="K113:R113" si="241">TTEST(T15:T21,T25:T32,2,2)</f>
        <v>0.94360955638526067</v>
      </c>
      <c r="L113" s="37">
        <f t="shared" si="241"/>
        <v>0.15716677227183848</v>
      </c>
      <c r="M113" s="37">
        <f t="shared" si="241"/>
        <v>0.40836349345834366</v>
      </c>
      <c r="N113" s="37">
        <f t="shared" si="241"/>
        <v>0.55101540401675564</v>
      </c>
      <c r="O113" s="37">
        <f t="shared" si="241"/>
        <v>0.21025076189081282</v>
      </c>
      <c r="P113" s="37">
        <f t="shared" si="241"/>
        <v>0.2057486138479957</v>
      </c>
      <c r="Q113" s="37">
        <f t="shared" si="241"/>
        <v>0.88883000220032116</v>
      </c>
      <c r="R113" s="6">
        <f t="shared" si="241"/>
        <v>0.98811947068494199</v>
      </c>
      <c r="S113" s="74">
        <f t="shared" ref="S113:Z113" si="242">TTEST(AB15:AB21,AB25:AB32,2,2)</f>
        <v>0.45434914238630852</v>
      </c>
      <c r="T113" s="37">
        <f t="shared" si="242"/>
        <v>0.60636664314016264</v>
      </c>
      <c r="U113" s="37">
        <f t="shared" si="242"/>
        <v>0.26846141373105725</v>
      </c>
      <c r="V113" s="37">
        <f t="shared" si="242"/>
        <v>0.71263421141842209</v>
      </c>
      <c r="W113" s="37">
        <f t="shared" si="242"/>
        <v>0.26658409571415576</v>
      </c>
      <c r="X113" s="37">
        <f t="shared" si="242"/>
        <v>0.93497187725697395</v>
      </c>
      <c r="Y113" s="6">
        <f t="shared" si="242"/>
        <v>0.94476821563545532</v>
      </c>
      <c r="Z113" s="74">
        <f t="shared" si="242"/>
        <v>0.54046165940126967</v>
      </c>
      <c r="AA113" s="7" t="e">
        <f>TTEST(#REF!,#REF!,2,2)</f>
        <v>#REF!</v>
      </c>
    </row>
    <row r="114" spans="2:27" x14ac:dyDescent="0.25">
      <c r="B114" s="225"/>
      <c r="C114" s="179"/>
      <c r="I114" s="274"/>
      <c r="J114" s="19" t="s">
        <v>69</v>
      </c>
      <c r="K114" s="35">
        <f t="shared" ref="K114:R114" si="243">TTEST(T36:T39,T50:T53,2,2)</f>
        <v>7.5282128236735474E-4</v>
      </c>
      <c r="L114" s="35">
        <f t="shared" si="243"/>
        <v>0.91941620337217145</v>
      </c>
      <c r="M114" s="35">
        <f t="shared" si="243"/>
        <v>0.21327663296515501</v>
      </c>
      <c r="N114" s="35">
        <f t="shared" si="243"/>
        <v>0.36403536412104837</v>
      </c>
      <c r="O114" s="35">
        <f t="shared" si="243"/>
        <v>0.19837634419367442</v>
      </c>
      <c r="P114" s="35">
        <f t="shared" si="243"/>
        <v>0.33474178603892846</v>
      </c>
      <c r="Q114" s="35">
        <f t="shared" si="243"/>
        <v>0.49545251402591084</v>
      </c>
      <c r="R114">
        <f t="shared" si="243"/>
        <v>0.25784801186144313</v>
      </c>
      <c r="S114" s="76">
        <f t="shared" ref="S114:Z114" si="244">TTEST(AB36:AB39,AB50:AB53,2,2)</f>
        <v>0.46295995431365544</v>
      </c>
      <c r="T114" s="35">
        <f t="shared" si="244"/>
        <v>2.3974158655471884E-2</v>
      </c>
      <c r="U114" s="35">
        <f t="shared" si="244"/>
        <v>0.15752482989084141</v>
      </c>
      <c r="V114" s="35">
        <f t="shared" si="244"/>
        <v>0.23330420120111381</v>
      </c>
      <c r="W114" s="35">
        <f t="shared" si="244"/>
        <v>0.88089928495058523</v>
      </c>
      <c r="X114" s="35">
        <f t="shared" si="244"/>
        <v>0.19619426807946791</v>
      </c>
      <c r="Y114">
        <f t="shared" si="244"/>
        <v>0.95348942460549946</v>
      </c>
      <c r="Z114" s="76">
        <f t="shared" si="244"/>
        <v>0.88659478532215963</v>
      </c>
      <c r="AA114" s="3" t="e">
        <f>TTEST(#REF!,#REF!,2,2)</f>
        <v>#REF!</v>
      </c>
    </row>
    <row r="115" spans="2:27" x14ac:dyDescent="0.25">
      <c r="B115" s="225"/>
      <c r="C115" s="179"/>
      <c r="I115" s="274"/>
      <c r="J115" s="19" t="s">
        <v>70</v>
      </c>
      <c r="K115" s="35">
        <f t="shared" ref="K115:R115" si="245">TTEST(T36:T39,T43:T46,2,2)</f>
        <v>4.8989250692555086E-3</v>
      </c>
      <c r="L115" s="35">
        <f t="shared" si="245"/>
        <v>2.3380556870621294E-2</v>
      </c>
      <c r="M115" s="35">
        <f t="shared" si="245"/>
        <v>0.18685044488561336</v>
      </c>
      <c r="N115" s="35">
        <f t="shared" si="245"/>
        <v>0.35507518055901649</v>
      </c>
      <c r="O115" s="35">
        <f t="shared" si="245"/>
        <v>0.13310243578950393</v>
      </c>
      <c r="P115" s="35">
        <f t="shared" si="245"/>
        <v>0.34490617793848954</v>
      </c>
      <c r="Q115" s="35">
        <f t="shared" si="245"/>
        <v>0.42381711197336042</v>
      </c>
      <c r="R115">
        <f t="shared" si="245"/>
        <v>0.43227782738351239</v>
      </c>
      <c r="S115" s="76">
        <f t="shared" ref="S115:Z115" si="246">TTEST(AB36:AB39,AB43:AB46,2,2)</f>
        <v>0.66864765279100502</v>
      </c>
      <c r="T115" s="35">
        <f t="shared" si="246"/>
        <v>7.7492264309068082E-2</v>
      </c>
      <c r="U115" s="35">
        <f t="shared" si="246"/>
        <v>0.3351513010076857</v>
      </c>
      <c r="V115" s="35">
        <f t="shared" si="246"/>
        <v>0.46271789181250023</v>
      </c>
      <c r="W115" s="35">
        <f t="shared" si="246"/>
        <v>0.68571797882227103</v>
      </c>
      <c r="X115" s="35">
        <f t="shared" si="246"/>
        <v>0.80864698698718507</v>
      </c>
      <c r="Y115">
        <f t="shared" si="246"/>
        <v>0.76740425223106867</v>
      </c>
      <c r="Z115" s="76">
        <f t="shared" si="246"/>
        <v>0.61438150384956902</v>
      </c>
      <c r="AA115" s="3" t="e">
        <f>TTEST(#REF!,#REF!,2,2)</f>
        <v>#REF!</v>
      </c>
    </row>
    <row r="116" spans="2:27" x14ac:dyDescent="0.25">
      <c r="B116" s="225"/>
      <c r="C116" s="179"/>
      <c r="I116" s="274"/>
      <c r="J116" s="71" t="s">
        <v>71</v>
      </c>
      <c r="K116" s="37">
        <f t="shared" ref="K116:R116" si="247">TTEST(T43:T46,T50:T53,2,2)</f>
        <v>0.26662946762475231</v>
      </c>
      <c r="L116" s="37">
        <f t="shared" si="247"/>
        <v>1.2190982498310467E-2</v>
      </c>
      <c r="M116" s="37">
        <f t="shared" si="247"/>
        <v>1.4421631808471599E-2</v>
      </c>
      <c r="N116" s="37">
        <f t="shared" si="247"/>
        <v>0.85673463284511608</v>
      </c>
      <c r="O116" s="37">
        <f t="shared" si="247"/>
        <v>0.98215201959423115</v>
      </c>
      <c r="P116" s="37">
        <f t="shared" si="247"/>
        <v>0.63614211237507789</v>
      </c>
      <c r="Q116" s="37">
        <f t="shared" si="247"/>
        <v>0.99861892180279366</v>
      </c>
      <c r="R116" s="6">
        <f t="shared" si="247"/>
        <v>0.55738915945306033</v>
      </c>
      <c r="S116" s="74">
        <f t="shared" ref="S116:Z116" si="248">TTEST(AB43:AB46,AB50:AB53,2,2)</f>
        <v>0.2205297925787533</v>
      </c>
      <c r="T116" s="37">
        <f t="shared" si="248"/>
        <v>0.48895510713086288</v>
      </c>
      <c r="U116" s="37">
        <f t="shared" si="248"/>
        <v>0.6233680551955304</v>
      </c>
      <c r="V116" s="37">
        <f t="shared" si="248"/>
        <v>0.6782584418560913</v>
      </c>
      <c r="W116" s="37">
        <f t="shared" si="248"/>
        <v>0.59671927026681826</v>
      </c>
      <c r="X116" s="37">
        <f t="shared" si="248"/>
        <v>0.11552467158533</v>
      </c>
      <c r="Y116" s="6">
        <f t="shared" si="248"/>
        <v>0.69645842016094062</v>
      </c>
      <c r="Z116" s="74">
        <f t="shared" si="248"/>
        <v>0.62760361449707225</v>
      </c>
      <c r="AA116" s="7" t="e">
        <f>TTEST(#REF!,#REF!,2,2)</f>
        <v>#REF!</v>
      </c>
    </row>
    <row r="117" spans="2:27" x14ac:dyDescent="0.25">
      <c r="B117" s="225"/>
      <c r="I117" s="274"/>
      <c r="J117" s="19" t="s">
        <v>72</v>
      </c>
      <c r="K117" s="35">
        <f t="shared" ref="K117:R117" si="249">TTEST(T4:T11,T36:T39,2,2)</f>
        <v>7.5613497212156277E-6</v>
      </c>
      <c r="L117" s="35">
        <f t="shared" si="249"/>
        <v>5.5205549375140842E-2</v>
      </c>
      <c r="M117" s="35">
        <f t="shared" si="249"/>
        <v>3.5296902413109313E-4</v>
      </c>
      <c r="N117" s="35">
        <f t="shared" si="249"/>
        <v>4.417322218875214E-4</v>
      </c>
      <c r="O117" s="35">
        <f t="shared" si="249"/>
        <v>0.41864697449680727</v>
      </c>
      <c r="P117" s="35">
        <f t="shared" si="249"/>
        <v>3.2128019223820847E-5</v>
      </c>
      <c r="Q117" s="35">
        <f t="shared" si="249"/>
        <v>0.84057562371542571</v>
      </c>
      <c r="R117">
        <f t="shared" si="249"/>
        <v>3.4310314384568816E-2</v>
      </c>
      <c r="S117" s="76">
        <f t="shared" ref="S117:Z117" si="250">TTEST(AB4:AB11,AB36:AB39,2,2)</f>
        <v>0.14389466461207329</v>
      </c>
      <c r="T117" s="35">
        <f t="shared" si="250"/>
        <v>0.1876404831721557</v>
      </c>
      <c r="U117" s="35">
        <f t="shared" si="250"/>
        <v>8.3932065296502628E-2</v>
      </c>
      <c r="V117" s="35">
        <f t="shared" si="250"/>
        <v>0.55293748138763732</v>
      </c>
      <c r="W117" s="35">
        <f t="shared" si="250"/>
        <v>0.85515185508381719</v>
      </c>
      <c r="X117" s="35">
        <f t="shared" si="250"/>
        <v>0.81682256696560174</v>
      </c>
      <c r="Y117">
        <f t="shared" si="250"/>
        <v>0.69861766144800197</v>
      </c>
      <c r="Z117" s="76">
        <f t="shared" si="250"/>
        <v>2.4737096079962387E-2</v>
      </c>
      <c r="AA117" s="3" t="e">
        <f>TTEST(#REF!,#REF!,2,2)</f>
        <v>#REF!</v>
      </c>
    </row>
    <row r="118" spans="2:27" x14ac:dyDescent="0.25">
      <c r="B118" s="225"/>
      <c r="I118" s="274"/>
      <c r="J118" s="180" t="s">
        <v>73</v>
      </c>
      <c r="K118" s="35">
        <f t="shared" ref="K118:R118" si="251">TTEST(T25:T32,T50:T53,2,2)</f>
        <v>1.600373971498685E-2</v>
      </c>
      <c r="L118" s="35">
        <f t="shared" si="251"/>
        <v>4.6935015439391416E-2</v>
      </c>
      <c r="M118" s="35">
        <f t="shared" si="251"/>
        <v>1.4071994606327186E-4</v>
      </c>
      <c r="N118" s="35">
        <f t="shared" si="251"/>
        <v>0.31241964616243684</v>
      </c>
      <c r="O118" s="35">
        <f t="shared" si="251"/>
        <v>0.36683216504298988</v>
      </c>
      <c r="P118" s="35">
        <f t="shared" si="251"/>
        <v>1.0224544090293807E-2</v>
      </c>
      <c r="Q118" s="35">
        <f t="shared" si="251"/>
        <v>0.19542387118662177</v>
      </c>
      <c r="R118">
        <f t="shared" si="251"/>
        <v>5.200219482580945E-2</v>
      </c>
      <c r="S118" s="76">
        <f t="shared" ref="S118:Z118" si="252">TTEST(AB25:AB32,AB50:AB53,2,2)</f>
        <v>0.67481684426355848</v>
      </c>
      <c r="T118" s="35">
        <f t="shared" si="252"/>
        <v>0.76931529241082319</v>
      </c>
      <c r="U118" s="35">
        <f t="shared" si="252"/>
        <v>8.1920029397698647E-3</v>
      </c>
      <c r="V118" s="35">
        <f t="shared" si="252"/>
        <v>4.3714851050396249E-2</v>
      </c>
      <c r="W118" s="35">
        <f t="shared" si="252"/>
        <v>0.42141132986100205</v>
      </c>
      <c r="X118" s="35">
        <f t="shared" si="252"/>
        <v>0.91733271155444607</v>
      </c>
      <c r="Y118">
        <f t="shared" si="252"/>
        <v>1.1168290766139824E-2</v>
      </c>
      <c r="Z118" s="76">
        <f t="shared" si="252"/>
        <v>1.3037721252141025E-2</v>
      </c>
      <c r="AA118" s="3" t="e">
        <f>TTEST(#REF!,#REF!,2,2)</f>
        <v>#REF!</v>
      </c>
    </row>
    <row r="119" spans="2:27" ht="15.75" thickBot="1" x14ac:dyDescent="0.3">
      <c r="B119" s="225"/>
      <c r="I119" s="275"/>
      <c r="J119" s="20" t="s">
        <v>74</v>
      </c>
      <c r="K119" s="39">
        <f t="shared" ref="K119:R119" si="253">TTEST(T15:T21,T43:T46,2,2)</f>
        <v>5.6427057397996805E-2</v>
      </c>
      <c r="L119" s="39">
        <f t="shared" si="253"/>
        <v>0.10789154266017013</v>
      </c>
      <c r="M119" s="39">
        <f t="shared" si="253"/>
        <v>0.50048380437056206</v>
      </c>
      <c r="N119" s="39">
        <f t="shared" si="253"/>
        <v>7.3401340227482278E-2</v>
      </c>
      <c r="O119" s="39">
        <f t="shared" si="253"/>
        <v>5.2941981031853517E-3</v>
      </c>
      <c r="P119" s="39">
        <f t="shared" si="253"/>
        <v>9.0120671649812677E-4</v>
      </c>
      <c r="Q119" s="39">
        <f t="shared" si="253"/>
        <v>0.23154516966498653</v>
      </c>
      <c r="R119" s="11">
        <f t="shared" si="253"/>
        <v>0.25760937599965594</v>
      </c>
      <c r="S119" s="77">
        <f t="shared" ref="S119:Z119" si="254">TTEST(AB15:AB21,AB43:AB46,2,2)</f>
        <v>0.9284961613239735</v>
      </c>
      <c r="T119" s="39">
        <f t="shared" si="254"/>
        <v>0.43921595970079652</v>
      </c>
      <c r="U119" s="39">
        <f t="shared" si="254"/>
        <v>3.9958795668291004E-2</v>
      </c>
      <c r="V119" s="39">
        <f t="shared" si="254"/>
        <v>0.2757117020386784</v>
      </c>
      <c r="W119" s="39">
        <f t="shared" si="254"/>
        <v>0.4383241244992615</v>
      </c>
      <c r="X119" s="39">
        <f t="shared" si="254"/>
        <v>0.54327642322521053</v>
      </c>
      <c r="Y119" s="11">
        <f t="shared" si="254"/>
        <v>6.3267271213302043E-2</v>
      </c>
      <c r="Z119" s="77">
        <f t="shared" si="254"/>
        <v>3.742805201064142E-3</v>
      </c>
      <c r="AA119" s="12" t="e">
        <f>TTEST(#REF!,#REF!,2,2)</f>
        <v>#REF!</v>
      </c>
    </row>
    <row r="120" spans="2:27" x14ac:dyDescent="0.25">
      <c r="B120" s="225"/>
      <c r="I120" s="273" t="s">
        <v>10</v>
      </c>
      <c r="J120" s="183" t="s">
        <v>66</v>
      </c>
      <c r="K120" s="188">
        <f t="shared" ref="K120:R120" si="255">TTEST(T57:T63,T74:T80,2,2)</f>
        <v>0.15540444198861625</v>
      </c>
      <c r="L120" s="188">
        <f t="shared" si="255"/>
        <v>0.26567041990202928</v>
      </c>
      <c r="M120" s="188">
        <f t="shared" si="255"/>
        <v>0.42592352329160421</v>
      </c>
      <c r="N120" s="188">
        <f t="shared" si="255"/>
        <v>0.2898767525097744</v>
      </c>
      <c r="O120" s="188">
        <f t="shared" si="255"/>
        <v>0.16171461312249125</v>
      </c>
      <c r="P120" s="188">
        <f t="shared" si="255"/>
        <v>0.21442299962438535</v>
      </c>
      <c r="Q120" s="188">
        <f t="shared" si="255"/>
        <v>0.6005018130429649</v>
      </c>
      <c r="R120" s="9">
        <f t="shared" si="255"/>
        <v>0.24551884348810901</v>
      </c>
      <c r="S120" s="210">
        <f t="shared" ref="S120:Z120" si="256">TTEST(AB57:AB63,AB74:AB80,2,2)</f>
        <v>0.95575837687041965</v>
      </c>
      <c r="T120" s="188">
        <f t="shared" si="256"/>
        <v>0.59911606001929918</v>
      </c>
      <c r="U120" s="188">
        <f t="shared" si="256"/>
        <v>0.17494844516222233</v>
      </c>
      <c r="V120" s="188">
        <f t="shared" si="256"/>
        <v>8.2262520066169006E-2</v>
      </c>
      <c r="W120" s="188">
        <f t="shared" si="256"/>
        <v>0.19400282447671027</v>
      </c>
      <c r="X120" s="188">
        <f t="shared" si="256"/>
        <v>0.49078302169701438</v>
      </c>
      <c r="Y120" s="9">
        <f t="shared" si="256"/>
        <v>0.44913765126582306</v>
      </c>
      <c r="Z120" s="210">
        <f t="shared" si="256"/>
        <v>0.19225682789168252</v>
      </c>
      <c r="AA120" s="10" t="e">
        <f>TTEST(#REF!,#REF!,2,2)</f>
        <v>#REF!</v>
      </c>
    </row>
    <row r="121" spans="2:27" x14ac:dyDescent="0.25">
      <c r="B121" s="225"/>
      <c r="C121" s="179"/>
      <c r="I121" s="274"/>
      <c r="J121" s="180" t="s">
        <v>67</v>
      </c>
      <c r="K121" s="35">
        <f t="shared" ref="K121:R121" si="257">TTEST(T57:T63,T67:T70,2,2)</f>
        <v>3.5567327698309004E-2</v>
      </c>
      <c r="L121" s="35">
        <f t="shared" si="257"/>
        <v>0.56730406237784203</v>
      </c>
      <c r="M121" s="35">
        <f t="shared" si="257"/>
        <v>0.5933775677768629</v>
      </c>
      <c r="N121" s="35">
        <f t="shared" si="257"/>
        <v>0.50192956465854788</v>
      </c>
      <c r="O121" s="35">
        <f t="shared" si="257"/>
        <v>0.27579522018422348</v>
      </c>
      <c r="P121" s="35">
        <f t="shared" si="257"/>
        <v>0.37092891903690134</v>
      </c>
      <c r="Q121" s="35">
        <f t="shared" si="257"/>
        <v>1.0818033145468467E-2</v>
      </c>
      <c r="R121">
        <f t="shared" si="257"/>
        <v>6.629990382585136E-3</v>
      </c>
      <c r="S121" s="76">
        <f t="shared" ref="S121:Z121" si="258">TTEST(AB57:AB63,AB67:AB70,2,2)</f>
        <v>2.0369618417596932E-2</v>
      </c>
      <c r="T121" s="35">
        <f t="shared" si="258"/>
        <v>0.99645800402137874</v>
      </c>
      <c r="U121" s="35">
        <f t="shared" si="258"/>
        <v>0.89670816151646338</v>
      </c>
      <c r="V121" s="35">
        <f t="shared" si="258"/>
        <v>0.78945937094509278</v>
      </c>
      <c r="W121" s="35">
        <f t="shared" si="258"/>
        <v>0.60281055536887329</v>
      </c>
      <c r="X121" s="35">
        <f t="shared" si="258"/>
        <v>0.3959855784912647</v>
      </c>
      <c r="Y121">
        <f t="shared" si="258"/>
        <v>0.49692106956746995</v>
      </c>
      <c r="Z121" s="76" t="e">
        <f t="shared" si="258"/>
        <v>#DIV/0!</v>
      </c>
      <c r="AA121" s="3" t="e">
        <f>TTEST(#REF!,#REF!,2,2)</f>
        <v>#REF!</v>
      </c>
    </row>
    <row r="122" spans="2:27" x14ac:dyDescent="0.25">
      <c r="B122" s="225"/>
      <c r="I122" s="274"/>
      <c r="J122" s="186" t="s">
        <v>68</v>
      </c>
      <c r="K122" s="37">
        <f t="shared" ref="K122:R122" si="259">TTEST(T67:T70,T74:T80,2,2)</f>
        <v>8.6394592633309591E-2</v>
      </c>
      <c r="L122" s="37">
        <f t="shared" si="259"/>
        <v>0.57441005369636233</v>
      </c>
      <c r="M122" s="37">
        <f t="shared" si="259"/>
        <v>0.9974968988675661</v>
      </c>
      <c r="N122" s="37">
        <f t="shared" si="259"/>
        <v>0.78652193180196561</v>
      </c>
      <c r="O122" s="37">
        <f t="shared" si="259"/>
        <v>0.85916638425379344</v>
      </c>
      <c r="P122" s="37">
        <f t="shared" si="259"/>
        <v>0.92419480624473782</v>
      </c>
      <c r="Q122" s="37">
        <f t="shared" si="259"/>
        <v>7.9234747701527011E-2</v>
      </c>
      <c r="R122" s="6">
        <f t="shared" si="259"/>
        <v>0.15574669480263148</v>
      </c>
      <c r="S122" s="74">
        <f t="shared" ref="S122:Z122" si="260">TTEST(AB67:AB70,AB74:AB80,2,2)</f>
        <v>3.2690969367787502E-2</v>
      </c>
      <c r="T122" s="37">
        <f t="shared" si="260"/>
        <v>0.51276292584750238</v>
      </c>
      <c r="U122" s="37">
        <f t="shared" si="260"/>
        <v>0.30506793106774932</v>
      </c>
      <c r="V122" s="37">
        <f t="shared" si="260"/>
        <v>4.5480982606293442E-2</v>
      </c>
      <c r="W122" s="37">
        <f t="shared" si="260"/>
        <v>6.6932432372426007E-2</v>
      </c>
      <c r="X122" s="37">
        <f t="shared" si="260"/>
        <v>2.285054036431346E-2</v>
      </c>
      <c r="Y122" s="6">
        <f t="shared" si="260"/>
        <v>0.85221754322300824</v>
      </c>
      <c r="Z122" s="74" t="e">
        <f t="shared" si="260"/>
        <v>#DIV/0!</v>
      </c>
      <c r="AA122" s="7" t="e">
        <f>TTEST(#REF!,#REF!,2,2)</f>
        <v>#REF!</v>
      </c>
    </row>
    <row r="123" spans="2:27" x14ac:dyDescent="0.25">
      <c r="B123" s="225"/>
      <c r="C123" s="179"/>
      <c r="I123" s="274"/>
      <c r="J123" s="19" t="s">
        <v>69</v>
      </c>
      <c r="K123" s="35">
        <f t="shared" ref="K123:R123" si="261">TTEST(T84:T90,T101:T104,2,2)</f>
        <v>2.302954026484923E-2</v>
      </c>
      <c r="L123" s="35">
        <f t="shared" si="261"/>
        <v>0.97656042643346774</v>
      </c>
      <c r="M123" s="35">
        <f t="shared" si="261"/>
        <v>4.7284734261164592E-2</v>
      </c>
      <c r="N123" s="35">
        <f t="shared" si="261"/>
        <v>0.84923075624704891</v>
      </c>
      <c r="O123" s="35">
        <f t="shared" si="261"/>
        <v>0.76637776600417695</v>
      </c>
      <c r="P123" s="35">
        <f t="shared" si="261"/>
        <v>0.13071297371392604</v>
      </c>
      <c r="Q123" s="35">
        <f t="shared" si="261"/>
        <v>0.6991259877426329</v>
      </c>
      <c r="R123">
        <f t="shared" si="261"/>
        <v>2.1675267416968922E-3</v>
      </c>
      <c r="S123" s="76">
        <f t="shared" ref="S123:Z123" si="262">TTEST(AB84:AB90,AB101:AB104,2,2)</f>
        <v>0.12982227381194658</v>
      </c>
      <c r="T123" s="35">
        <f t="shared" si="262"/>
        <v>0.24007621186554093</v>
      </c>
      <c r="U123" s="35">
        <f t="shared" si="262"/>
        <v>3.8291024030429499E-2</v>
      </c>
      <c r="V123" s="35">
        <f t="shared" si="262"/>
        <v>0.60985273702487341</v>
      </c>
      <c r="W123" s="35">
        <f t="shared" si="262"/>
        <v>0.2053885744808216</v>
      </c>
      <c r="X123" s="35">
        <f t="shared" si="262"/>
        <v>0.42017613665591036</v>
      </c>
      <c r="Y123">
        <f t="shared" si="262"/>
        <v>0.90544568903947287</v>
      </c>
      <c r="Z123" s="76">
        <f t="shared" si="262"/>
        <v>0.50028509866563764</v>
      </c>
      <c r="AA123" s="3" t="e">
        <f>TTEST(#REF!,#REF!,2,2)</f>
        <v>#REF!</v>
      </c>
    </row>
    <row r="124" spans="2:27" x14ac:dyDescent="0.25">
      <c r="B124" s="225"/>
      <c r="C124" s="179"/>
      <c r="I124" s="274"/>
      <c r="J124" s="19" t="s">
        <v>70</v>
      </c>
      <c r="K124" s="35">
        <f t="shared" ref="K124:R124" si="263">TTEST(T84:T90,T94:T97,2,2)</f>
        <v>8.4353766265975141E-2</v>
      </c>
      <c r="L124" s="35">
        <f t="shared" si="263"/>
        <v>0.46139890687748764</v>
      </c>
      <c r="M124" s="35">
        <f t="shared" si="263"/>
        <v>0.5372905686350371</v>
      </c>
      <c r="N124" s="35">
        <f t="shared" si="263"/>
        <v>0.96199036416659456</v>
      </c>
      <c r="O124" s="35">
        <f t="shared" si="263"/>
        <v>0.45129739350855791</v>
      </c>
      <c r="P124" s="35">
        <f t="shared" si="263"/>
        <v>0.83213205002866331</v>
      </c>
      <c r="Q124" s="35">
        <f t="shared" si="263"/>
        <v>0.53127497986804229</v>
      </c>
      <c r="R124">
        <f t="shared" si="263"/>
        <v>0.62705210533818889</v>
      </c>
      <c r="S124" s="76">
        <f t="shared" ref="S124:Z124" si="264">TTEST(AB84:AB90,AB94:AB97,2,2)</f>
        <v>0.35183039132308264</v>
      </c>
      <c r="T124" s="35">
        <f t="shared" si="264"/>
        <v>0.48916266278986853</v>
      </c>
      <c r="U124" s="35">
        <f t="shared" si="264"/>
        <v>0.81175626926085553</v>
      </c>
      <c r="V124" s="35">
        <f t="shared" si="264"/>
        <v>0.76756260575583146</v>
      </c>
      <c r="W124" s="35">
        <f t="shared" si="264"/>
        <v>0.23310298976415006</v>
      </c>
      <c r="X124" s="35">
        <f t="shared" si="264"/>
        <v>0.42884733569342903</v>
      </c>
      <c r="Y124">
        <f t="shared" si="264"/>
        <v>0.17757470057018118</v>
      </c>
      <c r="Z124" s="76">
        <f t="shared" si="264"/>
        <v>0.35069219594235351</v>
      </c>
      <c r="AA124" s="3" t="e">
        <f>TTEST(#REF!,#REF!,2,2)</f>
        <v>#REF!</v>
      </c>
    </row>
    <row r="125" spans="2:27" x14ac:dyDescent="0.25">
      <c r="B125" s="225"/>
      <c r="C125" s="179"/>
      <c r="I125" s="274"/>
      <c r="J125" s="71" t="s">
        <v>71</v>
      </c>
      <c r="K125" s="197">
        <f t="shared" ref="K125:R125" si="265">TTEST(T94:T97,T101:T104,2,2)</f>
        <v>0.43709865385017493</v>
      </c>
      <c r="L125" s="37">
        <f t="shared" si="265"/>
        <v>0.51461682146158005</v>
      </c>
      <c r="M125" s="37">
        <f t="shared" si="265"/>
        <v>4.3552890417494043E-2</v>
      </c>
      <c r="N125" s="37">
        <f t="shared" si="265"/>
        <v>0.8590848860562087</v>
      </c>
      <c r="O125" s="37">
        <f t="shared" si="265"/>
        <v>0.46267872191475989</v>
      </c>
      <c r="P125" s="37">
        <f t="shared" si="265"/>
        <v>0.3553181000187447</v>
      </c>
      <c r="Q125" s="37">
        <f t="shared" si="265"/>
        <v>0.99288659842182581</v>
      </c>
      <c r="R125" s="6">
        <f t="shared" si="265"/>
        <v>2.5708873881695998E-2</v>
      </c>
      <c r="S125" s="74">
        <f t="shared" ref="S125:Z125" si="266">TTEST(AB94:AB97,AB101:AB104,2,2)</f>
        <v>0.96318250873215661</v>
      </c>
      <c r="T125" s="37">
        <f t="shared" si="266"/>
        <v>5.9258703938066447E-2</v>
      </c>
      <c r="U125" s="37">
        <f t="shared" si="266"/>
        <v>0.30132308291619647</v>
      </c>
      <c r="V125" s="37">
        <f t="shared" si="266"/>
        <v>0.98940578825114822</v>
      </c>
      <c r="W125" s="37">
        <f t="shared" si="266"/>
        <v>0.86382019363581919</v>
      </c>
      <c r="X125" s="37">
        <f t="shared" si="266"/>
        <v>0.81226614365142658</v>
      </c>
      <c r="Y125" s="6">
        <f t="shared" si="266"/>
        <v>0.21136227362475404</v>
      </c>
      <c r="Z125" s="74">
        <f t="shared" si="266"/>
        <v>0.55239800311896736</v>
      </c>
      <c r="AA125" s="7" t="e">
        <f>TTEST(#REF!,#REF!,2,2)</f>
        <v>#REF!</v>
      </c>
    </row>
    <row r="126" spans="2:27" x14ac:dyDescent="0.25">
      <c r="B126" s="225"/>
      <c r="I126" s="274"/>
      <c r="J126" s="19" t="s">
        <v>72</v>
      </c>
      <c r="K126" s="35">
        <f t="shared" ref="K126:R126" si="267">TTEST(T57:T63,T84:T90,2,2)</f>
        <v>0.75431819017998925</v>
      </c>
      <c r="L126" s="35">
        <f t="shared" si="267"/>
        <v>0.40088572063425032</v>
      </c>
      <c r="M126" s="35">
        <f t="shared" si="267"/>
        <v>0.90189336837543754</v>
      </c>
      <c r="N126" s="35">
        <f t="shared" si="267"/>
        <v>0.60684331517920409</v>
      </c>
      <c r="O126" s="35">
        <f t="shared" si="267"/>
        <v>0.95452752865117096</v>
      </c>
      <c r="P126" s="35">
        <f t="shared" si="267"/>
        <v>0.94507809262158315</v>
      </c>
      <c r="Q126" s="35">
        <f t="shared" si="267"/>
        <v>6.9483823054998214E-2</v>
      </c>
      <c r="R126">
        <f t="shared" si="267"/>
        <v>0.66233069069295425</v>
      </c>
      <c r="S126" s="76">
        <f t="shared" ref="S126:Z126" si="268">TTEST(AB57:AB63,AB84:AB90,2,2)</f>
        <v>0.63209003233142536</v>
      </c>
      <c r="T126" s="35">
        <f t="shared" si="268"/>
        <v>0.96571386278994675</v>
      </c>
      <c r="U126" s="35">
        <f t="shared" si="268"/>
        <v>0.41997633814013036</v>
      </c>
      <c r="V126" s="35">
        <f t="shared" si="268"/>
        <v>0.71772585832117386</v>
      </c>
      <c r="W126" s="35">
        <f t="shared" si="268"/>
        <v>0.61855159793629388</v>
      </c>
      <c r="X126" s="35">
        <f t="shared" si="268"/>
        <v>0.97000902726808014</v>
      </c>
      <c r="Y126">
        <f t="shared" si="268"/>
        <v>0.95217133238258811</v>
      </c>
      <c r="Z126" s="76">
        <f t="shared" si="268"/>
        <v>0.77331383842060863</v>
      </c>
      <c r="AA126" s="3" t="e">
        <f>TTEST(#REF!,#REF!,2,2)</f>
        <v>#REF!</v>
      </c>
    </row>
    <row r="127" spans="2:27" x14ac:dyDescent="0.25">
      <c r="B127" s="225"/>
      <c r="I127" s="274"/>
      <c r="J127" s="180" t="s">
        <v>73</v>
      </c>
      <c r="K127" s="35">
        <f t="shared" ref="K127:R127" si="269">TTEST(T74:T80,T101:T104,2,2)</f>
        <v>0.41456290126499606</v>
      </c>
      <c r="L127" s="35">
        <f t="shared" si="269"/>
        <v>0.71779568257488346</v>
      </c>
      <c r="M127" s="35">
        <f t="shared" si="269"/>
        <v>0.32676420444139204</v>
      </c>
      <c r="N127" s="35">
        <f t="shared" si="269"/>
        <v>0.32858455933122171</v>
      </c>
      <c r="O127" s="35">
        <f t="shared" si="269"/>
        <v>0.16885955885219092</v>
      </c>
      <c r="P127" s="35">
        <f t="shared" si="269"/>
        <v>0.66214333763139477</v>
      </c>
      <c r="Q127" s="35">
        <f t="shared" si="269"/>
        <v>0.9013540628287311</v>
      </c>
      <c r="R127">
        <f t="shared" si="269"/>
        <v>5.3877696871784828E-2</v>
      </c>
      <c r="S127" s="76">
        <f t="shared" ref="S127:Z127" si="270">TTEST(AB74:AB80,AB101:AB104,2,2)</f>
        <v>5.5935043888981816E-2</v>
      </c>
      <c r="T127" s="35">
        <f t="shared" si="270"/>
        <v>4.2915823426754034E-2</v>
      </c>
      <c r="U127" s="35">
        <f t="shared" si="270"/>
        <v>0.94190077020625673</v>
      </c>
      <c r="V127" s="35">
        <f t="shared" si="270"/>
        <v>0.10616690188775403</v>
      </c>
      <c r="W127" s="35">
        <f>TTEST(AF74:AF80,AF101:AF104,2,2)</f>
        <v>8.1008245753008912E-2</v>
      </c>
      <c r="X127" s="35">
        <f t="shared" si="270"/>
        <v>4.3572339160594289E-2</v>
      </c>
      <c r="Y127">
        <f t="shared" si="270"/>
        <v>0.24060010146282357</v>
      </c>
      <c r="Z127" s="76">
        <f t="shared" si="270"/>
        <v>0.80897779994628971</v>
      </c>
      <c r="AA127" s="3" t="e">
        <f>TTEST(#REF!,#REF!,2,2)</f>
        <v>#REF!</v>
      </c>
    </row>
    <row r="128" spans="2:27" ht="15.75" thickBot="1" x14ac:dyDescent="0.3">
      <c r="B128" s="225"/>
      <c r="I128" s="275"/>
      <c r="J128" s="20" t="s">
        <v>74</v>
      </c>
      <c r="K128" s="39">
        <f t="shared" ref="K128:R128" si="271">TTEST(T67:T70,T94:T97,2,2)</f>
        <v>7.8233935255662315E-2</v>
      </c>
      <c r="L128" s="39">
        <f t="shared" si="271"/>
        <v>0.39654992010181928</v>
      </c>
      <c r="M128" s="39">
        <f t="shared" si="271"/>
        <v>0.28012186639809022</v>
      </c>
      <c r="N128" s="39">
        <f t="shared" si="271"/>
        <v>0.67729485163701497</v>
      </c>
      <c r="O128" s="39">
        <f t="shared" si="271"/>
        <v>0.52764794671819748</v>
      </c>
      <c r="P128" s="39">
        <f t="shared" si="271"/>
        <v>0.61730006602876375</v>
      </c>
      <c r="Q128" s="39">
        <f t="shared" si="271"/>
        <v>0.1477625675351765</v>
      </c>
      <c r="R128" s="11">
        <f t="shared" si="271"/>
        <v>9.92293873985646E-2</v>
      </c>
      <c r="S128" s="77">
        <f t="shared" ref="S128:Z128" si="272">TTEST(AB67:AB70,AB94:AB97,2,2)</f>
        <v>0.8284557589764735</v>
      </c>
      <c r="T128" s="39">
        <f t="shared" si="272"/>
        <v>0.40369970073811412</v>
      </c>
      <c r="U128" s="39">
        <f t="shared" si="272"/>
        <v>0.79535854441568277</v>
      </c>
      <c r="V128" s="39">
        <f t="shared" si="272"/>
        <v>0.81868778887973803</v>
      </c>
      <c r="W128" s="39">
        <f t="shared" si="272"/>
        <v>0.92767628011931946</v>
      </c>
      <c r="X128" s="39">
        <f t="shared" si="272"/>
        <v>0.92090865985638426</v>
      </c>
      <c r="Y128" s="11">
        <f t="shared" si="272"/>
        <v>0.10094895905335702</v>
      </c>
      <c r="Z128" s="77" t="e">
        <f t="shared" si="272"/>
        <v>#DIV/0!</v>
      </c>
      <c r="AA128" s="12" t="e">
        <f>TTEST(#REF!,#REF!,2,2)</f>
        <v>#REF!</v>
      </c>
    </row>
    <row r="129" spans="2:27" x14ac:dyDescent="0.25">
      <c r="B129" s="225"/>
      <c r="I129" s="273" t="s">
        <v>75</v>
      </c>
      <c r="J129" s="18" t="s">
        <v>76</v>
      </c>
      <c r="K129" s="188">
        <f t="shared" ref="K129:R129" si="273">TTEST(T4:T11,T57:T63,2,2)</f>
        <v>9.8443976867171041E-4</v>
      </c>
      <c r="L129" s="188">
        <f t="shared" si="273"/>
        <v>1.7630143559738552E-2</v>
      </c>
      <c r="M129" s="188">
        <f t="shared" si="273"/>
        <v>6.0491812364742343E-4</v>
      </c>
      <c r="N129" s="188">
        <f t="shared" si="273"/>
        <v>8.7453144364091472E-3</v>
      </c>
      <c r="O129" s="188">
        <f t="shared" si="273"/>
        <v>0.6302003743919169</v>
      </c>
      <c r="P129" s="188">
        <f t="shared" si="273"/>
        <v>3.3102159536483338E-5</v>
      </c>
      <c r="Q129" s="188">
        <f t="shared" si="273"/>
        <v>0.15398942884706057</v>
      </c>
      <c r="R129" s="9">
        <f t="shared" si="273"/>
        <v>1.6195823194763086E-2</v>
      </c>
      <c r="S129" s="210">
        <f t="shared" ref="S129:Z129" si="274">TTEST(AB4:AB11,AB57:AB63,2,2)</f>
        <v>0.4749384019484697</v>
      </c>
      <c r="T129" s="188">
        <f t="shared" si="274"/>
        <v>0.98813113091686811</v>
      </c>
      <c r="U129" s="188">
        <f t="shared" si="274"/>
        <v>0.27186819654866651</v>
      </c>
      <c r="V129" s="188">
        <f t="shared" si="274"/>
        <v>0.30328407790209833</v>
      </c>
      <c r="W129" s="188">
        <f t="shared" si="274"/>
        <v>0.87670625699982663</v>
      </c>
      <c r="X129" s="188">
        <f t="shared" si="274"/>
        <v>0.84792338774727483</v>
      </c>
      <c r="Y129" s="9">
        <f t="shared" si="274"/>
        <v>0.58384767783053304</v>
      </c>
      <c r="Z129" s="210">
        <f t="shared" si="274"/>
        <v>0.12058799940140651</v>
      </c>
      <c r="AA129" s="10" t="e">
        <f>TTEST(#REF!,#REF!,2,2)</f>
        <v>#REF!</v>
      </c>
    </row>
    <row r="130" spans="2:27" x14ac:dyDescent="0.25">
      <c r="B130" s="225"/>
      <c r="C130" s="179"/>
      <c r="I130" s="274"/>
      <c r="J130" s="180" t="s">
        <v>77</v>
      </c>
      <c r="K130" s="35">
        <f t="shared" ref="K130:R130" si="275">TTEST(T25:T32,T74:T80,2,2)</f>
        <v>0.17661037144597197</v>
      </c>
      <c r="L130" s="35">
        <f t="shared" si="275"/>
        <v>0.13736192112076451</v>
      </c>
      <c r="M130" s="35">
        <f t="shared" si="275"/>
        <v>4.0247663813128661E-4</v>
      </c>
      <c r="N130" s="35">
        <f t="shared" si="275"/>
        <v>0.36226844537961322</v>
      </c>
      <c r="O130" s="35">
        <f t="shared" si="275"/>
        <v>0.70137787672349083</v>
      </c>
      <c r="P130" s="35">
        <f t="shared" si="275"/>
        <v>3.5074942322357982E-3</v>
      </c>
      <c r="Q130" s="35">
        <f t="shared" si="275"/>
        <v>0.76262370043282113</v>
      </c>
      <c r="R130">
        <f t="shared" si="275"/>
        <v>0.48489423898740103</v>
      </c>
      <c r="S130" s="76">
        <f t="shared" ref="S130:Z130" si="276">TTEST(AB25:AB32,AB74:AB80,2,2)</f>
        <v>0.32086922712183857</v>
      </c>
      <c r="T130" s="35">
        <f t="shared" si="276"/>
        <v>0.5870739285433948</v>
      </c>
      <c r="U130" s="35">
        <f t="shared" si="276"/>
        <v>0.55741292396243769</v>
      </c>
      <c r="V130" s="35">
        <f t="shared" si="276"/>
        <v>0.76887610582605392</v>
      </c>
      <c r="W130" s="35">
        <f t="shared" si="276"/>
        <v>0.23907534179153442</v>
      </c>
      <c r="X130" s="35">
        <f t="shared" si="276"/>
        <v>0.7551743113089896</v>
      </c>
      <c r="Y130">
        <f t="shared" si="276"/>
        <v>0.22360689792688332</v>
      </c>
      <c r="Z130" s="76">
        <f t="shared" si="276"/>
        <v>1.5461388340859211E-3</v>
      </c>
      <c r="AA130" s="3" t="e">
        <f>TTEST(#REF!,#REF!,2,2)</f>
        <v>#REF!</v>
      </c>
    </row>
    <row r="131" spans="2:27" x14ac:dyDescent="0.25">
      <c r="B131" s="225"/>
      <c r="I131" s="274"/>
      <c r="J131" s="71" t="s">
        <v>78</v>
      </c>
      <c r="K131" s="197">
        <f t="shared" ref="K131:R131" si="277">TTEST(T15:T21,T67:T70,2,2)</f>
        <v>0.11437810609816815</v>
      </c>
      <c r="L131" s="37">
        <f t="shared" si="277"/>
        <v>0.84421419105525675</v>
      </c>
      <c r="M131" s="37">
        <f t="shared" si="277"/>
        <v>0.39917206278135242</v>
      </c>
      <c r="N131" s="37">
        <f t="shared" si="277"/>
        <v>0.14205542816784375</v>
      </c>
      <c r="O131" s="37">
        <f t="shared" si="277"/>
        <v>4.7850792994587166E-2</v>
      </c>
      <c r="P131" s="37">
        <f t="shared" si="277"/>
        <v>4.8950959062726731E-4</v>
      </c>
      <c r="Q131" s="37">
        <f t="shared" si="277"/>
        <v>7.3486686238725618E-2</v>
      </c>
      <c r="R131" s="6">
        <f t="shared" si="277"/>
        <v>0.20989300966754806</v>
      </c>
      <c r="S131" s="74">
        <f t="shared" ref="S131:Z131" si="278">TTEST(AB15:AB21,AB67:AB70,2,2)</f>
        <v>0.36076827394144773</v>
      </c>
      <c r="T131" s="37">
        <f t="shared" si="278"/>
        <v>0.6044794682573289</v>
      </c>
      <c r="U131" s="37">
        <f t="shared" si="278"/>
        <v>0.24888034886817728</v>
      </c>
      <c r="V131" s="37">
        <f t="shared" si="278"/>
        <v>0.44587597249695765</v>
      </c>
      <c r="W131" s="37">
        <f t="shared" si="278"/>
        <v>0.74341367459821361</v>
      </c>
      <c r="X131" s="37">
        <f t="shared" si="278"/>
        <v>0.59456493674885769</v>
      </c>
      <c r="Y131" s="6">
        <f t="shared" si="278"/>
        <v>0.51544208349510234</v>
      </c>
      <c r="Z131" s="74" t="e">
        <f t="shared" si="278"/>
        <v>#DIV/0!</v>
      </c>
      <c r="AA131" s="7" t="e">
        <f>TTEST(#REF!,#REF!,2,2)</f>
        <v>#REF!</v>
      </c>
    </row>
    <row r="132" spans="2:27" x14ac:dyDescent="0.25">
      <c r="B132" s="225"/>
      <c r="I132" s="274"/>
      <c r="J132" s="19" t="s">
        <v>79</v>
      </c>
      <c r="K132" s="35">
        <f t="shared" ref="K132:R132" si="279">TTEST(T36:T39,T84:T90,2,2)</f>
        <v>2.0643015359603983E-2</v>
      </c>
      <c r="L132" s="35">
        <f t="shared" si="279"/>
        <v>0.76668037050829263</v>
      </c>
      <c r="M132" s="35">
        <f t="shared" si="279"/>
        <v>3.4773972109626267E-2</v>
      </c>
      <c r="N132" s="35">
        <f t="shared" si="279"/>
        <v>0.28359740589661869</v>
      </c>
      <c r="O132" s="35">
        <f t="shared" si="279"/>
        <v>0.8902495867204181</v>
      </c>
      <c r="P132" s="35">
        <f t="shared" si="279"/>
        <v>0.72226067978776332</v>
      </c>
      <c r="Q132" s="35">
        <f t="shared" si="279"/>
        <v>0.68260894279994955</v>
      </c>
      <c r="R132">
        <f t="shared" si="279"/>
        <v>0.30445046560019523</v>
      </c>
      <c r="S132" s="76">
        <f t="shared" ref="S132:Z132" si="280">TTEST(AB36:AB39,AB84:AB90,2,2)</f>
        <v>0.81309033474885828</v>
      </c>
      <c r="T132" s="35">
        <f t="shared" si="280"/>
        <v>6.7227765198354536E-2</v>
      </c>
      <c r="U132" s="35">
        <f t="shared" si="280"/>
        <v>8.8073955199621856E-2</v>
      </c>
      <c r="V132" s="35">
        <f t="shared" si="280"/>
        <v>0.706732750055593</v>
      </c>
      <c r="W132" s="35">
        <f t="shared" si="280"/>
        <v>0.60073554543742613</v>
      </c>
      <c r="X132" s="35">
        <f t="shared" si="280"/>
        <v>0.2971009885974743</v>
      </c>
      <c r="Y132">
        <f t="shared" si="280"/>
        <v>0.91949576377900644</v>
      </c>
      <c r="Z132" s="76">
        <f t="shared" si="280"/>
        <v>0.88358097573774241</v>
      </c>
      <c r="AA132" s="3" t="e">
        <f>TTEST(#REF!,#REF!,2,2)</f>
        <v>#REF!</v>
      </c>
    </row>
    <row r="133" spans="2:27" x14ac:dyDescent="0.25">
      <c r="B133" s="225"/>
      <c r="C133" s="179"/>
      <c r="I133" s="274"/>
      <c r="J133" s="19" t="s">
        <v>80</v>
      </c>
      <c r="K133" s="35">
        <f t="shared" ref="K133:R133" si="281">TTEST(T50:T53,T101:T104,2,2)</f>
        <v>1.7472302765885399E-2</v>
      </c>
      <c r="L133" s="35">
        <f t="shared" si="281"/>
        <v>0.81314371196952995</v>
      </c>
      <c r="M133" s="35">
        <f t="shared" si="281"/>
        <v>3.4476395295630749E-2</v>
      </c>
      <c r="N133" s="35">
        <f t="shared" si="281"/>
        <v>0.88964242779153924</v>
      </c>
      <c r="O133" s="35">
        <f t="shared" si="281"/>
        <v>0.24075158455323831</v>
      </c>
      <c r="P133" s="35">
        <f t="shared" si="281"/>
        <v>0.63413083846545271</v>
      </c>
      <c r="Q133" s="35">
        <f t="shared" si="281"/>
        <v>0.53362554356576497</v>
      </c>
      <c r="R133">
        <f t="shared" si="281"/>
        <v>0.45114577045019372</v>
      </c>
      <c r="S133" s="76">
        <f t="shared" ref="S133:Z133" si="282">TTEST(AB50:AB53,AB101:AB104,2,2)</f>
        <v>0.2784888746034056</v>
      </c>
      <c r="T133" s="35">
        <f t="shared" si="282"/>
        <v>0.11964559144545943</v>
      </c>
      <c r="U133" s="35">
        <f t="shared" si="282"/>
        <v>8.9901725307552721E-2</v>
      </c>
      <c r="V133" s="35">
        <f t="shared" si="282"/>
        <v>0.12406035977254065</v>
      </c>
      <c r="W133" s="35">
        <f t="shared" si="282"/>
        <v>0.75405269318852275</v>
      </c>
      <c r="X133" s="35">
        <f t="shared" si="282"/>
        <v>0.28779021877326538</v>
      </c>
      <c r="Y133">
        <f t="shared" si="282"/>
        <v>0.85970852496975769</v>
      </c>
      <c r="Z133" s="76">
        <f t="shared" si="282"/>
        <v>0.25017603630430851</v>
      </c>
      <c r="AA133" s="3" t="e">
        <f>TTEST(#REF!,#REF!,2,2)</f>
        <v>#REF!</v>
      </c>
    </row>
    <row r="134" spans="2:27" ht="15.75" thickBot="1" x14ac:dyDescent="0.3">
      <c r="B134" s="225"/>
      <c r="I134" s="275"/>
      <c r="J134" s="20" t="s">
        <v>81</v>
      </c>
      <c r="K134" s="39">
        <f t="shared" ref="K134:R134" si="283">TTEST(T43:T46,T94:T97,2,2)</f>
        <v>2.1159615519499766E-2</v>
      </c>
      <c r="L134" s="39">
        <f t="shared" si="283"/>
        <v>0.12118273501711097</v>
      </c>
      <c r="M134" s="39">
        <f t="shared" si="283"/>
        <v>0.33250960973520255</v>
      </c>
      <c r="N134" s="39">
        <f t="shared" si="283"/>
        <v>0.82522413132334671</v>
      </c>
      <c r="O134" s="39">
        <f t="shared" si="283"/>
        <v>0.64488361320094245</v>
      </c>
      <c r="P134" s="39">
        <f t="shared" si="283"/>
        <v>0.3695419429657098</v>
      </c>
      <c r="Q134" s="39">
        <f t="shared" si="283"/>
        <v>0.30910796120240486</v>
      </c>
      <c r="R134" s="11">
        <f t="shared" si="283"/>
        <v>0.12447593749094939</v>
      </c>
      <c r="S134" s="77">
        <f t="shared" ref="S134:Z134" si="284">TTEST(AB43:AB46,AB94:AB97,2,2)</f>
        <v>0.37223424839629937</v>
      </c>
      <c r="T134" s="39">
        <f t="shared" si="284"/>
        <v>0.27343026361432649</v>
      </c>
      <c r="U134" s="39">
        <f t="shared" si="284"/>
        <v>0.98028550388799329</v>
      </c>
      <c r="V134" s="39">
        <f t="shared" si="284"/>
        <v>0.59154640452546192</v>
      </c>
      <c r="W134" s="39">
        <f t="shared" si="284"/>
        <v>0.34782019625585436</v>
      </c>
      <c r="X134" s="39">
        <f t="shared" si="284"/>
        <v>0.99527027649936062</v>
      </c>
      <c r="Y134" s="11">
        <f t="shared" si="284"/>
        <v>0.24282354730042668</v>
      </c>
      <c r="Z134" s="77">
        <f t="shared" si="284"/>
        <v>1.4972856771855347E-2</v>
      </c>
      <c r="AA134" s="12" t="e">
        <f>TTEST(#REF!,#REF!,2,2)</f>
        <v>#REF!</v>
      </c>
    </row>
    <row r="135" spans="2:27" x14ac:dyDescent="0.25">
      <c r="B135" s="225"/>
    </row>
    <row r="136" spans="2:27" x14ac:dyDescent="0.25">
      <c r="B136" s="225"/>
    </row>
    <row r="137" spans="2:27" x14ac:dyDescent="0.25">
      <c r="B137" s="225"/>
    </row>
    <row r="141" spans="2:27" x14ac:dyDescent="0.25">
      <c r="H141">
        <v>3268463</v>
      </c>
    </row>
  </sheetData>
  <mergeCells count="24">
    <mergeCell ref="T2:AI2"/>
    <mergeCell ref="D2:R2"/>
    <mergeCell ref="A4:A56"/>
    <mergeCell ref="I109:Z109"/>
    <mergeCell ref="A2:A3"/>
    <mergeCell ref="B2:B3"/>
    <mergeCell ref="C2:C3"/>
    <mergeCell ref="B74:B83"/>
    <mergeCell ref="B84:B93"/>
    <mergeCell ref="A57:A107"/>
    <mergeCell ref="B4:B14"/>
    <mergeCell ref="B15:B24"/>
    <mergeCell ref="B25:B35"/>
    <mergeCell ref="B36:B42"/>
    <mergeCell ref="B43:B49"/>
    <mergeCell ref="B50:B56"/>
    <mergeCell ref="I120:I128"/>
    <mergeCell ref="I129:I134"/>
    <mergeCell ref="I110:J110"/>
    <mergeCell ref="B57:B66"/>
    <mergeCell ref="B67:B73"/>
    <mergeCell ref="B94:B100"/>
    <mergeCell ref="B101:B107"/>
    <mergeCell ref="I111:I119"/>
  </mergeCells>
  <conditionalFormatting sqref="H43:H44 H84 K111:AA134">
    <cfRule type="cellIs" dxfId="31" priority="31" stopIfTrue="1" operator="lessThan">
      <formula>0.05</formula>
    </cfRule>
    <cfRule type="cellIs" dxfId="30" priority="32" operator="lessThan">
      <formula>0.1</formula>
    </cfRule>
  </conditionalFormatting>
  <conditionalFormatting sqref="T8:T11">
    <cfRule type="cellIs" dxfId="29" priority="29" operator="lessThan">
      <formula>$T$14</formula>
    </cfRule>
    <cfRule type="cellIs" dxfId="28" priority="30" operator="greaterThan">
      <formula>$T$13</formula>
    </cfRule>
  </conditionalFormatting>
  <conditionalFormatting sqref="T15:T21">
    <cfRule type="cellIs" dxfId="27" priority="23" operator="lessThan">
      <formula>T$24</formula>
    </cfRule>
    <cfRule type="cellIs" dxfId="26" priority="24" operator="greaterThan">
      <formula>T$23</formula>
    </cfRule>
  </conditionalFormatting>
  <conditionalFormatting sqref="T36:X36 AB36:AH36 T37:AI38 T39:AG39">
    <cfRule type="cellIs" dxfId="25" priority="17" operator="lessThan">
      <formula>T$42</formula>
    </cfRule>
    <cfRule type="cellIs" dxfId="24" priority="18" operator="greaterThan">
      <formula>T$41</formula>
    </cfRule>
  </conditionalFormatting>
  <conditionalFormatting sqref="T84:AA84 AC84:AG84 T85:AC85 AE85:AG85 T86:AA86 AC86:AG86 T87:AG87 T88:Y88 AA88 AC88:AH88 T89:AI90">
    <cfRule type="cellIs" dxfId="23" priority="5" operator="lessThan">
      <formula>T$93</formula>
    </cfRule>
    <cfRule type="cellIs" dxfId="22" priority="6" operator="greaterThan">
      <formula>T$92</formula>
    </cfRule>
  </conditionalFormatting>
  <conditionalFormatting sqref="T74:AE74 AG74:AI74 T75:AG75 T76:X76 AB76:AG76 AC77:AD77 AF77:AG77 T77:AA79 AC78:AI79 T80:AH80">
    <cfRule type="cellIs" dxfId="21" priority="7" operator="lessThan">
      <formula>T$83</formula>
    </cfRule>
    <cfRule type="cellIs" dxfId="20" priority="8" operator="greaterThan">
      <formula>T$82</formula>
    </cfRule>
  </conditionalFormatting>
  <conditionalFormatting sqref="T50:AG50 AI50 T51:AI52 T53:AA53 AC53:AD53 AF53:AI53">
    <cfRule type="cellIs" dxfId="19" priority="13" operator="lessThan">
      <formula>T$56</formula>
    </cfRule>
    <cfRule type="cellIs" dxfId="18" priority="14" operator="greaterThan">
      <formula>T$55</formula>
    </cfRule>
  </conditionalFormatting>
  <conditionalFormatting sqref="T43:AH43 T44:AI45 T46:AA46 AC46:AI46">
    <cfRule type="cellIs" dxfId="17" priority="15" operator="lessThan">
      <formula>T$49</formula>
    </cfRule>
    <cfRule type="cellIs" dxfId="16" priority="16" operator="greaterThan">
      <formula>T$48</formula>
    </cfRule>
  </conditionalFormatting>
  <conditionalFormatting sqref="T57:AI58 V59:X59 T60:AD60 AF60:AG60 T61:AH61 T62:AA62 AC62:AI62 T63:AH63">
    <cfRule type="cellIs" dxfId="15" priority="11" operator="lessThan">
      <formula>T$66</formula>
    </cfRule>
    <cfRule type="cellIs" dxfId="14" priority="12" operator="greaterThan">
      <formula>T$65</formula>
    </cfRule>
  </conditionalFormatting>
  <conditionalFormatting sqref="T67:AI68 T69:AG69 T70:AI70">
    <cfRule type="cellIs" dxfId="13" priority="9" operator="lessThan">
      <formula>T$73</formula>
    </cfRule>
    <cfRule type="cellIs" dxfId="12" priority="10" operator="greaterThan">
      <formula>T$72</formula>
    </cfRule>
  </conditionalFormatting>
  <conditionalFormatting sqref="T94:AI95 T96:AH96 T97:AI97">
    <cfRule type="cellIs" dxfId="11" priority="3" operator="lessThan">
      <formula>T$100</formula>
    </cfRule>
    <cfRule type="cellIs" dxfId="10" priority="4" operator="greaterThan">
      <formula>T$99</formula>
    </cfRule>
  </conditionalFormatting>
  <conditionalFormatting sqref="T101:AI102 T103:Z103 AB103:AG103 T104:AI104">
    <cfRule type="cellIs" dxfId="9" priority="1" operator="lessThan">
      <formula>T$107</formula>
    </cfRule>
    <cfRule type="cellIs" dxfId="8" priority="2" operator="greaterThan">
      <formula>T$106</formula>
    </cfRule>
  </conditionalFormatting>
  <conditionalFormatting sqref="U15:X15 Z15:AC15 AG15 U16:Y16 AE16:AG16 U17:X17 AG17 AI17 U18:AH18 U19:AI20 U21:AA21 AC21:AI21">
    <cfRule type="cellIs" dxfId="7" priority="21" operator="lessThan">
      <formula>U$24</formula>
    </cfRule>
    <cfRule type="cellIs" dxfId="6" priority="22" operator="greaterThan">
      <formula>U$23</formula>
    </cfRule>
  </conditionalFormatting>
  <conditionalFormatting sqref="U8:AA8 AC8:AI8 U9:AI9 U10:AH10 U11:AI11">
    <cfRule type="cellIs" dxfId="5" priority="27" operator="lessThan">
      <formula>U$14</formula>
    </cfRule>
    <cfRule type="cellIs" dxfId="4" priority="28" operator="greaterThan">
      <formula>U$13</formula>
    </cfRule>
  </conditionalFormatting>
  <conditionalFormatting sqref="AB25:AC25 AG25 T25:U26 W25:Y26 AB26 T27:Y27 AA27:AC27 AF27:AG27 T28:AC28 AE28:AG28 T29:AI29 T30:AH30 T31:AI32">
    <cfRule type="cellIs" dxfId="3" priority="19" operator="lessThan">
      <formula>T$35</formula>
    </cfRule>
    <cfRule type="cellIs" dxfId="2" priority="20" operator="greaterThan">
      <formula>T$34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5FE5F-2E89-48FA-B1D5-0CA993C828A3}">
  <dimension ref="A1:I24"/>
  <sheetViews>
    <sheetView workbookViewId="0">
      <selection activeCell="A18" sqref="A18:H20"/>
    </sheetView>
  </sheetViews>
  <sheetFormatPr defaultRowHeight="15" x14ac:dyDescent="0.25"/>
  <cols>
    <col min="5" max="5" width="10.7109375" customWidth="1"/>
    <col min="7" max="8" width="9.5703125" bestFit="1" customWidth="1"/>
  </cols>
  <sheetData>
    <row r="1" spans="1:9" x14ac:dyDescent="0.25">
      <c r="A1" s="293" t="s">
        <v>48</v>
      </c>
      <c r="B1" s="369" t="s">
        <v>182</v>
      </c>
      <c r="C1" s="370" t="s">
        <v>188</v>
      </c>
      <c r="D1" s="372" t="s">
        <v>189</v>
      </c>
      <c r="E1" s="374" t="s">
        <v>190</v>
      </c>
      <c r="F1" s="376" t="s">
        <v>191</v>
      </c>
      <c r="G1" s="378" t="s">
        <v>192</v>
      </c>
      <c r="H1" s="365" t="s">
        <v>193</v>
      </c>
      <c r="I1" s="367" t="s">
        <v>194</v>
      </c>
    </row>
    <row r="2" spans="1:9" ht="15.75" thickBot="1" x14ac:dyDescent="0.3">
      <c r="A2" s="294"/>
      <c r="B2" s="322"/>
      <c r="C2" s="371"/>
      <c r="D2" s="373"/>
      <c r="E2" s="375"/>
      <c r="F2" s="377"/>
      <c r="G2" s="379"/>
      <c r="H2" s="366"/>
      <c r="I2" s="368"/>
    </row>
    <row r="3" spans="1:9" x14ac:dyDescent="0.25">
      <c r="A3" s="293" t="s">
        <v>113</v>
      </c>
      <c r="B3" s="229">
        <v>1</v>
      </c>
      <c r="C3" s="240">
        <v>1.514</v>
      </c>
      <c r="D3" s="241">
        <v>10.769</v>
      </c>
      <c r="E3" s="15">
        <v>13</v>
      </c>
      <c r="F3" s="18">
        <f>D3*E3</f>
        <v>139.99700000000001</v>
      </c>
      <c r="G3" s="242">
        <f t="shared" ref="G3:G24" si="0">120/D3</f>
        <v>11.143095923484074</v>
      </c>
      <c r="H3" s="243">
        <f t="shared" ref="H3:H24" si="1">I3-G3</f>
        <v>13.856904076515926</v>
      </c>
      <c r="I3" s="18">
        <v>25</v>
      </c>
    </row>
    <row r="4" spans="1:9" x14ac:dyDescent="0.25">
      <c r="A4" s="294"/>
      <c r="B4" s="248">
        <v>2</v>
      </c>
      <c r="C4" s="233">
        <v>1.9159999999999999</v>
      </c>
      <c r="D4" s="236">
        <v>10.925000000000001</v>
      </c>
      <c r="E4" s="16">
        <v>13</v>
      </c>
      <c r="F4" s="19">
        <f t="shared" ref="F4:F24" si="2">D4*E4</f>
        <v>142.02500000000001</v>
      </c>
      <c r="G4" s="230">
        <f t="shared" si="0"/>
        <v>10.983981693363845</v>
      </c>
      <c r="H4" s="238">
        <f t="shared" si="1"/>
        <v>14.016018306636155</v>
      </c>
      <c r="I4" s="19">
        <v>25</v>
      </c>
    </row>
    <row r="5" spans="1:9" x14ac:dyDescent="0.25">
      <c r="A5" s="294"/>
      <c r="B5" s="248">
        <v>3</v>
      </c>
      <c r="C5" s="232">
        <v>1.4179999999999999</v>
      </c>
      <c r="D5" s="235">
        <v>16.462</v>
      </c>
      <c r="E5" s="16">
        <v>13</v>
      </c>
      <c r="F5" s="19">
        <f t="shared" si="2"/>
        <v>214.006</v>
      </c>
      <c r="G5" s="230">
        <f t="shared" si="0"/>
        <v>7.2895152472360589</v>
      </c>
      <c r="H5" s="238">
        <f t="shared" si="1"/>
        <v>17.710484752763939</v>
      </c>
      <c r="I5" s="19">
        <v>25</v>
      </c>
    </row>
    <row r="6" spans="1:9" ht="15.75" thickBot="1" x14ac:dyDescent="0.3">
      <c r="A6" s="315"/>
      <c r="B6" s="249">
        <v>4</v>
      </c>
      <c r="C6" s="244">
        <v>1.3740000000000001</v>
      </c>
      <c r="D6" s="245">
        <v>11.441000000000001</v>
      </c>
      <c r="E6" s="17">
        <v>13</v>
      </c>
      <c r="F6" s="20">
        <f t="shared" si="2"/>
        <v>148.733</v>
      </c>
      <c r="G6" s="231">
        <f t="shared" si="0"/>
        <v>10.488593654400839</v>
      </c>
      <c r="H6" s="239">
        <f t="shared" si="1"/>
        <v>14.511406345599161</v>
      </c>
      <c r="I6" s="20">
        <v>25</v>
      </c>
    </row>
    <row r="7" spans="1:9" x14ac:dyDescent="0.25">
      <c r="A7" s="293" t="s">
        <v>183</v>
      </c>
      <c r="B7" s="229">
        <v>5</v>
      </c>
      <c r="C7" s="246">
        <v>1.982</v>
      </c>
      <c r="D7" s="247">
        <v>10.47</v>
      </c>
      <c r="E7" s="15">
        <v>13</v>
      </c>
      <c r="F7" s="18">
        <f t="shared" si="2"/>
        <v>136.11000000000001</v>
      </c>
      <c r="G7" s="242">
        <f t="shared" si="0"/>
        <v>11.46131805157593</v>
      </c>
      <c r="H7" s="243">
        <f t="shared" si="1"/>
        <v>13.53868194842407</v>
      </c>
      <c r="I7" s="18">
        <v>25</v>
      </c>
    </row>
    <row r="8" spans="1:9" x14ac:dyDescent="0.25">
      <c r="A8" s="294"/>
      <c r="B8" s="248">
        <v>6</v>
      </c>
      <c r="C8" s="232">
        <v>1.8540000000000001</v>
      </c>
      <c r="D8" s="235">
        <v>17.029</v>
      </c>
      <c r="E8" s="16">
        <v>13</v>
      </c>
      <c r="F8" s="19">
        <f t="shared" si="2"/>
        <v>221.37700000000001</v>
      </c>
      <c r="G8" s="230">
        <f t="shared" si="0"/>
        <v>7.0468025133595633</v>
      </c>
      <c r="H8" s="238">
        <f t="shared" si="1"/>
        <v>17.953197486640438</v>
      </c>
      <c r="I8" s="19">
        <v>25</v>
      </c>
    </row>
    <row r="9" spans="1:9" x14ac:dyDescent="0.25">
      <c r="A9" s="294"/>
      <c r="B9" s="248">
        <v>7</v>
      </c>
      <c r="C9" s="232">
        <v>1.573</v>
      </c>
      <c r="D9" s="235">
        <v>20.481000000000002</v>
      </c>
      <c r="E9" s="16">
        <v>13</v>
      </c>
      <c r="F9" s="19">
        <f t="shared" si="2"/>
        <v>266.25300000000004</v>
      </c>
      <c r="G9" s="230">
        <f t="shared" si="0"/>
        <v>5.8590889116742346</v>
      </c>
      <c r="H9" s="238">
        <f t="shared" si="1"/>
        <v>19.140911088325765</v>
      </c>
      <c r="I9" s="19">
        <v>25</v>
      </c>
    </row>
    <row r="10" spans="1:9" ht="15.75" thickBot="1" x14ac:dyDescent="0.3">
      <c r="A10" s="315"/>
      <c r="B10" s="249">
        <v>8</v>
      </c>
      <c r="C10" s="234">
        <v>1.7909999999999999</v>
      </c>
      <c r="D10" s="237">
        <v>15.208</v>
      </c>
      <c r="E10" s="17">
        <v>13</v>
      </c>
      <c r="F10" s="20">
        <f t="shared" si="2"/>
        <v>197.70400000000001</v>
      </c>
      <c r="G10" s="231">
        <f t="shared" si="0"/>
        <v>7.890583903208837</v>
      </c>
      <c r="H10" s="239">
        <f t="shared" si="1"/>
        <v>17.109416096791165</v>
      </c>
      <c r="I10" s="20">
        <v>25</v>
      </c>
    </row>
    <row r="11" spans="1:9" x14ac:dyDescent="0.25">
      <c r="A11" s="293" t="s">
        <v>116</v>
      </c>
      <c r="B11" s="229">
        <v>9</v>
      </c>
      <c r="C11" s="240">
        <v>1.8109999999999999</v>
      </c>
      <c r="D11" s="241">
        <v>15.349</v>
      </c>
      <c r="E11" s="15">
        <v>13</v>
      </c>
      <c r="F11" s="18">
        <f t="shared" si="2"/>
        <v>199.53700000000001</v>
      </c>
      <c r="G11" s="242">
        <f t="shared" si="0"/>
        <v>7.8180988989510718</v>
      </c>
      <c r="H11" s="243">
        <f t="shared" si="1"/>
        <v>17.181901101048929</v>
      </c>
      <c r="I11" s="18">
        <v>25</v>
      </c>
    </row>
    <row r="12" spans="1:9" x14ac:dyDescent="0.25">
      <c r="A12" s="294"/>
      <c r="B12" s="248">
        <v>10</v>
      </c>
      <c r="C12" s="233">
        <v>2.1760000000000002</v>
      </c>
      <c r="D12" s="236">
        <v>10.178000000000001</v>
      </c>
      <c r="E12" s="16">
        <v>13</v>
      </c>
      <c r="F12" s="19">
        <f t="shared" si="2"/>
        <v>132.31400000000002</v>
      </c>
      <c r="G12" s="230">
        <f t="shared" si="0"/>
        <v>11.790135586559245</v>
      </c>
      <c r="H12" s="238">
        <f t="shared" si="1"/>
        <v>13.209864413440755</v>
      </c>
      <c r="I12" s="19">
        <v>25</v>
      </c>
    </row>
    <row r="13" spans="1:9" x14ac:dyDescent="0.25">
      <c r="A13" s="294"/>
      <c r="B13" s="248">
        <v>11</v>
      </c>
      <c r="C13" s="232">
        <v>1.792</v>
      </c>
      <c r="D13" s="235">
        <v>27.434000000000001</v>
      </c>
      <c r="E13" s="16">
        <v>13</v>
      </c>
      <c r="F13" s="19">
        <f t="shared" si="2"/>
        <v>356.642</v>
      </c>
      <c r="G13" s="230">
        <f t="shared" si="0"/>
        <v>4.3741342859225778</v>
      </c>
      <c r="H13" s="238">
        <f t="shared" si="1"/>
        <v>20.62586571407742</v>
      </c>
      <c r="I13" s="19">
        <v>25</v>
      </c>
    </row>
    <row r="14" spans="1:9" ht="15.75" thickBot="1" x14ac:dyDescent="0.3">
      <c r="A14" s="315"/>
      <c r="B14" s="249">
        <v>12</v>
      </c>
      <c r="C14" s="244">
        <v>1.512</v>
      </c>
      <c r="D14" s="245">
        <v>13.648999999999999</v>
      </c>
      <c r="E14" s="17">
        <v>13</v>
      </c>
      <c r="F14" s="20">
        <f t="shared" si="2"/>
        <v>177.43699999999998</v>
      </c>
      <c r="G14" s="231">
        <f t="shared" si="0"/>
        <v>8.7918528829950926</v>
      </c>
      <c r="H14" s="239">
        <f t="shared" si="1"/>
        <v>16.208147117004906</v>
      </c>
      <c r="I14" s="20">
        <v>25</v>
      </c>
    </row>
    <row r="15" spans="1:9" x14ac:dyDescent="0.25">
      <c r="A15" s="293" t="s">
        <v>184</v>
      </c>
      <c r="B15" s="229">
        <v>13</v>
      </c>
      <c r="C15" s="246">
        <v>1.48</v>
      </c>
      <c r="D15" s="247">
        <v>6.9269999999999996</v>
      </c>
      <c r="E15" s="15">
        <v>13</v>
      </c>
      <c r="F15" s="18">
        <f t="shared" si="2"/>
        <v>90.050999999999988</v>
      </c>
      <c r="G15" s="242">
        <f t="shared" si="0"/>
        <v>17.3235166738848</v>
      </c>
      <c r="H15" s="243">
        <f t="shared" si="1"/>
        <v>7.6764833261151999</v>
      </c>
      <c r="I15" s="18">
        <v>25</v>
      </c>
    </row>
    <row r="16" spans="1:9" x14ac:dyDescent="0.25">
      <c r="A16" s="294"/>
      <c r="B16" s="248">
        <v>14</v>
      </c>
      <c r="C16" s="232">
        <v>1.5640000000000001</v>
      </c>
      <c r="D16" s="235">
        <v>12.079000000000001</v>
      </c>
      <c r="E16" s="16">
        <v>13</v>
      </c>
      <c r="F16" s="19">
        <f t="shared" si="2"/>
        <v>157.02700000000002</v>
      </c>
      <c r="G16" s="230">
        <f t="shared" si="0"/>
        <v>9.9345972348704361</v>
      </c>
      <c r="H16" s="238">
        <f t="shared" si="1"/>
        <v>15.065402765129564</v>
      </c>
      <c r="I16" s="19">
        <v>25</v>
      </c>
    </row>
    <row r="17" spans="1:9" ht="15.75" thickBot="1" x14ac:dyDescent="0.3">
      <c r="A17" s="315"/>
      <c r="B17" s="249">
        <v>15</v>
      </c>
      <c r="C17" s="244">
        <v>1.31</v>
      </c>
      <c r="D17" s="245">
        <v>15.055</v>
      </c>
      <c r="E17" s="17">
        <v>13</v>
      </c>
      <c r="F17" s="20">
        <f t="shared" si="2"/>
        <v>195.715</v>
      </c>
      <c r="G17" s="231">
        <f t="shared" si="0"/>
        <v>7.970773829292594</v>
      </c>
      <c r="H17" s="239">
        <f t="shared" si="1"/>
        <v>17.029226170707407</v>
      </c>
      <c r="I17" s="20">
        <v>25</v>
      </c>
    </row>
    <row r="18" spans="1:9" x14ac:dyDescent="0.25">
      <c r="A18" s="293" t="s">
        <v>185</v>
      </c>
      <c r="B18" s="229">
        <v>16</v>
      </c>
      <c r="C18" s="246">
        <v>1.829</v>
      </c>
      <c r="D18" s="247">
        <v>11.750999999999999</v>
      </c>
      <c r="E18" s="15">
        <v>13</v>
      </c>
      <c r="F18" s="18">
        <f t="shared" si="2"/>
        <v>152.76300000000001</v>
      </c>
      <c r="G18" s="242">
        <f t="shared" si="0"/>
        <v>10.211896859841715</v>
      </c>
      <c r="H18" s="243">
        <f t="shared" si="1"/>
        <v>14.788103140158285</v>
      </c>
      <c r="I18" s="18">
        <v>25</v>
      </c>
    </row>
    <row r="19" spans="1:9" x14ac:dyDescent="0.25">
      <c r="A19" s="294"/>
      <c r="B19" s="248">
        <v>17</v>
      </c>
      <c r="C19" s="232">
        <v>1.524</v>
      </c>
      <c r="D19" s="235">
        <v>17.123999999999999</v>
      </c>
      <c r="E19" s="16">
        <v>13</v>
      </c>
      <c r="F19" s="19">
        <f t="shared" si="2"/>
        <v>222.61199999999999</v>
      </c>
      <c r="G19" s="230">
        <f t="shared" si="0"/>
        <v>7.0077084793272606</v>
      </c>
      <c r="H19" s="238">
        <f t="shared" si="1"/>
        <v>17.99229152067274</v>
      </c>
      <c r="I19" s="19">
        <v>25</v>
      </c>
    </row>
    <row r="20" spans="1:9" ht="15.75" thickBot="1" x14ac:dyDescent="0.3">
      <c r="A20" s="315"/>
      <c r="B20" s="249">
        <v>18</v>
      </c>
      <c r="C20" s="244">
        <v>1.5640000000000001</v>
      </c>
      <c r="D20" s="245">
        <v>14.769</v>
      </c>
      <c r="E20" s="17">
        <v>13</v>
      </c>
      <c r="F20" s="20">
        <f t="shared" si="2"/>
        <v>191.99700000000001</v>
      </c>
      <c r="G20" s="231">
        <f t="shared" si="0"/>
        <v>8.1251269551086729</v>
      </c>
      <c r="H20" s="239">
        <f t="shared" si="1"/>
        <v>16.874873044891327</v>
      </c>
      <c r="I20" s="20">
        <v>25</v>
      </c>
    </row>
    <row r="21" spans="1:9" x14ac:dyDescent="0.25">
      <c r="A21" s="293" t="s">
        <v>186</v>
      </c>
      <c r="B21" s="229">
        <v>19</v>
      </c>
      <c r="C21" s="240">
        <v>1.7829999999999999</v>
      </c>
      <c r="D21" s="241">
        <v>13.68</v>
      </c>
      <c r="E21" s="15">
        <v>13</v>
      </c>
      <c r="F21" s="18">
        <f t="shared" si="2"/>
        <v>177.84</v>
      </c>
      <c r="G21" s="242">
        <f t="shared" si="0"/>
        <v>8.7719298245614041</v>
      </c>
      <c r="H21" s="243">
        <f t="shared" si="1"/>
        <v>16.228070175438596</v>
      </c>
      <c r="I21" s="18">
        <v>25</v>
      </c>
    </row>
    <row r="22" spans="1:9" x14ac:dyDescent="0.25">
      <c r="A22" s="294"/>
      <c r="B22" s="248">
        <v>20</v>
      </c>
      <c r="C22" s="233">
        <v>1.6339999999999999</v>
      </c>
      <c r="D22" s="236">
        <v>12.637</v>
      </c>
      <c r="E22" s="16">
        <v>13</v>
      </c>
      <c r="F22" s="19">
        <f t="shared" si="2"/>
        <v>164.28100000000001</v>
      </c>
      <c r="G22" s="230">
        <f t="shared" si="0"/>
        <v>9.4959246656643188</v>
      </c>
      <c r="H22" s="238">
        <f t="shared" si="1"/>
        <v>15.504075334335681</v>
      </c>
      <c r="I22" s="19">
        <v>25</v>
      </c>
    </row>
    <row r="23" spans="1:9" ht="15.75" thickBot="1" x14ac:dyDescent="0.3">
      <c r="A23" s="315"/>
      <c r="B23" s="249">
        <v>21</v>
      </c>
      <c r="C23" s="244">
        <v>1.51</v>
      </c>
      <c r="D23" s="245">
        <v>10.669</v>
      </c>
      <c r="E23" s="17">
        <v>13</v>
      </c>
      <c r="F23" s="20">
        <f t="shared" si="2"/>
        <v>138.697</v>
      </c>
      <c r="G23" s="231">
        <f t="shared" si="0"/>
        <v>11.247539600712344</v>
      </c>
      <c r="H23" s="239">
        <f t="shared" si="1"/>
        <v>13.752460399287656</v>
      </c>
      <c r="I23" s="20">
        <v>25</v>
      </c>
    </row>
    <row r="24" spans="1:9" ht="15.75" thickBot="1" x14ac:dyDescent="0.3">
      <c r="A24" s="193" t="s">
        <v>187</v>
      </c>
      <c r="B24" s="249">
        <v>22</v>
      </c>
      <c r="C24" s="234">
        <v>2.0089999999999999</v>
      </c>
      <c r="D24" s="237">
        <v>13.416</v>
      </c>
      <c r="E24" s="17">
        <v>13</v>
      </c>
      <c r="F24" s="20">
        <f t="shared" si="2"/>
        <v>174.40800000000002</v>
      </c>
      <c r="G24" s="231">
        <f t="shared" si="0"/>
        <v>8.9445438282647576</v>
      </c>
      <c r="H24" s="239">
        <f t="shared" si="1"/>
        <v>16.055456171735244</v>
      </c>
      <c r="I24" s="20">
        <v>25</v>
      </c>
    </row>
  </sheetData>
  <mergeCells count="15">
    <mergeCell ref="H1:H2"/>
    <mergeCell ref="I1:I2"/>
    <mergeCell ref="B1:B2"/>
    <mergeCell ref="A1:A2"/>
    <mergeCell ref="C1:C2"/>
    <mergeCell ref="D1:D2"/>
    <mergeCell ref="E1:E2"/>
    <mergeCell ref="F1:F2"/>
    <mergeCell ref="G1:G2"/>
    <mergeCell ref="A11:A14"/>
    <mergeCell ref="A7:A10"/>
    <mergeCell ref="A3:A6"/>
    <mergeCell ref="A21:A23"/>
    <mergeCell ref="A18:A20"/>
    <mergeCell ref="A15:A17"/>
  </mergeCells>
  <conditionalFormatting sqref="C3:C24">
    <cfRule type="cellIs" dxfId="1" priority="1" operator="lessThan">
      <formula>1.5</formula>
    </cfRule>
  </conditionalFormatting>
  <conditionalFormatting sqref="F3:F24">
    <cfRule type="cellIs" dxfId="0" priority="2" operator="lessThan">
      <formula>120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Statistics</vt:lpstr>
      <vt:lpstr>Summary</vt:lpstr>
      <vt:lpstr>AB</vt:lpstr>
      <vt:lpstr>PicoGreen</vt:lpstr>
      <vt:lpstr>DMMB</vt:lpstr>
      <vt:lpstr>OHP</vt:lpstr>
      <vt:lpstr>Rx</vt:lpstr>
      <vt:lpstr>Glucose Uptake</vt:lpstr>
      <vt:lpstr>Glutamine Uptake</vt:lpstr>
      <vt:lpstr>Glutathione</vt:lpstr>
      <vt:lpstr>GDH</vt:lpstr>
      <vt:lpstr>PCR Raw Data</vt:lpstr>
      <vt:lpstr>PCR Analysis</vt:lpstr>
      <vt:lpstr>RNA Isolation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Mlawer, Sam</dc:creator>
  <cp:lastModifiedBy>Mlawer, Sam</cp:lastModifiedBy>
  <cp:lastPrinted>2024-06-17T13:29:34Z</cp:lastPrinted>
  <dcterms:created xsi:type="dcterms:W3CDTF">2024-01-31T18:06:57Z</dcterms:created>
  <dcterms:modified xsi:type="dcterms:W3CDTF">2025-07-08T17:44:29Z</dcterms:modified>
</cp:coreProperties>
</file>