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U:\eng_research_ConnizzoLab\Users\amsander\DATA\[IN PROGRESS] Final-Data-Sheets\BIOCHEMISTRY\"/>
    </mc:Choice>
  </mc:AlternateContent>
  <xr:revisionPtr revIDLastSave="0" documentId="13_ncr:1_{B750CE2A-D703-4631-87CF-EEB32748572F}" xr6:coauthVersionLast="47" xr6:coauthVersionMax="47" xr10:uidLastSave="{00000000-0000-0000-0000-000000000000}"/>
  <bookViews>
    <workbookView xWindow="-120" yWindow="-120" windowWidth="22920" windowHeight="13815" activeTab="3" xr2:uid="{00000000-000D-0000-FFFF-FFFF00000000}"/>
  </bookViews>
  <sheets>
    <sheet name="NH" sheetId="1" r:id="rId1"/>
    <sheet name="EST" sheetId="3" r:id="rId2"/>
    <sheet name="PRO" sheetId="4" r:id="rId3"/>
    <sheet name="DH" sheetId="5" r:id="rId4"/>
  </sheets>
  <externalReferences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D3" i="4" l="1" a="1"/>
  <c r="AD3" i="4" s="1"/>
  <c r="AC3" i="4" a="1"/>
  <c r="AC3" i="4" s="1"/>
  <c r="AA3" i="4" a="1"/>
  <c r="AA3" i="4" s="1"/>
  <c r="Y3" i="4" a="1"/>
  <c r="Y3" i="4" s="1"/>
  <c r="X3" i="4" a="1"/>
  <c r="X3" i="4" s="1"/>
  <c r="V3" i="4" a="1"/>
  <c r="V3" i="4" s="1"/>
  <c r="AD3" i="3" l="1" a="1"/>
  <c r="AD3" i="3" s="1"/>
  <c r="AC3" i="3" a="1"/>
  <c r="AC3" i="3" s="1"/>
  <c r="AA3" i="3" a="1"/>
  <c r="AA3" i="3" s="1"/>
  <c r="Y3" i="3" a="1"/>
  <c r="Y3" i="3" s="1"/>
  <c r="X3" i="3" a="1"/>
  <c r="X3" i="3" s="1"/>
  <c r="V3" i="3" a="1"/>
  <c r="V3" i="3" s="1"/>
  <c r="AD3" i="1" l="1" a="1"/>
  <c r="AD3" i="1" s="1"/>
  <c r="Y3" i="1" a="1"/>
  <c r="Y3" i="1" s="1"/>
  <c r="AO3" i="1" l="1" a="1"/>
  <c r="AO3" i="1" s="1"/>
  <c r="AQ3" i="1" a="1"/>
  <c r="AQ3" i="1" s="1"/>
  <c r="P13" i="1" l="1"/>
  <c r="A15" i="1" l="1"/>
  <c r="AW3" i="3" l="1" a="1"/>
  <c r="AW3" i="3" s="1"/>
  <c r="AY3" i="5" l="1" a="1"/>
  <c r="AY3" i="5" s="1"/>
  <c r="AX3" i="5" a="1"/>
  <c r="AX3" i="5" s="1"/>
  <c r="AW3" i="5" a="1"/>
  <c r="AW3" i="5" s="1"/>
  <c r="AV3" i="5" a="1"/>
  <c r="AV3" i="5" s="1"/>
  <c r="AU3" i="5" a="1"/>
  <c r="AU3" i="5" s="1"/>
  <c r="AT3" i="5" a="1"/>
  <c r="AT3" i="5" s="1"/>
  <c r="AU3" i="4" l="1" a="1"/>
  <c r="AU3" i="4" s="1"/>
  <c r="AT3" i="4" a="1"/>
  <c r="AT3" i="4" s="1"/>
  <c r="AU3" i="3" a="1"/>
  <c r="AU3" i="3" s="1"/>
  <c r="AT3" i="3" a="1"/>
  <c r="AT3" i="3" s="1"/>
  <c r="AY3" i="3" l="1" a="1"/>
  <c r="AY3" i="3" s="1"/>
  <c r="AX3" i="3" a="1"/>
  <c r="AX3" i="3" s="1"/>
  <c r="AV3" i="3" a="1"/>
  <c r="AV3" i="3" s="1"/>
  <c r="AY3" i="4" a="1"/>
  <c r="AX3" i="4" a="1"/>
  <c r="AW3" i="4" a="1"/>
  <c r="AV3" i="4" a="1"/>
  <c r="AV3" i="4" l="1"/>
  <c r="AW3" i="4"/>
  <c r="AX3" i="4"/>
  <c r="AY3" i="4"/>
  <c r="AY3" i="1" l="1" a="1"/>
  <c r="AY3" i="1" s="1"/>
  <c r="AW3" i="1" a="1"/>
  <c r="AW3" i="1" s="1"/>
  <c r="AX3" i="1" a="1"/>
  <c r="AX3" i="1" s="1"/>
  <c r="AV3" i="1" a="1"/>
  <c r="AV3" i="1" s="1"/>
  <c r="AU4" i="1"/>
  <c r="AU5" i="1"/>
  <c r="AU6" i="1"/>
  <c r="AU7" i="1"/>
  <c r="AU3" i="1"/>
  <c r="AT4" i="1"/>
  <c r="AT5" i="1"/>
  <c r="AT6" i="1"/>
  <c r="AT7" i="1"/>
  <c r="AT3" i="1"/>
  <c r="F3" i="1" l="1" a="1"/>
  <c r="D3" i="1" a="1"/>
  <c r="B3" i="1" a="1"/>
  <c r="A3" i="1" a="1"/>
  <c r="W3" i="3" a="1"/>
  <c r="W3" i="3" s="1"/>
  <c r="D3" i="1" l="1"/>
  <c r="AW17" i="1"/>
  <c r="AW16" i="1"/>
  <c r="AW15" i="1"/>
  <c r="AW14" i="1"/>
  <c r="B3" i="1"/>
  <c r="B12" i="1" s="1"/>
  <c r="AU17" i="1"/>
  <c r="AU15" i="1"/>
  <c r="AU16" i="1"/>
  <c r="AU14" i="1"/>
  <c r="F3" i="1"/>
  <c r="AY17" i="1"/>
  <c r="AY14" i="1"/>
  <c r="AY16" i="1"/>
  <c r="AY15" i="1"/>
  <c r="A3" i="1"/>
  <c r="A12" i="1" s="1"/>
  <c r="AT17" i="1"/>
  <c r="AT15" i="1"/>
  <c r="AT16" i="1"/>
  <c r="AT14" i="1"/>
  <c r="AY13" i="1" l="1"/>
  <c r="F8" i="1"/>
  <c r="AU13" i="1"/>
  <c r="AT13" i="1"/>
  <c r="AW13" i="1"/>
  <c r="D8" i="1"/>
  <c r="AT20" i="1"/>
  <c r="AR18" i="5"/>
  <c r="AQ18" i="5"/>
  <c r="AP18" i="5"/>
  <c r="AO18" i="5"/>
  <c r="AY18" i="1" l="1"/>
  <c r="AW18" i="1"/>
  <c r="AU19" i="1"/>
  <c r="AR19" i="5"/>
  <c r="AP19" i="5"/>
  <c r="AN13" i="5"/>
  <c r="AR14" i="5" s="1"/>
  <c r="AM13" i="5"/>
  <c r="AQ14" i="5" s="1"/>
  <c r="AA3" i="5" a="1"/>
  <c r="AA3" i="5" s="1"/>
  <c r="V3" i="5" a="1"/>
  <c r="V3" i="5" s="1"/>
  <c r="AC3" i="5" a="1"/>
  <c r="AC3" i="5" s="1"/>
  <c r="X3" i="5" a="1"/>
  <c r="X3" i="5" s="1"/>
  <c r="AH3" i="5" a="1"/>
  <c r="AH3" i="5" s="1"/>
  <c r="AG3" i="5" a="1"/>
  <c r="AG3" i="5" s="1"/>
  <c r="AF3" i="5" a="1"/>
  <c r="AF3" i="5" s="1"/>
  <c r="T3" i="5" a="1"/>
  <c r="T3" i="5" s="1"/>
  <c r="S3" i="5" a="1"/>
  <c r="S3" i="5" s="1"/>
  <c r="R3" i="5" a="1"/>
  <c r="R3" i="5" s="1"/>
  <c r="Q3" i="5" a="1"/>
  <c r="Q3" i="5" s="1"/>
  <c r="O3" i="5" a="1"/>
  <c r="O3" i="5" s="1"/>
  <c r="P3" i="5" a="1"/>
  <c r="P3" i="5" s="1"/>
  <c r="M3" i="5" a="1"/>
  <c r="M3" i="5" s="1"/>
  <c r="L3" i="5" a="1"/>
  <c r="L3" i="5" s="1"/>
  <c r="K3" i="5" a="1"/>
  <c r="K3" i="5" s="1"/>
  <c r="J3" i="5" a="1"/>
  <c r="J3" i="5" s="1"/>
  <c r="I3" i="5" a="1"/>
  <c r="I3" i="5" s="1"/>
  <c r="H3" i="5" a="1"/>
  <c r="H3" i="5" s="1"/>
  <c r="AO17" i="5" l="1"/>
  <c r="AP17" i="5"/>
  <c r="AQ17" i="5"/>
  <c r="AR17" i="5"/>
  <c r="AO15" i="5"/>
  <c r="AP15" i="5"/>
  <c r="AQ15" i="5"/>
  <c r="AP16" i="5"/>
  <c r="AQ13" i="5"/>
  <c r="AQ16" i="5"/>
  <c r="AR15" i="5"/>
  <c r="AO13" i="5"/>
  <c r="AO16" i="5"/>
  <c r="AP13" i="5"/>
  <c r="AR13" i="5"/>
  <c r="AR16" i="5"/>
  <c r="AO14" i="5"/>
  <c r="AP14" i="5"/>
  <c r="E3" i="5" a="1"/>
  <c r="C3" i="5" a="1"/>
  <c r="A3" i="5" a="1"/>
  <c r="D8" i="5" l="1"/>
  <c r="F8" i="5"/>
  <c r="A3" i="5"/>
  <c r="AT13" i="5" s="1"/>
  <c r="AT14" i="5"/>
  <c r="AT16" i="5"/>
  <c r="AU13" i="5"/>
  <c r="AU14" i="5"/>
  <c r="AT15" i="5"/>
  <c r="AU15" i="5"/>
  <c r="AU17" i="5"/>
  <c r="AU16" i="5"/>
  <c r="AT17" i="5"/>
  <c r="C3" i="5"/>
  <c r="AA13" i="5" s="1"/>
  <c r="AW13" i="5"/>
  <c r="AV17" i="5"/>
  <c r="AW15" i="5"/>
  <c r="AW17" i="5"/>
  <c r="AV16" i="5"/>
  <c r="AW14" i="5"/>
  <c r="AV15" i="5"/>
  <c r="AV14" i="5"/>
  <c r="AW16" i="5"/>
  <c r="E3" i="5"/>
  <c r="AX15" i="5"/>
  <c r="AX17" i="5"/>
  <c r="AY15" i="5"/>
  <c r="AY17" i="5"/>
  <c r="AX14" i="5"/>
  <c r="AX16" i="5"/>
  <c r="AY13" i="5"/>
  <c r="AY14" i="5"/>
  <c r="AY16" i="5"/>
  <c r="AD14" i="5"/>
  <c r="Y13" i="5"/>
  <c r="AD15" i="5"/>
  <c r="Y15" i="5"/>
  <c r="AC17" i="5"/>
  <c r="Y17" i="5"/>
  <c r="Y14" i="5"/>
  <c r="AD16" i="5"/>
  <c r="AD13" i="5"/>
  <c r="X15" i="5"/>
  <c r="AB17" i="5"/>
  <c r="X17" i="5"/>
  <c r="AC16" i="5"/>
  <c r="X16" i="5"/>
  <c r="AC15" i="5"/>
  <c r="AC14" i="5"/>
  <c r="X14" i="5"/>
  <c r="W17" i="5"/>
  <c r="W16" i="5"/>
  <c r="AB15" i="5"/>
  <c r="AB14" i="5"/>
  <c r="W14" i="5"/>
  <c r="AA16" i="5"/>
  <c r="W13" i="5"/>
  <c r="AB16" i="5"/>
  <c r="W15" i="5"/>
  <c r="AB13" i="5"/>
  <c r="V17" i="5"/>
  <c r="V15" i="5"/>
  <c r="AA17" i="5"/>
  <c r="AA15" i="5"/>
  <c r="AD17" i="5"/>
  <c r="V16" i="5"/>
  <c r="V14" i="5"/>
  <c r="Y16" i="5"/>
  <c r="AA14" i="5"/>
  <c r="R17" i="5"/>
  <c r="Q17" i="5"/>
  <c r="K16" i="5"/>
  <c r="J16" i="5"/>
  <c r="R15" i="5"/>
  <c r="Q15" i="5"/>
  <c r="K14" i="5"/>
  <c r="J14" i="5"/>
  <c r="AK16" i="5"/>
  <c r="AI16" i="5"/>
  <c r="AH16" i="5"/>
  <c r="AG16" i="5"/>
  <c r="AF16" i="5"/>
  <c r="T16" i="5"/>
  <c r="S16" i="5"/>
  <c r="R16" i="5"/>
  <c r="Q16" i="5"/>
  <c r="P17" i="5"/>
  <c r="M17" i="5"/>
  <c r="L17" i="5"/>
  <c r="K17" i="5"/>
  <c r="J17" i="5"/>
  <c r="I16" i="5"/>
  <c r="AB3" i="4" a="1"/>
  <c r="AB3" i="4" s="1"/>
  <c r="W3" i="4" a="1"/>
  <c r="W3" i="4" s="1"/>
  <c r="AK3" i="4" a="1"/>
  <c r="AK3" i="4" s="1"/>
  <c r="AI3" i="4" a="1"/>
  <c r="AI3" i="4" s="1"/>
  <c r="AJ3" i="4" a="1"/>
  <c r="AJ3" i="4" s="1"/>
  <c r="AH3" i="4" a="1"/>
  <c r="AH3" i="4" s="1"/>
  <c r="T3" i="4" a="1"/>
  <c r="T3" i="4" s="1"/>
  <c r="S3" i="4" a="1"/>
  <c r="S3" i="4" s="1"/>
  <c r="R3" i="4" a="1"/>
  <c r="R3" i="4" s="1"/>
  <c r="Q3" i="4" a="1"/>
  <c r="Q3" i="4" s="1"/>
  <c r="M3" i="4" a="1"/>
  <c r="M3" i="4" s="1"/>
  <c r="K3" i="4" a="1"/>
  <c r="K3" i="4" s="1"/>
  <c r="L3" i="4" a="1"/>
  <c r="L3" i="4" s="1"/>
  <c r="J3" i="4" a="1"/>
  <c r="J3" i="4" s="1"/>
  <c r="E8" i="5" l="1"/>
  <c r="AJ13" i="5"/>
  <c r="AD18" i="5"/>
  <c r="C8" i="5"/>
  <c r="AW18" i="5"/>
  <c r="V13" i="5"/>
  <c r="AV13" i="5"/>
  <c r="AV18" i="5" s="1"/>
  <c r="X13" i="5"/>
  <c r="Y19" i="5" s="1"/>
  <c r="AX13" i="5"/>
  <c r="AX18" i="5" s="1"/>
  <c r="AC13" i="5"/>
  <c r="AC18" i="5" s="1"/>
  <c r="AD19" i="5"/>
  <c r="AY18" i="5"/>
  <c r="AU19" i="5"/>
  <c r="Y18" i="5"/>
  <c r="AB19" i="5"/>
  <c r="AF17" i="5"/>
  <c r="AF15" i="5"/>
  <c r="H13" i="5"/>
  <c r="AG17" i="5"/>
  <c r="AG15" i="5"/>
  <c r="L14" i="5"/>
  <c r="S15" i="5"/>
  <c r="AH15" i="5"/>
  <c r="L16" i="5"/>
  <c r="S17" i="5"/>
  <c r="AH17" i="5"/>
  <c r="J13" i="5"/>
  <c r="Q13" i="5"/>
  <c r="M14" i="5"/>
  <c r="T15" i="5"/>
  <c r="AI15" i="5"/>
  <c r="M16" i="5"/>
  <c r="T17" i="5"/>
  <c r="AJ17" i="5"/>
  <c r="O14" i="5"/>
  <c r="H15" i="5"/>
  <c r="AJ15" i="5"/>
  <c r="O16" i="5"/>
  <c r="H17" i="5"/>
  <c r="AK17" i="5"/>
  <c r="K13" i="5"/>
  <c r="R13" i="5"/>
  <c r="AG13" i="5"/>
  <c r="P14" i="5"/>
  <c r="I15" i="5"/>
  <c r="AK15" i="5"/>
  <c r="P16" i="5"/>
  <c r="I17" i="5"/>
  <c r="Q14" i="5"/>
  <c r="AF14" i="5"/>
  <c r="J15" i="5"/>
  <c r="AK13" i="5"/>
  <c r="L13" i="5"/>
  <c r="S13" i="5"/>
  <c r="AH13" i="5"/>
  <c r="R14" i="5"/>
  <c r="AG14" i="5"/>
  <c r="K15" i="5"/>
  <c r="S14" i="5"/>
  <c r="AH14" i="5"/>
  <c r="L15" i="5"/>
  <c r="M13" i="5"/>
  <c r="T13" i="5"/>
  <c r="AI13" i="5"/>
  <c r="T14" i="5"/>
  <c r="AI14" i="5"/>
  <c r="M15" i="5"/>
  <c r="H14" i="5"/>
  <c r="AJ14" i="5"/>
  <c r="O15" i="5"/>
  <c r="H16" i="5"/>
  <c r="AJ16" i="5"/>
  <c r="O17" i="5"/>
  <c r="I13" i="5"/>
  <c r="I14" i="5"/>
  <c r="AK14" i="5"/>
  <c r="P15" i="5"/>
  <c r="X18" i="5" l="1"/>
  <c r="W19" i="5"/>
  <c r="AY19" i="5"/>
  <c r="AW19" i="5"/>
  <c r="J18" i="5"/>
  <c r="AI19" i="5"/>
  <c r="AI18" i="5"/>
  <c r="T19" i="5"/>
  <c r="R19" i="5"/>
  <c r="L18" i="5"/>
  <c r="K19" i="5"/>
  <c r="K18" i="5"/>
  <c r="AK19" i="5"/>
  <c r="AK18" i="5"/>
  <c r="I19" i="5"/>
  <c r="M19" i="5"/>
  <c r="M18" i="5"/>
  <c r="O13" i="5"/>
  <c r="S18" i="5" s="1"/>
  <c r="AF13" i="5"/>
  <c r="AJ18" i="5" s="1"/>
  <c r="P13" i="5"/>
  <c r="P19" i="5" s="1"/>
  <c r="R18" i="5" l="1"/>
  <c r="AG19" i="5"/>
  <c r="Q18" i="5"/>
  <c r="AH18" i="5"/>
  <c r="T18" i="5"/>
  <c r="C3" i="4" a="1"/>
  <c r="P3" i="4" a="1"/>
  <c r="P3" i="4" s="1"/>
  <c r="O3" i="4" a="1"/>
  <c r="O3" i="4" s="1"/>
  <c r="I3" i="4" a="1"/>
  <c r="I3" i="4" s="1"/>
  <c r="H3" i="4" a="1"/>
  <c r="H3" i="4" s="1"/>
  <c r="B3" i="4" a="1"/>
  <c r="A3" i="4" a="1"/>
  <c r="AG3" i="4" a="1"/>
  <c r="AG3" i="4" s="1"/>
  <c r="AF3" i="4" a="1"/>
  <c r="AF3" i="4" s="1"/>
  <c r="AT17" i="4" l="1"/>
  <c r="AT15" i="4"/>
  <c r="AT16" i="4"/>
  <c r="AT14" i="4"/>
  <c r="AU17" i="4"/>
  <c r="AU15" i="4"/>
  <c r="AU16" i="4"/>
  <c r="AU14" i="4"/>
  <c r="AC13" i="4"/>
  <c r="AY16" i="4"/>
  <c r="AW14" i="4"/>
  <c r="AV16" i="4"/>
  <c r="AY14" i="4"/>
  <c r="AX14" i="4"/>
  <c r="AV14" i="4"/>
  <c r="AY15" i="4"/>
  <c r="AX17" i="4"/>
  <c r="AX15" i="4"/>
  <c r="AX13" i="4"/>
  <c r="AW17" i="4"/>
  <c r="AW13" i="4"/>
  <c r="AV17" i="4"/>
  <c r="AV15" i="4"/>
  <c r="AX16" i="4"/>
  <c r="AW16" i="4"/>
  <c r="AY17" i="4"/>
  <c r="AY13" i="4"/>
  <c r="AW15" i="4"/>
  <c r="A3" i="4"/>
  <c r="B3" i="4"/>
  <c r="C3" i="4"/>
  <c r="X13" i="4"/>
  <c r="AR3" i="4" a="1"/>
  <c r="AR3" i="4" s="1"/>
  <c r="AQ3" i="4" a="1"/>
  <c r="AQ3" i="4" s="1"/>
  <c r="AP3" i="4" a="1"/>
  <c r="AP3" i="4" s="1"/>
  <c r="AO3" i="4" a="1"/>
  <c r="AO3" i="4" s="1"/>
  <c r="AN3" i="4" a="1"/>
  <c r="AN3" i="4" s="1"/>
  <c r="AM3" i="4" a="1"/>
  <c r="AM3" i="4" s="1"/>
  <c r="AM13" i="4" s="1"/>
  <c r="AN3" i="3" a="1"/>
  <c r="AN3" i="3" s="1"/>
  <c r="AM3" i="3" a="1"/>
  <c r="AM3" i="3" s="1"/>
  <c r="AM13" i="3" s="1"/>
  <c r="AR3" i="3" a="1"/>
  <c r="AR3" i="3" s="1"/>
  <c r="AR18" i="3" s="1"/>
  <c r="AQ3" i="3" a="1"/>
  <c r="AQ3" i="3" s="1"/>
  <c r="AQ18" i="3" s="1"/>
  <c r="AP3" i="3" a="1"/>
  <c r="AP3" i="3" s="1"/>
  <c r="AP18" i="3" s="1"/>
  <c r="AO3" i="3" a="1"/>
  <c r="AO3" i="3" s="1"/>
  <c r="AU13" i="4" l="1"/>
  <c r="AT13" i="4"/>
  <c r="AO18" i="4"/>
  <c r="AV13" i="4"/>
  <c r="AW19" i="4" s="1"/>
  <c r="C8" i="4"/>
  <c r="AY19" i="4"/>
  <c r="E8" i="4"/>
  <c r="F8" i="4"/>
  <c r="AQ18" i="4"/>
  <c r="D8" i="4"/>
  <c r="AU19" i="4"/>
  <c r="AW18" i="4"/>
  <c r="AY18" i="4"/>
  <c r="AX18" i="4"/>
  <c r="AV18" i="4"/>
  <c r="AP18" i="4"/>
  <c r="AR18" i="4"/>
  <c r="AO18" i="3"/>
  <c r="J13" i="4"/>
  <c r="V13" i="4"/>
  <c r="AA13" i="4"/>
  <c r="AG17" i="4"/>
  <c r="R17" i="4"/>
  <c r="K16" i="4"/>
  <c r="AG15" i="4"/>
  <c r="R15" i="4"/>
  <c r="K14" i="4"/>
  <c r="AN13" i="4"/>
  <c r="AP17" i="4" s="1"/>
  <c r="AO17" i="4"/>
  <c r="AK13" i="4"/>
  <c r="AK16" i="4"/>
  <c r="AJ16" i="4"/>
  <c r="AI16" i="4"/>
  <c r="AG16" i="4"/>
  <c r="AF17" i="4"/>
  <c r="AD17" i="4"/>
  <c r="AB17" i="4"/>
  <c r="W13" i="4"/>
  <c r="W16" i="4"/>
  <c r="T16" i="4"/>
  <c r="S16" i="4"/>
  <c r="R16" i="4"/>
  <c r="Q17" i="4"/>
  <c r="P13" i="4"/>
  <c r="P17" i="4"/>
  <c r="M17" i="4"/>
  <c r="L17" i="4"/>
  <c r="K17" i="4"/>
  <c r="J16" i="4"/>
  <c r="I13" i="4"/>
  <c r="I16" i="4"/>
  <c r="H13" i="4"/>
  <c r="S15" i="4"/>
  <c r="AG3" i="3" a="1"/>
  <c r="AG3" i="3" s="1"/>
  <c r="AF3" i="3" a="1"/>
  <c r="AF3" i="3" s="1"/>
  <c r="P3" i="3" a="1"/>
  <c r="P3" i="3" s="1"/>
  <c r="O3" i="3" a="1"/>
  <c r="O3" i="3" s="1"/>
  <c r="AB3" i="3" a="1"/>
  <c r="AB3" i="3" s="1"/>
  <c r="AH3" i="1" a="1"/>
  <c r="AH3" i="1" s="1"/>
  <c r="AP16" i="4" l="1"/>
  <c r="AO16" i="4"/>
  <c r="AQ15" i="4"/>
  <c r="AR15" i="4"/>
  <c r="AR14" i="4"/>
  <c r="AQ17" i="4"/>
  <c r="AQ13" i="4"/>
  <c r="AR13" i="4"/>
  <c r="AQ16" i="4"/>
  <c r="AO14" i="4"/>
  <c r="AR16" i="4"/>
  <c r="AP14" i="4"/>
  <c r="AQ14" i="4"/>
  <c r="AR17" i="4"/>
  <c r="Y16" i="4"/>
  <c r="Y14" i="4"/>
  <c r="Y17" i="4"/>
  <c r="Y15" i="4"/>
  <c r="Y13" i="4"/>
  <c r="X16" i="4"/>
  <c r="X14" i="4"/>
  <c r="X17" i="4"/>
  <c r="X15" i="4"/>
  <c r="O13" i="4"/>
  <c r="P19" i="4" s="1"/>
  <c r="AA17" i="4"/>
  <c r="AA15" i="4"/>
  <c r="AA14" i="4"/>
  <c r="AC17" i="4"/>
  <c r="AC15" i="4"/>
  <c r="AA16" i="4"/>
  <c r="M14" i="4"/>
  <c r="AB14" i="4"/>
  <c r="T15" i="4"/>
  <c r="M16" i="4"/>
  <c r="AB16" i="4"/>
  <c r="O14" i="4"/>
  <c r="AC14" i="4"/>
  <c r="H15" i="4"/>
  <c r="V15" i="4"/>
  <c r="AJ15" i="4"/>
  <c r="O16" i="4"/>
  <c r="AC16" i="4"/>
  <c r="H17" i="4"/>
  <c r="V17" i="4"/>
  <c r="AJ17" i="4"/>
  <c r="AJ13" i="4"/>
  <c r="AH15" i="4"/>
  <c r="AH17" i="4"/>
  <c r="T17" i="4"/>
  <c r="K13" i="4"/>
  <c r="R13" i="4"/>
  <c r="AG13" i="4"/>
  <c r="P14" i="4"/>
  <c r="AD14" i="4"/>
  <c r="I15" i="4"/>
  <c r="W15" i="4"/>
  <c r="AK15" i="4"/>
  <c r="P16" i="4"/>
  <c r="AD16" i="4"/>
  <c r="I17" i="4"/>
  <c r="W17" i="4"/>
  <c r="AK17" i="4"/>
  <c r="AO13" i="4"/>
  <c r="Q14" i="4"/>
  <c r="AF14" i="4"/>
  <c r="J15" i="4"/>
  <c r="AO15" i="4"/>
  <c r="Q16" i="4"/>
  <c r="AF16" i="4"/>
  <c r="J17" i="4"/>
  <c r="L14" i="4"/>
  <c r="L16" i="4"/>
  <c r="S17" i="4"/>
  <c r="AF13" i="4"/>
  <c r="AI15" i="4"/>
  <c r="L13" i="4"/>
  <c r="S13" i="4"/>
  <c r="AP13" i="4"/>
  <c r="R14" i="4"/>
  <c r="AG14" i="4"/>
  <c r="K15" i="4"/>
  <c r="AP15" i="4"/>
  <c r="S14" i="4"/>
  <c r="AH14" i="4"/>
  <c r="L15" i="4"/>
  <c r="AH16" i="4"/>
  <c r="AD13" i="4"/>
  <c r="AH13" i="4"/>
  <c r="M13" i="4"/>
  <c r="T13" i="4"/>
  <c r="AB13" i="4"/>
  <c r="AI13" i="4"/>
  <c r="T14" i="4"/>
  <c r="AI14" i="4"/>
  <c r="M15" i="4"/>
  <c r="AB15" i="4"/>
  <c r="H14" i="4"/>
  <c r="V14" i="4"/>
  <c r="AJ14" i="4"/>
  <c r="O15" i="4"/>
  <c r="H16" i="4"/>
  <c r="V16" i="4"/>
  <c r="O17" i="4"/>
  <c r="I14" i="4"/>
  <c r="W14" i="4"/>
  <c r="AK14" i="4"/>
  <c r="P15" i="4"/>
  <c r="AD15" i="4"/>
  <c r="J14" i="4"/>
  <c r="Q15" i="4"/>
  <c r="AF15" i="4"/>
  <c r="AK3" i="1" a="1"/>
  <c r="AK3" i="1" s="1"/>
  <c r="AI3" i="1" a="1"/>
  <c r="AI3" i="1" s="1"/>
  <c r="AG3" i="1" a="1"/>
  <c r="AF3" i="1" a="1"/>
  <c r="W19" i="4" l="1"/>
  <c r="AR19" i="4"/>
  <c r="AF3" i="1"/>
  <c r="AF13" i="1" s="1"/>
  <c r="AF17" i="1"/>
  <c r="AF14" i="1"/>
  <c r="AF15" i="1"/>
  <c r="AF16" i="1"/>
  <c r="AG3" i="1"/>
  <c r="AG13" i="1" s="1"/>
  <c r="AG17" i="1"/>
  <c r="AG14" i="1"/>
  <c r="AG15" i="1"/>
  <c r="AG16" i="1"/>
  <c r="I19" i="4"/>
  <c r="X18" i="4"/>
  <c r="AC18" i="4"/>
  <c r="AB19" i="4"/>
  <c r="AK19" i="4"/>
  <c r="J18" i="4"/>
  <c r="S18" i="4"/>
  <c r="AK18" i="4"/>
  <c r="L18" i="4"/>
  <c r="AG19" i="4"/>
  <c r="AI18" i="4"/>
  <c r="R18" i="4"/>
  <c r="AI19" i="4"/>
  <c r="AH18" i="4"/>
  <c r="AD19" i="4"/>
  <c r="AD18" i="4"/>
  <c r="K18" i="4"/>
  <c r="K19" i="4"/>
  <c r="M18" i="4"/>
  <c r="M19" i="4"/>
  <c r="AJ18" i="4"/>
  <c r="T19" i="4"/>
  <c r="T18" i="4"/>
  <c r="AP19" i="4"/>
  <c r="Y19" i="4"/>
  <c r="Y18" i="4"/>
  <c r="Q13" i="4"/>
  <c r="Q18" i="4" s="1"/>
  <c r="AK3" i="3" a="1"/>
  <c r="AK3" i="3" s="1"/>
  <c r="AJ3" i="3" a="1"/>
  <c r="AJ3" i="3" s="1"/>
  <c r="AI3" i="3" a="1"/>
  <c r="AI3" i="3" s="1"/>
  <c r="AH3" i="3" a="1"/>
  <c r="AH3" i="3" s="1"/>
  <c r="T3" i="3" a="1"/>
  <c r="T3" i="3" s="1"/>
  <c r="S3" i="3" a="1"/>
  <c r="S3" i="3" s="1"/>
  <c r="R3" i="3" a="1"/>
  <c r="R3" i="3" s="1"/>
  <c r="Q3" i="3" a="1"/>
  <c r="Q3" i="3" s="1"/>
  <c r="M3" i="3" a="1"/>
  <c r="M3" i="3" s="1"/>
  <c r="L3" i="3" a="1"/>
  <c r="L3" i="3" s="1"/>
  <c r="K3" i="3" a="1"/>
  <c r="K3" i="3" s="1"/>
  <c r="J3" i="3" a="1"/>
  <c r="J3" i="3" s="1"/>
  <c r="I3" i="3" a="1"/>
  <c r="I3" i="3" s="1"/>
  <c r="H3" i="3" a="1"/>
  <c r="H3" i="3" s="1"/>
  <c r="A3" i="3" a="1"/>
  <c r="B15" i="5" l="1"/>
  <c r="A13" i="1"/>
  <c r="AF20" i="1"/>
  <c r="AU16" i="3"/>
  <c r="AU14" i="3"/>
  <c r="AT16" i="3"/>
  <c r="AT14" i="3"/>
  <c r="AU17" i="3"/>
  <c r="AU15" i="3"/>
  <c r="AU13" i="3"/>
  <c r="AU25" i="5" s="1"/>
  <c r="AT17" i="3"/>
  <c r="AT15" i="3"/>
  <c r="A3" i="3"/>
  <c r="A14" i="1" s="1"/>
  <c r="R19" i="4"/>
  <c r="C3" i="3" a="1"/>
  <c r="F8" i="3" l="1"/>
  <c r="E8" i="3"/>
  <c r="D8" i="3"/>
  <c r="AT13" i="3"/>
  <c r="AU19" i="3" s="1"/>
  <c r="A15" i="5"/>
  <c r="AY17" i="3"/>
  <c r="AY15" i="3"/>
  <c r="AY13" i="3"/>
  <c r="AX13" i="3"/>
  <c r="AW17" i="3"/>
  <c r="AV17" i="3"/>
  <c r="AX17" i="3"/>
  <c r="AW13" i="3"/>
  <c r="AV15" i="3"/>
  <c r="AY14" i="3"/>
  <c r="AX16" i="3"/>
  <c r="AX14" i="3"/>
  <c r="AW16" i="3"/>
  <c r="AV16" i="3"/>
  <c r="AV14" i="3"/>
  <c r="AX15" i="3"/>
  <c r="AW15" i="3"/>
  <c r="AY16" i="3"/>
  <c r="AW14" i="3"/>
  <c r="C3" i="3"/>
  <c r="Q13" i="3" s="1"/>
  <c r="AI17" i="3"/>
  <c r="AH17" i="3"/>
  <c r="AG17" i="3"/>
  <c r="T17" i="3"/>
  <c r="R17" i="3"/>
  <c r="AB16" i="3"/>
  <c r="AA16" i="3"/>
  <c r="M16" i="3"/>
  <c r="L16" i="3"/>
  <c r="K16" i="3"/>
  <c r="AH15" i="3"/>
  <c r="AG15" i="3"/>
  <c r="S15" i="3"/>
  <c r="AB14" i="3"/>
  <c r="AA14" i="3"/>
  <c r="M14" i="3"/>
  <c r="L14" i="3"/>
  <c r="K14" i="3"/>
  <c r="AK13" i="3"/>
  <c r="AI13" i="3"/>
  <c r="S17" i="3"/>
  <c r="S16" i="3"/>
  <c r="T15" i="3"/>
  <c r="R15" i="3"/>
  <c r="S14" i="3"/>
  <c r="AN13" i="3"/>
  <c r="AR17" i="3" s="1"/>
  <c r="AF17" i="3"/>
  <c r="AC13" i="3"/>
  <c r="AC17" i="3"/>
  <c r="AB13" i="3"/>
  <c r="X16" i="3"/>
  <c r="W16" i="3"/>
  <c r="V16" i="3"/>
  <c r="T13" i="3"/>
  <c r="S13" i="3"/>
  <c r="R13" i="3"/>
  <c r="R16" i="3"/>
  <c r="Q17" i="3"/>
  <c r="P17" i="3"/>
  <c r="O17" i="3"/>
  <c r="M13" i="3"/>
  <c r="M17" i="3"/>
  <c r="L13" i="3"/>
  <c r="L17" i="3"/>
  <c r="K13" i="3"/>
  <c r="K17" i="3"/>
  <c r="J16" i="3"/>
  <c r="I16" i="3"/>
  <c r="H16" i="3"/>
  <c r="AJ13" i="3"/>
  <c r="AC3" i="1" a="1"/>
  <c r="AC3" i="1" s="1"/>
  <c r="AA3" i="1" a="1"/>
  <c r="AA3" i="1" s="1"/>
  <c r="X3" i="1" a="1"/>
  <c r="X3" i="1" s="1"/>
  <c r="V3" i="1" a="1"/>
  <c r="V3" i="1" s="1"/>
  <c r="AB3" i="1" a="1"/>
  <c r="AB3" i="1" s="1"/>
  <c r="W3" i="1" a="1"/>
  <c r="W3" i="1" s="1"/>
  <c r="AT25" i="5" l="1"/>
  <c r="AT22" i="1"/>
  <c r="J13" i="3"/>
  <c r="AV13" i="3"/>
  <c r="C8" i="3"/>
  <c r="AA13" i="3"/>
  <c r="AY18" i="3"/>
  <c r="AY19" i="3"/>
  <c r="AW18" i="3"/>
  <c r="AW19" i="3"/>
  <c r="AX18" i="3"/>
  <c r="AV18" i="3"/>
  <c r="AD17" i="3"/>
  <c r="AD15" i="3"/>
  <c r="AR16" i="3"/>
  <c r="AR14" i="3"/>
  <c r="AP16" i="3"/>
  <c r="AP14" i="3"/>
  <c r="V13" i="3"/>
  <c r="AO16" i="3"/>
  <c r="AP17" i="3"/>
  <c r="AP13" i="3"/>
  <c r="Y14" i="3"/>
  <c r="Y17" i="3"/>
  <c r="Y15" i="3"/>
  <c r="Y13" i="3"/>
  <c r="AQ14" i="3"/>
  <c r="AQ17" i="3"/>
  <c r="AQ15" i="3"/>
  <c r="AQ16" i="3"/>
  <c r="AQ13" i="3"/>
  <c r="Y16" i="3"/>
  <c r="O13" i="3"/>
  <c r="AD13" i="3"/>
  <c r="O14" i="3"/>
  <c r="AC14" i="3"/>
  <c r="AC18" i="3" s="1"/>
  <c r="H15" i="3"/>
  <c r="V15" i="3"/>
  <c r="AJ15" i="3"/>
  <c r="O16" i="3"/>
  <c r="AC16" i="3"/>
  <c r="H17" i="3"/>
  <c r="V17" i="3"/>
  <c r="AJ17" i="3"/>
  <c r="X13" i="3"/>
  <c r="AF13" i="3"/>
  <c r="AR13" i="3"/>
  <c r="P14" i="3"/>
  <c r="AD14" i="3"/>
  <c r="I15" i="3"/>
  <c r="W15" i="3"/>
  <c r="AK15" i="3"/>
  <c r="P16" i="3"/>
  <c r="AD16" i="3"/>
  <c r="I17" i="3"/>
  <c r="W17" i="3"/>
  <c r="AK17" i="3"/>
  <c r="H13" i="3"/>
  <c r="AI15" i="3"/>
  <c r="Q14" i="3"/>
  <c r="AF14" i="3"/>
  <c r="J15" i="3"/>
  <c r="X15" i="3"/>
  <c r="AO15" i="3"/>
  <c r="Q16" i="3"/>
  <c r="AF16" i="3"/>
  <c r="J17" i="3"/>
  <c r="X17" i="3"/>
  <c r="AO17" i="3"/>
  <c r="R14" i="3"/>
  <c r="AG14" i="3"/>
  <c r="K15" i="3"/>
  <c r="AP15" i="3"/>
  <c r="AG16" i="3"/>
  <c r="I13" i="3"/>
  <c r="AH14" i="3"/>
  <c r="L15" i="3"/>
  <c r="AA15" i="3"/>
  <c r="AH16" i="3"/>
  <c r="AA17" i="3"/>
  <c r="P13" i="3"/>
  <c r="T14" i="3"/>
  <c r="AI14" i="3"/>
  <c r="M15" i="3"/>
  <c r="AB15" i="3"/>
  <c r="AR15" i="3"/>
  <c r="T16" i="3"/>
  <c r="AI16" i="3"/>
  <c r="AB17" i="3"/>
  <c r="H14" i="3"/>
  <c r="V14" i="3"/>
  <c r="AJ14" i="3"/>
  <c r="O15" i="3"/>
  <c r="AC15" i="3"/>
  <c r="AJ16" i="3"/>
  <c r="W13" i="3"/>
  <c r="AO13" i="3"/>
  <c r="AG13" i="3"/>
  <c r="I14" i="3"/>
  <c r="W14" i="3"/>
  <c r="AK14" i="3"/>
  <c r="P15" i="3"/>
  <c r="AK16" i="3"/>
  <c r="AH13" i="3"/>
  <c r="J14" i="3"/>
  <c r="X14" i="3"/>
  <c r="AO14" i="3"/>
  <c r="Q15" i="3"/>
  <c r="AF15" i="3"/>
  <c r="S4" i="1"/>
  <c r="S5" i="1"/>
  <c r="S6" i="1"/>
  <c r="S7" i="1"/>
  <c r="S3" i="1"/>
  <c r="Q3" i="1" a="1"/>
  <c r="Q3" i="1" s="1"/>
  <c r="L3" i="1" a="1"/>
  <c r="L3" i="1" s="1"/>
  <c r="J3" i="1" a="1"/>
  <c r="J3" i="1" s="1"/>
  <c r="E3" i="1" a="1"/>
  <c r="C3" i="1" a="1"/>
  <c r="I25" i="5" l="1"/>
  <c r="H25" i="5"/>
  <c r="AF25" i="5"/>
  <c r="AG25" i="5"/>
  <c r="C3" i="1"/>
  <c r="C8" i="1" s="1"/>
  <c r="AV17" i="1"/>
  <c r="E3" i="1"/>
  <c r="AX17" i="1"/>
  <c r="AX14" i="1"/>
  <c r="AX16" i="1"/>
  <c r="AX15" i="1"/>
  <c r="Q18" i="3"/>
  <c r="L18" i="3"/>
  <c r="M19" i="3"/>
  <c r="J18" i="3"/>
  <c r="AI19" i="3"/>
  <c r="S18" i="3"/>
  <c r="T18" i="3"/>
  <c r="R18" i="3"/>
  <c r="AG19" i="3"/>
  <c r="I19" i="3"/>
  <c r="AJ18" i="3"/>
  <c r="AK19" i="3"/>
  <c r="X18" i="3"/>
  <c r="AB19" i="3"/>
  <c r="K19" i="3"/>
  <c r="Y19" i="3"/>
  <c r="Y18" i="3"/>
  <c r="AK18" i="3"/>
  <c r="W19" i="3"/>
  <c r="R19" i="3"/>
  <c r="AR19" i="3"/>
  <c r="AP19" i="3"/>
  <c r="K18" i="3"/>
  <c r="AD19" i="3"/>
  <c r="AD18" i="3"/>
  <c r="AH18" i="3"/>
  <c r="M18" i="3"/>
  <c r="P19" i="3"/>
  <c r="T19" i="3"/>
  <c r="AI18" i="3"/>
  <c r="AP3" i="1" a="1"/>
  <c r="AP3" i="1" s="1"/>
  <c r="AR3" i="1" a="1"/>
  <c r="AR3" i="1" s="1"/>
  <c r="AN3" i="1" a="1"/>
  <c r="AN3" i="1" s="1"/>
  <c r="AN13" i="1" s="1"/>
  <c r="AM3" i="1" a="1"/>
  <c r="AM3" i="1" s="1"/>
  <c r="AM13" i="1" s="1"/>
  <c r="V14" i="1"/>
  <c r="X14" i="1"/>
  <c r="Y14" i="1"/>
  <c r="V15" i="1"/>
  <c r="X15" i="1"/>
  <c r="Y15" i="1"/>
  <c r="V16" i="1"/>
  <c r="X16" i="1"/>
  <c r="V17" i="1"/>
  <c r="X17" i="1"/>
  <c r="Y17" i="1"/>
  <c r="X13" i="1"/>
  <c r="Y13" i="1"/>
  <c r="V13" i="1"/>
  <c r="AA13" i="1"/>
  <c r="Q14" i="1"/>
  <c r="S14" i="1"/>
  <c r="Q15" i="1"/>
  <c r="S15" i="1"/>
  <c r="Q16" i="1"/>
  <c r="S16" i="1"/>
  <c r="Q17" i="1"/>
  <c r="S17" i="1"/>
  <c r="Q13" i="1"/>
  <c r="S13" i="1"/>
  <c r="T3" i="1" a="1"/>
  <c r="T3" i="1" s="1"/>
  <c r="T13" i="1" s="1"/>
  <c r="R3" i="1" a="1"/>
  <c r="R3" i="1" s="1"/>
  <c r="R13" i="1" s="1"/>
  <c r="P3" i="1" a="1"/>
  <c r="O3" i="1" a="1"/>
  <c r="J14" i="1"/>
  <c r="L14" i="1"/>
  <c r="J15" i="1"/>
  <c r="L15" i="1"/>
  <c r="J16" i="1"/>
  <c r="L16" i="1"/>
  <c r="J17" i="1"/>
  <c r="L17" i="1"/>
  <c r="J13" i="1"/>
  <c r="L13" i="1"/>
  <c r="M3" i="1" a="1"/>
  <c r="M3" i="1" s="1"/>
  <c r="M13" i="1" s="1"/>
  <c r="K3" i="1" a="1"/>
  <c r="K3" i="1" s="1"/>
  <c r="I3" i="1" a="1"/>
  <c r="H3" i="1" a="1"/>
  <c r="W14" i="1"/>
  <c r="W15" i="1"/>
  <c r="W16" i="1"/>
  <c r="Y16" i="1"/>
  <c r="W17" i="1"/>
  <c r="W13" i="1"/>
  <c r="AX13" i="1" l="1"/>
  <c r="E8" i="1"/>
  <c r="AP14" i="1"/>
  <c r="AP15" i="1"/>
  <c r="AQ17" i="1"/>
  <c r="AO13" i="1"/>
  <c r="H3" i="1"/>
  <c r="H13" i="1" s="1"/>
  <c r="H16" i="1"/>
  <c r="H14" i="1"/>
  <c r="H15" i="1"/>
  <c r="AY19" i="1"/>
  <c r="AX18" i="1"/>
  <c r="O3" i="1"/>
  <c r="O13" i="1" s="1"/>
  <c r="O14" i="1"/>
  <c r="O15" i="1"/>
  <c r="O16" i="1"/>
  <c r="P3" i="1"/>
  <c r="P15" i="1"/>
  <c r="P16" i="1"/>
  <c r="P14" i="1"/>
  <c r="I3" i="1"/>
  <c r="I13" i="1" s="1"/>
  <c r="I14" i="1"/>
  <c r="I15" i="1"/>
  <c r="I16" i="1"/>
  <c r="AH13" i="1"/>
  <c r="W19" i="1"/>
  <c r="AP17" i="1"/>
  <c r="AP16" i="1"/>
  <c r="AO16" i="1"/>
  <c r="AR14" i="1"/>
  <c r="AO15" i="1"/>
  <c r="AR15" i="1"/>
  <c r="AO17" i="1"/>
  <c r="AO14" i="1"/>
  <c r="AR16" i="1"/>
  <c r="AR17" i="1"/>
  <c r="M14" i="1"/>
  <c r="M16" i="1"/>
  <c r="AQ13" i="1"/>
  <c r="AQ14" i="1"/>
  <c r="AP13" i="1"/>
  <c r="AP18" i="1"/>
  <c r="O17" i="1"/>
  <c r="T17" i="1"/>
  <c r="X18" i="1"/>
  <c r="AQ18" i="1"/>
  <c r="AO18" i="1"/>
  <c r="AQ15" i="1"/>
  <c r="AQ16" i="1"/>
  <c r="M17" i="1"/>
  <c r="K15" i="1"/>
  <c r="AR18" i="1"/>
  <c r="AR13" i="1"/>
  <c r="K17" i="1"/>
  <c r="Y18" i="1"/>
  <c r="Y19" i="1"/>
  <c r="K13" i="1"/>
  <c r="T15" i="1"/>
  <c r="M15" i="1"/>
  <c r="AD15" i="1"/>
  <c r="AD13" i="1"/>
  <c r="AC15" i="1"/>
  <c r="AG19" i="1"/>
  <c r="K16" i="1"/>
  <c r="K14" i="1"/>
  <c r="AC13" i="1"/>
  <c r="AB15" i="1"/>
  <c r="AK17" i="1"/>
  <c r="AK15" i="1"/>
  <c r="AB13" i="1"/>
  <c r="AA15" i="1"/>
  <c r="AJ17" i="1"/>
  <c r="AJ15" i="1"/>
  <c r="AD17" i="1"/>
  <c r="AD14" i="1"/>
  <c r="AI17" i="1"/>
  <c r="AI15" i="1"/>
  <c r="R15" i="1"/>
  <c r="AC17" i="1"/>
  <c r="AH17" i="1"/>
  <c r="AH15" i="1"/>
  <c r="AB17" i="1"/>
  <c r="AB14" i="1"/>
  <c r="R17" i="1"/>
  <c r="AC14" i="1"/>
  <c r="P17" i="1"/>
  <c r="AA17" i="1"/>
  <c r="AA14" i="1"/>
  <c r="AD16" i="1"/>
  <c r="AK16" i="1"/>
  <c r="T16" i="1"/>
  <c r="T14" i="1"/>
  <c r="AC16" i="1"/>
  <c r="AK13" i="1"/>
  <c r="AJ16" i="1"/>
  <c r="AJ14" i="1"/>
  <c r="I17" i="1"/>
  <c r="AB16" i="1"/>
  <c r="AJ13" i="1"/>
  <c r="AI16" i="1"/>
  <c r="AI14" i="1"/>
  <c r="AK14" i="1"/>
  <c r="H17" i="1"/>
  <c r="R16" i="1"/>
  <c r="R14" i="1"/>
  <c r="AA16" i="1"/>
  <c r="AI13" i="1"/>
  <c r="AH14" i="1"/>
  <c r="H25" i="1" l="1"/>
  <c r="S18" i="1"/>
  <c r="O25" i="5"/>
  <c r="I23" i="1"/>
  <c r="J18" i="1"/>
  <c r="H20" i="1"/>
  <c r="H23" i="1"/>
  <c r="P25" i="5"/>
  <c r="I19" i="1"/>
  <c r="Q18" i="1"/>
  <c r="O20" i="1"/>
  <c r="P19" i="1"/>
  <c r="AV18" i="1"/>
  <c r="AW19" i="1"/>
  <c r="L18" i="1"/>
  <c r="AH18" i="1"/>
  <c r="R19" i="1"/>
  <c r="AJ18" i="1"/>
  <c r="T18" i="1"/>
  <c r="M19" i="1"/>
  <c r="R18" i="1"/>
  <c r="T19" i="1"/>
  <c r="M18" i="1"/>
  <c r="AD18" i="1"/>
  <c r="AR19" i="1"/>
  <c r="AP19" i="1"/>
  <c r="AC18" i="1"/>
  <c r="K18" i="1"/>
  <c r="K19" i="1"/>
  <c r="AK19" i="1"/>
  <c r="AK18" i="1"/>
  <c r="AI19" i="1"/>
  <c r="AI18" i="1"/>
  <c r="AB19" i="1"/>
  <c r="AD19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<sst xmlns="http://schemas.openxmlformats.org/spreadsheetml/2006/main" count="437" uniqueCount="31">
  <si>
    <t>DRY WEIGHTS</t>
  </si>
  <si>
    <t>D0M</t>
  </si>
  <si>
    <t>D0F</t>
  </si>
  <si>
    <t>D3M</t>
  </si>
  <si>
    <t>D3F</t>
  </si>
  <si>
    <t>D7M</t>
  </si>
  <si>
    <t>D7F</t>
  </si>
  <si>
    <t>PicoGreen</t>
  </si>
  <si>
    <t>DMMB</t>
  </si>
  <si>
    <t>H3 Scint</t>
  </si>
  <si>
    <t>S35 Scint</t>
  </si>
  <si>
    <t>OHP</t>
  </si>
  <si>
    <t>AB</t>
  </si>
  <si>
    <t>NORMALIZED TO DRY WEIGHTS</t>
  </si>
  <si>
    <t>NORMALIZED TO D0</t>
  </si>
  <si>
    <t>AV</t>
  </si>
  <si>
    <t>T.TESTS</t>
  </si>
  <si>
    <t>D0</t>
  </si>
  <si>
    <t>M v F</t>
  </si>
  <si>
    <t>PicoGreen - DNA CONTENT</t>
  </si>
  <si>
    <t>DMMB - GAG CONTENT</t>
  </si>
  <si>
    <t>H3 Scint - PRO SYN</t>
  </si>
  <si>
    <t>S35 Scint - GAG SYN</t>
  </si>
  <si>
    <t>OHP - COLLAGEN CONTENT</t>
  </si>
  <si>
    <t>AB - METABOLISM</t>
  </si>
  <si>
    <t>WET WEIGHTS</t>
  </si>
  <si>
    <t>% WATER CONTENT</t>
  </si>
  <si>
    <t>D0 Av</t>
  </si>
  <si>
    <t>Dashed AVS</t>
  </si>
  <si>
    <t>DASHED AV</t>
  </si>
  <si>
    <t>D0+HM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</si>
</sst>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44"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4.xml"/><Relationship Id="rId13" Type="http://schemas.openxmlformats.org/officeDocument/2006/relationships/externalLink" Target="externalLinks/externalLink9.xml"/><Relationship Id="rId18" Type="http://schemas.openxmlformats.org/officeDocument/2006/relationships/externalLink" Target="externalLinks/externalLink14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externalLink" Target="externalLinks/externalLink3.xml"/><Relationship Id="rId12" Type="http://schemas.openxmlformats.org/officeDocument/2006/relationships/externalLink" Target="externalLinks/externalLink8.xml"/><Relationship Id="rId17" Type="http://schemas.openxmlformats.org/officeDocument/2006/relationships/externalLink" Target="externalLinks/externalLink13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2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externalLink" Target="externalLinks/externalLink7.xml"/><Relationship Id="rId24" Type="http://schemas.openxmlformats.org/officeDocument/2006/relationships/calcChain" Target="calcChain.xml"/><Relationship Id="rId5" Type="http://schemas.openxmlformats.org/officeDocument/2006/relationships/externalLink" Target="externalLinks/externalLink1.xml"/><Relationship Id="rId15" Type="http://schemas.openxmlformats.org/officeDocument/2006/relationships/externalLink" Target="externalLinks/externalLink11.xml"/><Relationship Id="rId23" Type="http://schemas.openxmlformats.org/officeDocument/2006/relationships/sheetMetadata" Target="metadata.xml"/><Relationship Id="rId10" Type="http://schemas.openxmlformats.org/officeDocument/2006/relationships/externalLink" Target="externalLinks/externalLink6.xml"/><Relationship Id="rId19" Type="http://schemas.openxmlformats.org/officeDocument/2006/relationships/externalLink" Target="externalLinks/externalLink15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5.xml"/><Relationship Id="rId14" Type="http://schemas.openxmlformats.org/officeDocument/2006/relationships/externalLink" Target="externalLinks/externalLink10.xml"/><Relationship Id="rId22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eng_research_ConnizzoLab/Users/amsander/DATA/DSD/_RAW/Biochem/DSD_Weight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eng_research_ConnizzoLab/Users/amsander/DATA/DSD/ANALYSIS/Male_Biochem_redo_normalization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eng_research_ConnizzoLab/Users/amsander/DATA/DSD/ANALYSIS/DSD1_BIOCHEM_ANALYSIS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eng_research_ConnizzoLab/Users/amsander/DATA/DSD/ANALYSIS/DSD1_AB_ANALYSIS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eng_research_ConnizzoLab/Users/amsander/DATA/SH/ANALYSIS/SH2-SH3_D0_ANALYSIS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eng_research_ConnizzoLab/Users/amsander/DATA/SH/_RAW/Biochem%20RAW/SH%20Weights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eng_research_ConnizzoLab/Users/amsander/DATA/SH/ANALYSIS/SH3_BIOCHEM_ANALYSIS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eng_research_ConnizzoLab/Users/amsander/DATA/SH/ANALYSIS/SH_AB_ANALYSIS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eng_research_ConnizzoLab/Users/amsander/DATA/SH/ANALYSIS/SH2_BIOCHEM_ANALYSIS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eng_research_ConnizzoLab/Users/amsander/DATA/DH/DH_Weights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eng_research_ConnizzoLab/Users/amsander/DATA/DH/DH1_BIOCHEM_ANALYSIS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eng_research_ConnizzoLab/Users/amsander/DATA/No-Hormone-Stress-Deprivation%20(DSD)/ANALYSIS/Male_Biochem_redo_normalization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/eng_research_ConnizzoLab/Users/amsander/DATA/No-Hormone-Stress-Deprivation%20(DSD)/ANALYSIS/DSD1_BIOCHEM_ANALYSIS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/eng_research_ConnizzoLab/Users/amsander/DATA/Single-Hormone-Stress-Deprivation%20(SH)/ANALYSIS/SH3_BIOCHEM_ANALYSIS.xlsx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/eng_research_ConnizzoLab/Users/amsander/DATA/Single-Hormone-Stress-Deprivation%20(SH)/ANALYSIS/SH2_BIOCHEM_ANALYSI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SD1"/>
    </sheetNames>
    <sheetDataSet>
      <sheetData sheetId="0">
        <row r="2">
          <cell r="H2">
            <v>8.3700000000000007E-3</v>
          </cell>
        </row>
        <row r="3">
          <cell r="H3">
            <v>9.973333333333334E-3</v>
          </cell>
          <cell r="M3">
            <v>2.3633333333333333</v>
          </cell>
          <cell r="N3">
            <v>2.2999999999999998</v>
          </cell>
          <cell r="P3">
            <v>2.376666666666666</v>
          </cell>
          <cell r="R3">
            <v>2.0066666666666668</v>
          </cell>
        </row>
        <row r="4">
          <cell r="H4">
            <v>1.0126666666666666E-2</v>
          </cell>
          <cell r="M4">
            <v>2.5500000000000003</v>
          </cell>
          <cell r="N4">
            <v>2.2266666666666666</v>
          </cell>
          <cell r="P4">
            <v>1.9933333333333334</v>
          </cell>
          <cell r="R4">
            <v>2.0466666666666669</v>
          </cell>
        </row>
        <row r="5">
          <cell r="H5">
            <v>9.8399999999999998E-3</v>
          </cell>
          <cell r="M5">
            <v>2.5866666666666664</v>
          </cell>
          <cell r="N5">
            <v>2.3066666666666666</v>
          </cell>
          <cell r="P5">
            <v>1.9266666666666667</v>
          </cell>
          <cell r="R5">
            <v>1.996666666666667</v>
          </cell>
        </row>
        <row r="6">
          <cell r="H6">
            <v>1.1046666666666668E-2</v>
          </cell>
          <cell r="M6">
            <v>2.6366666666666667</v>
          </cell>
          <cell r="N6">
            <v>2.48</v>
          </cell>
          <cell r="P6">
            <v>2.0266666666666668</v>
          </cell>
          <cell r="R6">
            <v>2.0833333333333335</v>
          </cell>
        </row>
        <row r="7">
          <cell r="H7">
            <v>8.8199999999999997E-3</v>
          </cell>
          <cell r="M7">
            <v>2.7433333333333336</v>
          </cell>
          <cell r="N7">
            <v>2.2200000000000002</v>
          </cell>
          <cell r="P7">
            <v>2.2000000000000002</v>
          </cell>
          <cell r="R7">
            <v>2.1066666666666665</v>
          </cell>
        </row>
        <row r="8">
          <cell r="H8">
            <v>8.0300000000000007E-3</v>
          </cell>
        </row>
        <row r="9">
          <cell r="H9">
            <v>8.9066666666666652E-3</v>
          </cell>
        </row>
        <row r="10">
          <cell r="H10">
            <v>9.8900000000000012E-3</v>
          </cell>
        </row>
        <row r="11">
          <cell r="H11">
            <v>8.1966666666666663E-3</v>
          </cell>
        </row>
        <row r="17">
          <cell r="H17">
            <v>8.9966666666666667E-3</v>
          </cell>
        </row>
        <row r="18">
          <cell r="H18">
            <v>7.4900000000000001E-3</v>
          </cell>
        </row>
        <row r="19">
          <cell r="H19">
            <v>6.8699999999999985E-3</v>
          </cell>
        </row>
        <row r="20">
          <cell r="H20">
            <v>7.0999999999999995E-3</v>
          </cell>
        </row>
        <row r="21">
          <cell r="H21">
            <v>7.6433333333333327E-3</v>
          </cell>
        </row>
        <row r="27">
          <cell r="H27">
            <v>7.1233333333333331E-3</v>
          </cell>
        </row>
        <row r="28">
          <cell r="H28">
            <v>7.1566666666666662E-3</v>
          </cell>
        </row>
        <row r="29">
          <cell r="H29">
            <v>7.273333333333333E-3</v>
          </cell>
        </row>
        <row r="30">
          <cell r="H30">
            <v>7.5533333333333329E-3</v>
          </cell>
        </row>
        <row r="31">
          <cell r="H31">
            <v>7.3266666666666662E-3</v>
          </cell>
        </row>
        <row r="32">
          <cell r="H32">
            <v>4.8900000000000002E-3</v>
          </cell>
        </row>
        <row r="33">
          <cell r="H33">
            <v>4.3016666666666663E-3</v>
          </cell>
        </row>
        <row r="34">
          <cell r="H34">
            <v>5.4316666666666671E-3</v>
          </cell>
        </row>
        <row r="35">
          <cell r="H35">
            <v>5.2400000000000007E-3</v>
          </cell>
        </row>
        <row r="36">
          <cell r="H36">
            <v>5.3266666666666662E-3</v>
          </cell>
        </row>
        <row r="37">
          <cell r="H37">
            <v>1.6014999999999998E-2</v>
          </cell>
        </row>
        <row r="38">
          <cell r="H38">
            <v>4.1866666666666667E-3</v>
          </cell>
        </row>
        <row r="39">
          <cell r="H39">
            <v>5.2999999999999992E-3</v>
          </cell>
        </row>
        <row r="40">
          <cell r="H40">
            <v>5.2299999999999994E-3</v>
          </cell>
        </row>
        <row r="41">
          <cell r="H41">
            <v>4.2933333333333339E-3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 refreshError="1">
        <row r="4">
          <cell r="N4">
            <v>163.142675</v>
          </cell>
          <cell r="P4">
            <v>1.2094606189195915E-2</v>
          </cell>
          <cell r="Q4">
            <v>39.87308041665532</v>
          </cell>
          <cell r="R4">
            <v>458.53406616117854</v>
          </cell>
          <cell r="T4">
            <v>191.00228999999999</v>
          </cell>
          <cell r="V4">
            <v>1.6313753230177391E-2</v>
          </cell>
          <cell r="W4">
            <v>37.632196633786414</v>
          </cell>
        </row>
        <row r="5">
          <cell r="N5">
            <v>181.41127499999999</v>
          </cell>
          <cell r="P5">
            <v>8.4530909989641734E-3</v>
          </cell>
          <cell r="Q5">
            <v>29.096572195937668</v>
          </cell>
          <cell r="R5">
            <v>376.58067712617861</v>
          </cell>
          <cell r="T5">
            <v>191.91571999999999</v>
          </cell>
          <cell r="V5">
            <v>1.6355744872983514E-2</v>
          </cell>
          <cell r="W5">
            <v>39.223469043375296</v>
          </cell>
        </row>
        <row r="6">
          <cell r="N6">
            <v>201.96344999999999</v>
          </cell>
          <cell r="P6">
            <v>1.1170497088461696E-2</v>
          </cell>
          <cell r="Q6">
            <v>37.833241360590911</v>
          </cell>
          <cell r="R6">
            <v>502.65333424317851</v>
          </cell>
          <cell r="T6">
            <v>212.92461</v>
          </cell>
          <cell r="V6">
            <v>2.3028916775589318E-2</v>
          </cell>
          <cell r="W6">
            <v>54.382432524195785</v>
          </cell>
        </row>
        <row r="7">
          <cell r="N7">
            <v>113.36073999999999</v>
          </cell>
          <cell r="P7">
            <v>1.2359660737468518E-2</v>
          </cell>
          <cell r="Q7">
            <v>36.948028185317675</v>
          </cell>
          <cell r="R7">
            <v>0</v>
          </cell>
          <cell r="T7">
            <v>205.16045499999996</v>
          </cell>
          <cell r="V7">
            <v>2.1422736438255253E-2</v>
          </cell>
          <cell r="W7">
            <v>57.537060283556215</v>
          </cell>
        </row>
        <row r="8">
          <cell r="N8">
            <v>142.13378499999999</v>
          </cell>
          <cell r="P8">
            <v>9.7998546496465989E-3</v>
          </cell>
          <cell r="Q8">
            <v>30.982461134563252</v>
          </cell>
          <cell r="R8">
            <v>555.15279849717842</v>
          </cell>
          <cell r="T8">
            <v>197.3963</v>
          </cell>
          <cell r="V8">
            <v>2.1041312349432999E-2</v>
          </cell>
          <cell r="W8">
            <v>48.352347603648404</v>
          </cell>
        </row>
        <row r="11">
          <cell r="M11">
            <v>2.16333333333333</v>
          </cell>
          <cell r="O11">
            <v>1202.0779999999995</v>
          </cell>
          <cell r="S11">
            <v>2.15</v>
          </cell>
          <cell r="U11">
            <v>1253.4039999999982</v>
          </cell>
        </row>
        <row r="12">
          <cell r="M12">
            <v>1.88</v>
          </cell>
          <cell r="O12">
            <v>1227.7409999999982</v>
          </cell>
          <cell r="S12">
            <v>1.8233333333333333</v>
          </cell>
          <cell r="U12">
            <v>1202.0779999999995</v>
          </cell>
        </row>
        <row r="13">
          <cell r="M13">
            <v>2.3366666666666669</v>
          </cell>
          <cell r="O13">
            <v>906.95349999999939</v>
          </cell>
          <cell r="S13">
            <v>2.3166666666666664</v>
          </cell>
          <cell r="U13">
            <v>868.45900000000074</v>
          </cell>
        </row>
        <row r="14">
          <cell r="M14">
            <v>2.3566666666666665</v>
          </cell>
          <cell r="O14">
            <v>983.94250000000079</v>
          </cell>
          <cell r="S14">
            <v>2.246666666666667</v>
          </cell>
          <cell r="U14">
            <v>1445.8764999999999</v>
          </cell>
        </row>
        <row r="15">
          <cell r="M15">
            <v>2.1966666666666668</v>
          </cell>
          <cell r="O15">
            <v>1176.4150000000009</v>
          </cell>
          <cell r="S15">
            <v>2.166666666666667</v>
          </cell>
          <cell r="U15">
            <v>1279.0670000000011</v>
          </cell>
        </row>
        <row r="22">
          <cell r="M22">
            <v>4.0059523809523814</v>
          </cell>
        </row>
        <row r="23">
          <cell r="M23">
            <v>2.8511904761904758</v>
          </cell>
        </row>
        <row r="24">
          <cell r="M24">
            <v>3.5357142857142856</v>
          </cell>
        </row>
        <row r="25">
          <cell r="M25">
            <v>3.375</v>
          </cell>
        </row>
        <row r="26">
          <cell r="M26">
            <v>3.0535714285714284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icoGreen"/>
      <sheetName val="DMMB_dilution"/>
      <sheetName val="DMMB"/>
      <sheetName val="OHP"/>
      <sheetName val="OHP_Dilution"/>
      <sheetName val="Scintillation"/>
    </sheetNames>
    <sheetDataSet>
      <sheetData sheetId="0" refreshError="1">
        <row r="13">
          <cell r="B13">
            <v>163.67140000000001</v>
          </cell>
          <cell r="H13">
            <v>175.56264999999999</v>
          </cell>
          <cell r="J13">
            <v>186.88765000000001</v>
          </cell>
          <cell r="L13">
            <v>182.9239</v>
          </cell>
        </row>
        <row r="14">
          <cell r="B14">
            <v>229.35640000000001</v>
          </cell>
          <cell r="H14">
            <v>219.73014999999998</v>
          </cell>
          <cell r="J14">
            <v>173.8639</v>
          </cell>
          <cell r="L14">
            <v>199.34514999999999</v>
          </cell>
        </row>
        <row r="15">
          <cell r="B15">
            <v>201.61014999999998</v>
          </cell>
          <cell r="H15">
            <v>231.62139999999999</v>
          </cell>
          <cell r="J15">
            <v>163.10514999999998</v>
          </cell>
          <cell r="L15">
            <v>211.80265</v>
          </cell>
        </row>
        <row r="16">
          <cell r="B16">
            <v>219.16389999999996</v>
          </cell>
          <cell r="H16">
            <v>222.56139999999999</v>
          </cell>
          <cell r="J16">
            <v>230.4889</v>
          </cell>
          <cell r="L16">
            <v>193.1164</v>
          </cell>
        </row>
        <row r="17">
          <cell r="B17">
            <v>254.83765</v>
          </cell>
          <cell r="H17">
            <v>164.23764999999997</v>
          </cell>
          <cell r="J17">
            <v>253.13889999999995</v>
          </cell>
          <cell r="L17">
            <v>185.75515000000001</v>
          </cell>
        </row>
      </sheetData>
      <sheetData sheetId="1" refreshError="1">
        <row r="51">
          <cell r="B51">
            <v>658.03000000000065</v>
          </cell>
          <cell r="D51">
            <v>703.98400000000061</v>
          </cell>
          <cell r="F51">
            <v>642.71200000000056</v>
          </cell>
          <cell r="L51">
            <v>1240.1140000000009</v>
          </cell>
        </row>
        <row r="52">
          <cell r="B52">
            <v>535.48600000000056</v>
          </cell>
          <cell r="D52">
            <v>642.71200000000067</v>
          </cell>
          <cell r="F52">
            <v>1102.2520000000009</v>
          </cell>
          <cell r="L52">
            <v>964.39000000000078</v>
          </cell>
        </row>
        <row r="53">
          <cell r="B53">
            <v>857.16400000000078</v>
          </cell>
          <cell r="D53">
            <v>688.66600000000062</v>
          </cell>
          <cell r="F53">
            <v>826.52800000000059</v>
          </cell>
          <cell r="L53">
            <v>1056.2980000000007</v>
          </cell>
        </row>
        <row r="54">
          <cell r="B54">
            <v>612.07600000000059</v>
          </cell>
          <cell r="D54">
            <v>673.34800000000052</v>
          </cell>
          <cell r="F54">
            <v>1025.6620000000007</v>
          </cell>
          <cell r="L54">
            <v>1163.5239999999992</v>
          </cell>
        </row>
        <row r="55">
          <cell r="B55">
            <v>336.35200000000026</v>
          </cell>
          <cell r="D55">
            <v>765.25600000000077</v>
          </cell>
          <cell r="F55">
            <v>566.12200000000053</v>
          </cell>
          <cell r="L55">
            <v>535.48600000000044</v>
          </cell>
        </row>
      </sheetData>
      <sheetData sheetId="2" refreshError="1"/>
      <sheetData sheetId="3" refreshError="1"/>
      <sheetData sheetId="4" refreshError="1">
        <row r="65">
          <cell r="A65">
            <v>487.84092401465216</v>
          </cell>
          <cell r="D65">
            <v>447.51252149999999</v>
          </cell>
          <cell r="E65">
            <v>486.93451528125001</v>
          </cell>
          <cell r="F65">
            <v>549.38799646874998</v>
          </cell>
        </row>
        <row r="66">
          <cell r="A66">
            <v>503.01306316565223</v>
          </cell>
          <cell r="D66">
            <v>481.42391399999997</v>
          </cell>
          <cell r="E66">
            <v>469.8375215625</v>
          </cell>
          <cell r="F66">
            <v>561.82217371874992</v>
          </cell>
        </row>
        <row r="67">
          <cell r="A67">
            <v>423.32388369965213</v>
          </cell>
          <cell r="D67">
            <v>493.43419884374987</v>
          </cell>
          <cell r="E67">
            <v>416.99226824999994</v>
          </cell>
          <cell r="F67">
            <v>554.33340787500003</v>
          </cell>
        </row>
        <row r="68">
          <cell r="A68">
            <v>532.64836300265222</v>
          </cell>
          <cell r="D68">
            <v>458.10983165625009</v>
          </cell>
          <cell r="E68">
            <v>463.62043293749997</v>
          </cell>
          <cell r="F68">
            <v>567.75666740625002</v>
          </cell>
        </row>
        <row r="69">
          <cell r="A69">
            <v>575.47066228865219</v>
          </cell>
          <cell r="D69">
            <v>435.78483159374997</v>
          </cell>
          <cell r="E69">
            <v>476.76109753125002</v>
          </cell>
          <cell r="F69">
            <v>556.31157243749999</v>
          </cell>
        </row>
      </sheetData>
      <sheetData sheetId="5" refreshError="1">
        <row r="34">
          <cell r="R34">
            <v>1.3740269645767716E-2</v>
          </cell>
          <cell r="W34">
            <v>11.949049833599517</v>
          </cell>
        </row>
        <row r="35">
          <cell r="R35">
            <v>8.6878162665477363E-3</v>
          </cell>
          <cell r="W35">
            <v>42.870766476022006</v>
          </cell>
        </row>
        <row r="36">
          <cell r="R36">
            <v>1.0780903989554624E-2</v>
          </cell>
          <cell r="W36">
            <v>21.620171024545577</v>
          </cell>
        </row>
        <row r="37">
          <cell r="R37">
            <v>1.0245113591560039E-2</v>
          </cell>
          <cell r="W37">
            <v>28.457319126324951</v>
          </cell>
        </row>
        <row r="38">
          <cell r="R38">
            <v>1.2047772874532479E-2</v>
          </cell>
          <cell r="W38">
            <v>32.399458572395936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3_M"/>
      <sheetName val="D7_F"/>
      <sheetName val="D7_M"/>
      <sheetName val="D3_F"/>
      <sheetName val="D0_MF"/>
    </sheetNames>
    <sheetDataSet>
      <sheetData sheetId="0"/>
      <sheetData sheetId="1">
        <row r="16">
          <cell r="E16">
            <v>4.0631578947368414</v>
          </cell>
        </row>
        <row r="17">
          <cell r="E17">
            <v>3.905263157894737</v>
          </cell>
        </row>
        <row r="18">
          <cell r="E18">
            <v>3.8736842105263158</v>
          </cell>
        </row>
        <row r="19">
          <cell r="E19">
            <v>4</v>
          </cell>
        </row>
        <row r="20">
          <cell r="E20">
            <v>3.689473684210526</v>
          </cell>
        </row>
      </sheetData>
      <sheetData sheetId="2"/>
      <sheetData sheetId="3">
        <row r="41">
          <cell r="E41">
            <v>6.5212765957446814</v>
          </cell>
        </row>
        <row r="42">
          <cell r="E42">
            <v>5.1170212765957448</v>
          </cell>
        </row>
        <row r="43">
          <cell r="E43">
            <v>6.1170212765957448</v>
          </cell>
        </row>
        <row r="44">
          <cell r="E44">
            <v>5.3404255319148941</v>
          </cell>
        </row>
        <row r="45">
          <cell r="E45">
            <v>5.3829787234042552</v>
          </cell>
        </row>
      </sheetData>
      <sheetData sheetId="4">
        <row r="16">
          <cell r="T16">
            <v>1.2457912457912457</v>
          </cell>
        </row>
        <row r="17">
          <cell r="T17">
            <v>1.6296296296296298</v>
          </cell>
        </row>
        <row r="18">
          <cell r="T18">
            <v>1.8047138047138047</v>
          </cell>
        </row>
        <row r="19">
          <cell r="T19">
            <v>2.5117845117845117</v>
          </cell>
        </row>
        <row r="20">
          <cell r="T20">
            <v>2.32996632996633</v>
          </cell>
        </row>
        <row r="21">
          <cell r="T21">
            <v>2.9696969696969697</v>
          </cell>
        </row>
        <row r="22">
          <cell r="T22">
            <v>2.2693602693602695</v>
          </cell>
        </row>
        <row r="23">
          <cell r="T23">
            <v>2.3973063973063975</v>
          </cell>
        </row>
        <row r="24">
          <cell r="T24">
            <v>4.1077441077441081</v>
          </cell>
        </row>
        <row r="25">
          <cell r="T25">
            <v>2.6599326599326596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Weights"/>
      <sheetName val="PicoGreen"/>
      <sheetName val="DMMB_diluted"/>
      <sheetName val="OHP-diluted"/>
      <sheetName val="AB"/>
    </sheetNames>
    <sheetDataSet>
      <sheetData sheetId="0"/>
      <sheetData sheetId="1">
        <row r="4">
          <cell r="H4">
            <v>9.0699999999999999E-3</v>
          </cell>
          <cell r="L4">
            <v>2.4033333333333333</v>
          </cell>
          <cell r="M4">
            <v>1.8966666666666665</v>
          </cell>
          <cell r="N4">
            <v>2.38</v>
          </cell>
          <cell r="O4">
            <v>2</v>
          </cell>
        </row>
        <row r="5">
          <cell r="H5">
            <v>7.9399999999999991E-3</v>
          </cell>
          <cell r="N5">
            <v>2.3133333333333335</v>
          </cell>
          <cell r="O5">
            <v>2.0366666666666666</v>
          </cell>
        </row>
        <row r="6">
          <cell r="H6">
            <v>8.7800000000000013E-3</v>
          </cell>
          <cell r="N6">
            <v>2.29</v>
          </cell>
          <cell r="O6">
            <v>2.0500000000000003</v>
          </cell>
        </row>
        <row r="7">
          <cell r="H7">
            <v>8.1599999999999989E-3</v>
          </cell>
          <cell r="N7">
            <v>2.4499999999999997</v>
          </cell>
          <cell r="O7">
            <v>2.0666666666666669</v>
          </cell>
        </row>
        <row r="8">
          <cell r="H8">
            <v>7.2499999999999995E-3</v>
          </cell>
          <cell r="N8">
            <v>2.2033333333333331</v>
          </cell>
          <cell r="O8">
            <v>1.9566666666666668</v>
          </cell>
        </row>
        <row r="9">
          <cell r="H9">
            <v>6.566666666666666E-3</v>
          </cell>
        </row>
        <row r="10">
          <cell r="H10">
            <v>7.0333333333333333E-3</v>
          </cell>
        </row>
        <row r="11">
          <cell r="H11">
            <v>6.4766666666666662E-3</v>
          </cell>
        </row>
        <row r="12">
          <cell r="H12">
            <v>7.4266666666666674E-3</v>
          </cell>
        </row>
        <row r="13">
          <cell r="H13">
            <v>6.5599999999999999E-3</v>
          </cell>
        </row>
        <row r="18">
          <cell r="H18">
            <v>8.3800000000000003E-3</v>
          </cell>
        </row>
        <row r="19">
          <cell r="H19">
            <v>7.776666666666667E-3</v>
          </cell>
        </row>
        <row r="20">
          <cell r="H20">
            <v>7.709999999999999E-3</v>
          </cell>
        </row>
        <row r="21">
          <cell r="H21">
            <v>8.0233333333333337E-3</v>
          </cell>
        </row>
        <row r="22">
          <cell r="H22">
            <v>7.5599999999999999E-3</v>
          </cell>
        </row>
        <row r="23">
          <cell r="H23">
            <v>6.8333333333333336E-3</v>
          </cell>
        </row>
        <row r="24">
          <cell r="H24">
            <v>7.1900000000000011E-3</v>
          </cell>
        </row>
        <row r="25">
          <cell r="H25">
            <v>6.993333333333334E-3</v>
          </cell>
        </row>
        <row r="26">
          <cell r="H26">
            <v>6.743333333333333E-3</v>
          </cell>
        </row>
        <row r="27">
          <cell r="H27">
            <v>7.1033333333333339E-3</v>
          </cell>
        </row>
      </sheetData>
      <sheetData sheetId="2">
        <row r="13">
          <cell r="B13">
            <v>139.99205999999998</v>
          </cell>
          <cell r="D13">
            <v>159.11525999999998</v>
          </cell>
          <cell r="F13">
            <v>128.51813999999999</v>
          </cell>
          <cell r="H13">
            <v>101.32070000000002</v>
          </cell>
        </row>
        <row r="14">
          <cell r="B14">
            <v>158.26533999999998</v>
          </cell>
          <cell r="D14">
            <v>167.61446000000001</v>
          </cell>
          <cell r="F14">
            <v>141.6919</v>
          </cell>
          <cell r="H14">
            <v>135.3175</v>
          </cell>
        </row>
        <row r="15">
          <cell r="B15">
            <v>128.94310000000002</v>
          </cell>
          <cell r="D15">
            <v>178.66341999999997</v>
          </cell>
          <cell r="F15">
            <v>148.91622000000001</v>
          </cell>
          <cell r="H15">
            <v>133.1927</v>
          </cell>
        </row>
        <row r="16">
          <cell r="B16">
            <v>122.99366000000001</v>
          </cell>
          <cell r="D16">
            <v>96.221180000000004</v>
          </cell>
          <cell r="F16">
            <v>158.69029999999998</v>
          </cell>
          <cell r="H16">
            <v>160.8151</v>
          </cell>
        </row>
        <row r="17">
          <cell r="B17">
            <v>116.61926</v>
          </cell>
          <cell r="D17">
            <v>114.49446</v>
          </cell>
          <cell r="F17">
            <v>126.39333999999999</v>
          </cell>
          <cell r="H17">
            <v>134.04262</v>
          </cell>
        </row>
      </sheetData>
      <sheetData sheetId="3">
        <row r="50">
          <cell r="B50">
            <v>1072.9620000000009</v>
          </cell>
          <cell r="D50">
            <v>909.70799999999929</v>
          </cell>
          <cell r="F50">
            <v>1010.1719999999993</v>
          </cell>
          <cell r="H50">
            <v>759.01199999999926</v>
          </cell>
        </row>
        <row r="51">
          <cell r="B51">
            <v>1110.6359999999995</v>
          </cell>
          <cell r="D51">
            <v>1173.4259999999995</v>
          </cell>
          <cell r="F51">
            <v>959.93999999999937</v>
          </cell>
          <cell r="H51">
            <v>759.01199999999926</v>
          </cell>
        </row>
        <row r="52">
          <cell r="B52">
            <v>759.01199999999915</v>
          </cell>
          <cell r="D52">
            <v>884.5919999999993</v>
          </cell>
          <cell r="F52">
            <v>922.26599999999939</v>
          </cell>
          <cell r="H52">
            <v>796.68599999999924</v>
          </cell>
        </row>
        <row r="53">
          <cell r="B53">
            <v>1047.8460000000009</v>
          </cell>
          <cell r="D53">
            <v>846.91799999999932</v>
          </cell>
          <cell r="F53">
            <v>1022.7299999999996</v>
          </cell>
          <cell r="H53">
            <v>997.61399999999935</v>
          </cell>
        </row>
        <row r="54">
          <cell r="B54">
            <v>897.1499999999993</v>
          </cell>
          <cell r="D54">
            <v>934.82400000000064</v>
          </cell>
          <cell r="F54">
            <v>959.93999999999937</v>
          </cell>
          <cell r="H54">
            <v>834.35999999999922</v>
          </cell>
        </row>
      </sheetData>
      <sheetData sheetId="4">
        <row r="42">
          <cell r="G42">
            <v>436.04889104149987</v>
          </cell>
          <cell r="H42">
            <v>386.95590920150005</v>
          </cell>
          <cell r="I42">
            <v>400.80714336350002</v>
          </cell>
          <cell r="J42">
            <v>380.81928647149999</v>
          </cell>
        </row>
        <row r="43">
          <cell r="G43">
            <v>496.53845795149982</v>
          </cell>
          <cell r="H43">
            <v>397.03750368649992</v>
          </cell>
          <cell r="I43">
            <v>375.99765432649991</v>
          </cell>
          <cell r="J43">
            <v>337.51226320550001</v>
          </cell>
        </row>
        <row r="44">
          <cell r="G44">
            <v>475.06027839649994</v>
          </cell>
          <cell r="H44">
            <v>413.16805486249996</v>
          </cell>
          <cell r="I44">
            <v>382.7479393294999</v>
          </cell>
          <cell r="J44">
            <v>391.42687719049991</v>
          </cell>
        </row>
        <row r="45">
          <cell r="G45">
            <v>482.42422567249986</v>
          </cell>
          <cell r="H45">
            <v>452.8807705294999</v>
          </cell>
          <cell r="I45">
            <v>425.2659682444999</v>
          </cell>
          <cell r="J45">
            <v>353.02915210849994</v>
          </cell>
        </row>
        <row r="46">
          <cell r="G46">
            <v>533.35819433149993</v>
          </cell>
          <cell r="H46">
            <v>469.71265001749987</v>
          </cell>
          <cell r="I46">
            <v>450.25078935949995</v>
          </cell>
          <cell r="J46">
            <v>401.94680187049994</v>
          </cell>
        </row>
      </sheetData>
      <sheetData sheetId="5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1"/>
      <sheetName val="SH2"/>
      <sheetName val="SH3"/>
    </sheetNames>
    <sheetDataSet>
      <sheetData sheetId="0"/>
      <sheetData sheetId="1">
        <row r="2">
          <cell r="H2">
            <v>8.083333333333333E-3</v>
          </cell>
        </row>
        <row r="3">
          <cell r="H3">
            <v>7.9799999999999992E-3</v>
          </cell>
          <cell r="M3">
            <v>2.4699999999999998</v>
          </cell>
          <cell r="N3">
            <v>2.2033333333333336</v>
          </cell>
          <cell r="O3">
            <v>2.0933333333333328</v>
          </cell>
          <cell r="P3">
            <v>1.8966666666666665</v>
          </cell>
        </row>
        <row r="4">
          <cell r="H4">
            <v>8.3433333333333328E-3</v>
          </cell>
          <cell r="M4">
            <v>2.4133333333333331</v>
          </cell>
          <cell r="N4">
            <v>2.31</v>
          </cell>
          <cell r="O4">
            <v>3.4099999999999997</v>
          </cell>
          <cell r="P4">
            <v>2.0200000000000005</v>
          </cell>
        </row>
        <row r="5">
          <cell r="H5">
            <v>8.7833333333333322E-3</v>
          </cell>
          <cell r="M5">
            <v>2.4533333333333336</v>
          </cell>
          <cell r="N5">
            <v>2.14</v>
          </cell>
          <cell r="O5">
            <v>2.4533333333333336</v>
          </cell>
          <cell r="P5">
            <v>2.1800000000000002</v>
          </cell>
        </row>
        <row r="6">
          <cell r="H6">
            <v>8.3199999999999993E-3</v>
          </cell>
          <cell r="M6">
            <v>2.6199999999999997</v>
          </cell>
          <cell r="N6">
            <v>2.67</v>
          </cell>
          <cell r="O6">
            <v>2.3533333333333335</v>
          </cell>
          <cell r="P6">
            <v>2.1766666666666667</v>
          </cell>
        </row>
        <row r="7">
          <cell r="H7">
            <v>7.4633333333333331E-3</v>
          </cell>
          <cell r="M7">
            <v>2.58</v>
          </cell>
          <cell r="N7">
            <v>2.1933333333333338</v>
          </cell>
          <cell r="O7">
            <v>2.4899999999999998</v>
          </cell>
          <cell r="P7">
            <v>2.0533333333333337</v>
          </cell>
        </row>
        <row r="8">
          <cell r="H8">
            <v>7.7300000000000008E-3</v>
          </cell>
        </row>
        <row r="9">
          <cell r="H9">
            <v>7.5899999999999995E-3</v>
          </cell>
        </row>
        <row r="10">
          <cell r="H10">
            <v>7.3166666666666666E-3</v>
          </cell>
        </row>
        <row r="11">
          <cell r="H11">
            <v>7.1866666666666667E-3</v>
          </cell>
        </row>
        <row r="12">
          <cell r="H12">
            <v>7.0666666666666664E-3</v>
          </cell>
        </row>
        <row r="13">
          <cell r="H13">
            <v>7.6766666666666658E-3</v>
          </cell>
        </row>
        <row r="14">
          <cell r="H14">
            <v>8.0099999999999998E-3</v>
          </cell>
        </row>
        <row r="15">
          <cell r="H15">
            <v>7.853333333333332E-3</v>
          </cell>
        </row>
        <row r="16">
          <cell r="H16">
            <v>8.3433333333333328E-3</v>
          </cell>
        </row>
        <row r="17">
          <cell r="H17">
            <v>6.7566666666666669E-3</v>
          </cell>
        </row>
        <row r="18">
          <cell r="H18">
            <v>7.2000000000000007E-3</v>
          </cell>
        </row>
        <row r="19">
          <cell r="H19">
            <v>7.4466666666666665E-3</v>
          </cell>
        </row>
        <row r="20">
          <cell r="H20">
            <v>7.7833333333333339E-3</v>
          </cell>
        </row>
        <row r="21">
          <cell r="H21">
            <v>7.4366666666666669E-3</v>
          </cell>
        </row>
      </sheetData>
      <sheetData sheetId="2">
        <row r="2">
          <cell r="H2">
            <v>6.6966666666666667E-3</v>
          </cell>
        </row>
        <row r="3">
          <cell r="H3">
            <v>7.9966666666666658E-3</v>
          </cell>
          <cell r="M3">
            <v>1.9333333333333336</v>
          </cell>
          <cell r="N3">
            <v>2.4699999999999998</v>
          </cell>
          <cell r="O3">
            <v>1.94</v>
          </cell>
          <cell r="P3">
            <v>2.0799999999999996</v>
          </cell>
        </row>
        <row r="4">
          <cell r="H4">
            <v>6.9966666666666675E-3</v>
          </cell>
          <cell r="M4">
            <v>2.33</v>
          </cell>
          <cell r="N4">
            <v>1.9833333333333334</v>
          </cell>
          <cell r="O4">
            <v>2.25</v>
          </cell>
          <cell r="P4">
            <v>2.0066666666666664</v>
          </cell>
        </row>
        <row r="5">
          <cell r="H5">
            <v>7.4933333333333336E-3</v>
          </cell>
          <cell r="M5">
            <v>2.25</v>
          </cell>
          <cell r="N5">
            <v>2.0066666666666668</v>
          </cell>
          <cell r="O5">
            <v>2.0666666666666669</v>
          </cell>
          <cell r="P5">
            <v>1.8000000000000003</v>
          </cell>
        </row>
        <row r="6">
          <cell r="H6">
            <v>8.1833333333333341E-3</v>
          </cell>
          <cell r="M6">
            <v>2.3199999999999998</v>
          </cell>
          <cell r="N6">
            <v>2.0133333333333336</v>
          </cell>
          <cell r="O6">
            <v>2.2466666666666666</v>
          </cell>
          <cell r="P6">
            <v>2.0500000000000003</v>
          </cell>
        </row>
        <row r="7">
          <cell r="H7">
            <v>7.8799999999999999E-3</v>
          </cell>
          <cell r="M7">
            <v>2.46</v>
          </cell>
          <cell r="N7">
            <v>2.0966666666666662</v>
          </cell>
          <cell r="O7">
            <v>2.3133333333333335</v>
          </cell>
          <cell r="P7">
            <v>2.02</v>
          </cell>
        </row>
        <row r="8">
          <cell r="H8">
            <v>6.6100000000000004E-3</v>
          </cell>
        </row>
        <row r="9">
          <cell r="H9">
            <v>6.9966666666666675E-3</v>
          </cell>
        </row>
        <row r="10">
          <cell r="H10">
            <v>6.743333333333333E-3</v>
          </cell>
        </row>
        <row r="11">
          <cell r="H11">
            <v>7.2066666666666668E-3</v>
          </cell>
        </row>
        <row r="12">
          <cell r="H12">
            <v>5.3400000000000001E-3</v>
          </cell>
        </row>
        <row r="13">
          <cell r="H13">
            <v>7.8033333333333323E-3</v>
          </cell>
        </row>
        <row r="14">
          <cell r="H14">
            <v>7.1566666666666662E-3</v>
          </cell>
        </row>
        <row r="15">
          <cell r="H15">
            <v>7.8133333333333336E-3</v>
          </cell>
        </row>
        <row r="16">
          <cell r="H16">
            <v>7.8933333333333338E-3</v>
          </cell>
        </row>
        <row r="17">
          <cell r="H17">
            <v>7.3299999999999997E-3</v>
          </cell>
        </row>
        <row r="18">
          <cell r="H18">
            <v>7.1599999999999997E-3</v>
          </cell>
        </row>
        <row r="19">
          <cell r="H19">
            <v>6.8766666666666663E-3</v>
          </cell>
        </row>
        <row r="20">
          <cell r="H20">
            <v>7.5266666666666667E-3</v>
          </cell>
        </row>
        <row r="21">
          <cell r="H21">
            <v>7.1400000000000005E-3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icoGreen"/>
      <sheetName val="DMMB_diluted"/>
      <sheetName val="OHP"/>
      <sheetName val="Scintillation"/>
    </sheetNames>
    <sheetDataSet>
      <sheetData sheetId="0">
        <row r="13">
          <cell r="B13">
            <v>151.78622999999999</v>
          </cell>
          <cell r="D13">
            <v>125.09702999999999</v>
          </cell>
          <cell r="F13">
            <v>177.89522999999997</v>
          </cell>
          <cell r="H13">
            <v>227.21222999999998</v>
          </cell>
        </row>
        <row r="14">
          <cell r="B14">
            <v>149.46542999999997</v>
          </cell>
          <cell r="D14">
            <v>186.59823</v>
          </cell>
          <cell r="F14">
            <v>159.32882999999998</v>
          </cell>
          <cell r="H14">
            <v>220.24983</v>
          </cell>
        </row>
        <row r="15">
          <cell r="B15">
            <v>101.30882999999999</v>
          </cell>
          <cell r="D15">
            <v>123.35642999999997</v>
          </cell>
          <cell r="F15">
            <v>155.84762999999998</v>
          </cell>
          <cell r="H15">
            <v>159.90902999999997</v>
          </cell>
        </row>
        <row r="16">
          <cell r="B16">
            <v>144.82382999999999</v>
          </cell>
          <cell r="D16">
            <v>166.87142999999998</v>
          </cell>
          <cell r="F16">
            <v>92.605829999999997</v>
          </cell>
          <cell r="H16">
            <v>200.52303000000001</v>
          </cell>
        </row>
        <row r="17">
          <cell r="B17">
            <v>155.26742999999999</v>
          </cell>
          <cell r="D17">
            <v>177.31502999999998</v>
          </cell>
          <cell r="F17">
            <v>125.09702999999998</v>
          </cell>
          <cell r="H17">
            <v>164.55062999999996</v>
          </cell>
        </row>
      </sheetData>
      <sheetData sheetId="1">
        <row r="50">
          <cell r="B50">
            <v>816.07799999999907</v>
          </cell>
          <cell r="D50">
            <v>913.99399999999901</v>
          </cell>
          <cell r="F50">
            <v>1053.8739999999993</v>
          </cell>
          <cell r="H50">
            <v>1011.9099999999992</v>
          </cell>
        </row>
        <row r="51">
          <cell r="B51">
            <v>1487.5019999999968</v>
          </cell>
          <cell r="D51">
            <v>1333.6339999999996</v>
          </cell>
          <cell r="F51">
            <v>983.93399999999906</v>
          </cell>
          <cell r="H51">
            <v>1319.6459999999997</v>
          </cell>
        </row>
        <row r="52">
          <cell r="B52">
            <v>872.02999999999906</v>
          </cell>
          <cell r="D52">
            <v>1179.7659999999992</v>
          </cell>
          <cell r="F52">
            <v>1081.8499999999995</v>
          </cell>
          <cell r="H52">
            <v>858.04199999999901</v>
          </cell>
        </row>
        <row r="53">
          <cell r="B53">
            <v>1543.4539999999968</v>
          </cell>
          <cell r="D53">
            <v>1445.5379999999996</v>
          </cell>
          <cell r="F53">
            <v>858.04199999999901</v>
          </cell>
          <cell r="H53">
            <v>1263.6939999999995</v>
          </cell>
        </row>
        <row r="54">
          <cell r="B54">
            <v>1795.2379999999969</v>
          </cell>
          <cell r="D54">
            <v>1627.3819999999969</v>
          </cell>
          <cell r="F54">
            <v>1305.6579999999994</v>
          </cell>
          <cell r="H54">
            <v>1445.5379999999982</v>
          </cell>
        </row>
      </sheetData>
      <sheetData sheetId="2">
        <row r="41">
          <cell r="A41">
            <v>436.04889104149987</v>
          </cell>
          <cell r="B41">
            <v>386.95590920150005</v>
          </cell>
          <cell r="C41">
            <v>400.80714336350002</v>
          </cell>
          <cell r="D41">
            <v>380.81928647149999</v>
          </cell>
        </row>
        <row r="42">
          <cell r="A42">
            <v>496.53845795149982</v>
          </cell>
          <cell r="B42">
            <v>397.03750368649992</v>
          </cell>
          <cell r="C42">
            <v>375.99765432649991</v>
          </cell>
          <cell r="D42">
            <v>337.51226320550001</v>
          </cell>
        </row>
        <row r="43">
          <cell r="A43">
            <v>475.06027839649994</v>
          </cell>
          <cell r="B43">
            <v>413.16805486249996</v>
          </cell>
          <cell r="C43">
            <v>382.7479393294999</v>
          </cell>
          <cell r="D43">
            <v>391.42687719049991</v>
          </cell>
        </row>
        <row r="44">
          <cell r="A44">
            <v>482.42422567249986</v>
          </cell>
          <cell r="B44">
            <v>452.8807705294999</v>
          </cell>
          <cell r="C44">
            <v>425.2659682444999</v>
          </cell>
          <cell r="D44">
            <v>353.02915210849994</v>
          </cell>
        </row>
        <row r="45">
          <cell r="A45">
            <v>533.35819433149993</v>
          </cell>
          <cell r="B45">
            <v>469.71265001749987</v>
          </cell>
          <cell r="C45">
            <v>450.25078935949995</v>
          </cell>
          <cell r="D45">
            <v>401.94680187049994</v>
          </cell>
        </row>
      </sheetData>
      <sheetData sheetId="3">
        <row r="35">
          <cell r="P35">
            <v>8.3190754133305699E-3</v>
          </cell>
          <cell r="R35">
            <v>1.0738903431311257E-2</v>
          </cell>
          <cell r="W35">
            <v>25.502695570548383</v>
          </cell>
        </row>
        <row r="36">
          <cell r="R36">
            <v>1.0702239370432758E-2</v>
          </cell>
          <cell r="W36">
            <v>28.189434401559335</v>
          </cell>
        </row>
        <row r="37">
          <cell r="R37">
            <v>8.4767308751081023E-3</v>
          </cell>
          <cell r="W37">
            <v>22.474783554647157</v>
          </cell>
        </row>
        <row r="38">
          <cell r="R38">
            <v>1.7133115648520828E-2</v>
          </cell>
          <cell r="W38">
            <v>45.845146719631295</v>
          </cell>
        </row>
        <row r="39">
          <cell r="R39">
            <v>1.1794828384611919E-2</v>
          </cell>
          <cell r="W39">
            <v>28.743840827006039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2-SH3_D0"/>
      <sheetName val="SH1_D3"/>
      <sheetName val="SH1_D7"/>
      <sheetName val="SH2_D3"/>
      <sheetName val="SH2_D7"/>
      <sheetName val="SH3_D3"/>
      <sheetName val="SH3_D7"/>
    </sheetNames>
    <sheetDataSet>
      <sheetData sheetId="0">
        <row r="13">
          <cell r="E13">
            <v>1.7956204379562044</v>
          </cell>
          <cell r="K13">
            <v>1.6991869918699187</v>
          </cell>
        </row>
        <row r="14">
          <cell r="E14">
            <v>1.7664233576642339</v>
          </cell>
          <cell r="K14">
            <v>1.4634146341463414</v>
          </cell>
        </row>
        <row r="15">
          <cell r="E15">
            <v>1.7226277372262775</v>
          </cell>
          <cell r="K15">
            <v>1.5609756097560976</v>
          </cell>
        </row>
        <row r="16">
          <cell r="E16">
            <v>1.802919708029197</v>
          </cell>
          <cell r="K16">
            <v>1.3658536585365855</v>
          </cell>
        </row>
        <row r="17">
          <cell r="E17">
            <v>1.5547445255474452</v>
          </cell>
          <cell r="K17">
            <v>1.3902439024390243</v>
          </cell>
        </row>
        <row r="18">
          <cell r="E18">
            <v>2.0145985401459856</v>
          </cell>
          <cell r="K18">
            <v>1.7967479674796749</v>
          </cell>
        </row>
        <row r="19">
          <cell r="E19">
            <v>1.8686131386861313</v>
          </cell>
          <cell r="K19">
            <v>1.7154471544715446</v>
          </cell>
        </row>
        <row r="20">
          <cell r="E20">
            <v>1.7299270072992701</v>
          </cell>
          <cell r="K20">
            <v>1.5121951219512195</v>
          </cell>
        </row>
        <row r="21">
          <cell r="E21">
            <v>1.7299270072992701</v>
          </cell>
          <cell r="K21">
            <v>1.5447154471544715</v>
          </cell>
        </row>
        <row r="22">
          <cell r="E22">
            <v>1.5620437956204378</v>
          </cell>
          <cell r="K22">
            <v>1.4959349593495936</v>
          </cell>
        </row>
      </sheetData>
      <sheetData sheetId="1"/>
      <sheetData sheetId="2"/>
      <sheetData sheetId="3">
        <row r="16">
          <cell r="E16">
            <v>2.6066350710900479</v>
          </cell>
        </row>
        <row r="17">
          <cell r="E17">
            <v>2.7630331753554507</v>
          </cell>
        </row>
        <row r="18">
          <cell r="E18">
            <v>3.2890995260663511</v>
          </cell>
        </row>
        <row r="19">
          <cell r="E19">
            <v>2.6729857819905214</v>
          </cell>
        </row>
        <row r="20">
          <cell r="E20">
            <v>2.5971563981042656</v>
          </cell>
        </row>
        <row r="21">
          <cell r="E21">
            <v>2.8056872037914693</v>
          </cell>
        </row>
        <row r="22">
          <cell r="E22">
            <v>2.5497630331753558</v>
          </cell>
        </row>
        <row r="23">
          <cell r="E23">
            <v>2.2890995260663507</v>
          </cell>
        </row>
        <row r="24">
          <cell r="E24">
            <v>2.5260663507109005</v>
          </cell>
        </row>
        <row r="25">
          <cell r="E25">
            <v>2.3270142180094786</v>
          </cell>
        </row>
      </sheetData>
      <sheetData sheetId="4">
        <row r="16">
          <cell r="E16">
            <v>5.5178571428571423</v>
          </cell>
        </row>
        <row r="17">
          <cell r="E17">
            <v>5.9910714285714279</v>
          </cell>
        </row>
        <row r="18">
          <cell r="E18">
            <v>6.9285714285714288</v>
          </cell>
        </row>
        <row r="19">
          <cell r="E19">
            <v>6.3660714285714279</v>
          </cell>
        </row>
        <row r="20">
          <cell r="E20">
            <v>6.0714285714285712</v>
          </cell>
        </row>
        <row r="21">
          <cell r="E21">
            <v>5.7499999999999991</v>
          </cell>
        </row>
        <row r="22">
          <cell r="E22">
            <v>3.625</v>
          </cell>
        </row>
        <row r="23">
          <cell r="E23">
            <v>4.9821428571428568</v>
          </cell>
        </row>
        <row r="24">
          <cell r="E24">
            <v>3.9910714285714284</v>
          </cell>
        </row>
        <row r="25">
          <cell r="E25">
            <v>4.3392857142857144</v>
          </cell>
        </row>
      </sheetData>
      <sheetData sheetId="5">
        <row r="16">
          <cell r="E16">
            <v>2.556122448979592</v>
          </cell>
        </row>
        <row r="17">
          <cell r="E17">
            <v>3.0204081632653064</v>
          </cell>
        </row>
        <row r="18">
          <cell r="E18">
            <v>2.6530612244897962</v>
          </cell>
        </row>
        <row r="19">
          <cell r="E19">
            <v>3.2091836734693877</v>
          </cell>
        </row>
        <row r="20">
          <cell r="E20">
            <v>2.9897959183673475</v>
          </cell>
        </row>
        <row r="21">
          <cell r="E21">
            <v>3.2602040816326534</v>
          </cell>
        </row>
        <row r="22">
          <cell r="E22">
            <v>2.8010204081632657</v>
          </cell>
        </row>
        <row r="23">
          <cell r="E23">
            <v>1.8877551020408163</v>
          </cell>
        </row>
        <row r="24">
          <cell r="E24">
            <v>2.9795918367346941</v>
          </cell>
        </row>
        <row r="25">
          <cell r="E25">
            <v>2.4693877551020411</v>
          </cell>
        </row>
      </sheetData>
      <sheetData sheetId="6">
        <row r="16">
          <cell r="E16">
            <v>3.9282511210762334</v>
          </cell>
        </row>
        <row r="17">
          <cell r="E17">
            <v>4.52017937219731</v>
          </cell>
        </row>
        <row r="18">
          <cell r="E18">
            <v>3.9372197309417047</v>
          </cell>
        </row>
        <row r="19">
          <cell r="E19">
            <v>4.0493273542600896</v>
          </cell>
        </row>
        <row r="20">
          <cell r="E20">
            <v>4.4349775784753369</v>
          </cell>
        </row>
        <row r="21">
          <cell r="E21">
            <v>5.2242152466367715</v>
          </cell>
        </row>
        <row r="22">
          <cell r="E22">
            <v>5.143497757847534</v>
          </cell>
        </row>
        <row r="23">
          <cell r="E23">
            <v>3.6008968609865475</v>
          </cell>
        </row>
        <row r="24">
          <cell r="E24">
            <v>4.4977578475336326</v>
          </cell>
        </row>
        <row r="25">
          <cell r="E25">
            <v>4.2780269058295968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icoGreen"/>
      <sheetName val="DMMB"/>
      <sheetName val="DMMB_adjusted"/>
      <sheetName val="DMMB_diluted"/>
      <sheetName val="OHP"/>
      <sheetName val="Scintillation"/>
    </sheetNames>
    <sheetDataSet>
      <sheetData sheetId="0" refreshError="1">
        <row r="13">
          <cell r="B13">
            <v>125.010195</v>
          </cell>
          <cell r="D13">
            <v>117.11556</v>
          </cell>
          <cell r="F13">
            <v>137.36701499999998</v>
          </cell>
          <cell r="H13">
            <v>114.36960000000001</v>
          </cell>
        </row>
        <row r="14">
          <cell r="B14">
            <v>100.98304499999999</v>
          </cell>
          <cell r="D14">
            <v>112.99662000000001</v>
          </cell>
          <cell r="F14">
            <v>137.71026000000001</v>
          </cell>
          <cell r="H14">
            <v>120.20476499999999</v>
          </cell>
        </row>
        <row r="15">
          <cell r="B15">
            <v>126.38317499999999</v>
          </cell>
          <cell r="D15">
            <v>110.59390500000001</v>
          </cell>
          <cell r="F15">
            <v>137.02376999999998</v>
          </cell>
          <cell r="H15">
            <v>120.891255</v>
          </cell>
        </row>
        <row r="16">
          <cell r="B16">
            <v>109.907415</v>
          </cell>
          <cell r="D16">
            <v>104.41549499999999</v>
          </cell>
          <cell r="F16">
            <v>113.339865</v>
          </cell>
          <cell r="H16">
            <v>117.458805</v>
          </cell>
        </row>
        <row r="17">
          <cell r="B17">
            <v>118.831785</v>
          </cell>
          <cell r="D17">
            <v>116.77231499999999</v>
          </cell>
          <cell r="F17">
            <v>127.75615499999998</v>
          </cell>
          <cell r="H17">
            <v>117.80205000000001</v>
          </cell>
        </row>
      </sheetData>
      <sheetData sheetId="1" refreshError="1"/>
      <sheetData sheetId="2" refreshError="1"/>
      <sheetData sheetId="3" refreshError="1">
        <row r="50">
          <cell r="B50">
            <v>1375.8624999999995</v>
          </cell>
          <cell r="D50">
            <v>1346.1074999999994</v>
          </cell>
          <cell r="F50">
            <v>1435.3724999999995</v>
          </cell>
          <cell r="H50">
            <v>542.72250000000031</v>
          </cell>
        </row>
        <row r="51">
          <cell r="B51">
            <v>765.88499999999885</v>
          </cell>
          <cell r="D51">
            <v>483.21249999999861</v>
          </cell>
          <cell r="F51">
            <v>408.82499999999845</v>
          </cell>
          <cell r="H51">
            <v>631.98749999999859</v>
          </cell>
        </row>
        <row r="52">
          <cell r="B52">
            <v>1227.0874999999992</v>
          </cell>
          <cell r="D52">
            <v>1524.6374999999994</v>
          </cell>
          <cell r="F52">
            <v>959.29249999999911</v>
          </cell>
          <cell r="H52">
            <v>944.41499999999905</v>
          </cell>
        </row>
        <row r="53">
          <cell r="B53">
            <v>1227.0874999999992</v>
          </cell>
          <cell r="D53">
            <v>751.0074999999988</v>
          </cell>
          <cell r="F53">
            <v>914.65999999999894</v>
          </cell>
          <cell r="H53">
            <v>602.2325000000003</v>
          </cell>
        </row>
        <row r="54">
          <cell r="B54">
            <v>1494.8824999999997</v>
          </cell>
          <cell r="D54">
            <v>1286.5974999999994</v>
          </cell>
          <cell r="F54">
            <v>1212.2099999999991</v>
          </cell>
          <cell r="H54">
            <v>914.65999999999906</v>
          </cell>
        </row>
      </sheetData>
      <sheetData sheetId="4" refreshError="1">
        <row r="41">
          <cell r="A41">
            <v>437.76340330725003</v>
          </cell>
          <cell r="B41">
            <v>339.93649323674998</v>
          </cell>
          <cell r="C41">
            <v>374.16044913074995</v>
          </cell>
          <cell r="D41">
            <v>338.49331437375002</v>
          </cell>
        </row>
        <row r="42">
          <cell r="A42">
            <v>389.93233241925009</v>
          </cell>
          <cell r="B42">
            <v>384.98429060325003</v>
          </cell>
          <cell r="C42">
            <v>396.42663730275007</v>
          </cell>
          <cell r="D42">
            <v>357.87314481975</v>
          </cell>
        </row>
        <row r="43">
          <cell r="A43">
            <v>469.10100147525009</v>
          </cell>
          <cell r="B43">
            <v>468.37941204375005</v>
          </cell>
          <cell r="C43">
            <v>407.86898400225004</v>
          </cell>
          <cell r="D43">
            <v>387.04597469325</v>
          </cell>
        </row>
        <row r="44">
          <cell r="A44">
            <v>515.69506190925006</v>
          </cell>
          <cell r="B44">
            <v>509.40692543475006</v>
          </cell>
          <cell r="C44">
            <v>406.52888934375</v>
          </cell>
          <cell r="D44">
            <v>451.16434989225002</v>
          </cell>
        </row>
        <row r="45">
          <cell r="A45">
            <v>525.17880872325009</v>
          </cell>
          <cell r="B45">
            <v>527.24049281325006</v>
          </cell>
          <cell r="D45">
            <v>449.72117102925006</v>
          </cell>
        </row>
      </sheetData>
      <sheetData sheetId="5" refreshError="1">
        <row r="35">
          <cell r="P35">
            <v>6.9068147860489306E-3</v>
          </cell>
          <cell r="R35">
            <v>6.6096196575614529E-3</v>
          </cell>
          <cell r="W35">
            <v>15.003037773638914</v>
          </cell>
        </row>
        <row r="36">
          <cell r="R36">
            <v>7.0494684477229166E-3</v>
          </cell>
          <cell r="W36">
            <v>18.924804486505014</v>
          </cell>
        </row>
        <row r="37">
          <cell r="R37">
            <v>7.1207952785599113E-3</v>
          </cell>
          <cell r="W37">
            <v>15.595862974420999</v>
          </cell>
        </row>
        <row r="38">
          <cell r="R38">
            <v>7.7389611458138609E-3</v>
          </cell>
          <cell r="W38">
            <v>18.924804486505014</v>
          </cell>
        </row>
        <row r="39">
          <cell r="R39">
            <v>7.9648294434643413E-3</v>
          </cell>
          <cell r="W39">
            <v>19.700037441373894</v>
          </cell>
        </row>
      </sheetData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7"/>
      <sheetName val="D3"/>
      <sheetName val="D0"/>
    </sheetNames>
    <sheetDataSet>
      <sheetData sheetId="0">
        <row r="2">
          <cell r="H2">
            <v>7.9166666666666673E-3</v>
          </cell>
        </row>
        <row r="3">
          <cell r="H3">
            <v>7.6733333333333341E-3</v>
          </cell>
          <cell r="M3">
            <v>2.2733333333333334</v>
          </cell>
          <cell r="N3">
            <v>2.0566666666666666</v>
          </cell>
        </row>
        <row r="4">
          <cell r="H4">
            <v>8.416666666666666E-3</v>
          </cell>
          <cell r="M4">
            <v>2.23</v>
          </cell>
          <cell r="N4">
            <v>1.83</v>
          </cell>
        </row>
        <row r="5">
          <cell r="H5">
            <v>8.0433333333333329E-3</v>
          </cell>
          <cell r="M5">
            <v>2.4166666666666665</v>
          </cell>
          <cell r="N5">
            <v>1.9766666666666666</v>
          </cell>
        </row>
        <row r="6">
          <cell r="H6">
            <v>8.2266666666666651E-3</v>
          </cell>
          <cell r="M6">
            <v>2.2399999999999998</v>
          </cell>
          <cell r="N6">
            <v>2.043333333333333</v>
          </cell>
        </row>
        <row r="7">
          <cell r="H7">
            <v>7.4966666666666662E-3</v>
          </cell>
          <cell r="M7">
            <v>2.3166666666666669</v>
          </cell>
          <cell r="N7">
            <v>1.96</v>
          </cell>
        </row>
        <row r="8">
          <cell r="H8">
            <v>6.7199999999999994E-3</v>
          </cell>
        </row>
        <row r="9">
          <cell r="H9">
            <v>7.3333333333333332E-3</v>
          </cell>
        </row>
        <row r="10">
          <cell r="H10">
            <v>7.6899999999999998E-3</v>
          </cell>
        </row>
        <row r="11">
          <cell r="H11">
            <v>7.2233333333333342E-3</v>
          </cell>
        </row>
      </sheetData>
      <sheetData sheetId="1">
        <row r="2">
          <cell r="H2">
            <v>7.7566666666666661E-3</v>
          </cell>
        </row>
        <row r="3">
          <cell r="H3">
            <v>8.8766666666666664E-3</v>
          </cell>
          <cell r="M3">
            <v>2.17</v>
          </cell>
          <cell r="N3">
            <v>2.12</v>
          </cell>
        </row>
        <row r="4">
          <cell r="H4">
            <v>8.0733333333333334E-3</v>
          </cell>
          <cell r="M4">
            <v>2.376666666666666</v>
          </cell>
          <cell r="N4">
            <v>2.1566666666666667</v>
          </cell>
        </row>
        <row r="5">
          <cell r="H5">
            <v>8.1733333333333328E-3</v>
          </cell>
          <cell r="M5">
            <v>2.2999999999999998</v>
          </cell>
          <cell r="N5">
            <v>2.2133333333333334</v>
          </cell>
        </row>
        <row r="6">
          <cell r="H6">
            <v>8.546666666666666E-3</v>
          </cell>
          <cell r="M6">
            <v>2.33</v>
          </cell>
          <cell r="N6">
            <v>2.0100000000000002</v>
          </cell>
        </row>
        <row r="7">
          <cell r="H7">
            <v>7.5599999999999999E-3</v>
          </cell>
          <cell r="M7">
            <v>2.4099999999999997</v>
          </cell>
          <cell r="N7">
            <v>1.9266666666666667</v>
          </cell>
        </row>
        <row r="8">
          <cell r="H8">
            <v>7.986666666666668E-3</v>
          </cell>
        </row>
        <row r="9">
          <cell r="H9">
            <v>7.9633333333333327E-3</v>
          </cell>
        </row>
        <row r="10">
          <cell r="H10">
            <v>7.2366666666666664E-3</v>
          </cell>
        </row>
        <row r="11">
          <cell r="H11">
            <v>6.8999999999999999E-3</v>
          </cell>
        </row>
      </sheetData>
      <sheetData sheetId="2">
        <row r="2">
          <cell r="H2">
            <v>8.5000000000000006E-3</v>
          </cell>
        </row>
        <row r="3">
          <cell r="H3">
            <v>8.6866666666666672E-3</v>
          </cell>
          <cell r="M3">
            <v>2.3733333333333335</v>
          </cell>
          <cell r="N3">
            <v>2.0166666666666666</v>
          </cell>
        </row>
        <row r="4">
          <cell r="H4">
            <v>9.6266666666666653E-3</v>
          </cell>
          <cell r="M4">
            <v>2.36</v>
          </cell>
          <cell r="N4">
            <v>2.1533333333333333</v>
          </cell>
        </row>
        <row r="5">
          <cell r="H5">
            <v>7.973333333333334E-3</v>
          </cell>
          <cell r="M5">
            <v>2.5966666666666667</v>
          </cell>
          <cell r="N5">
            <v>1.97</v>
          </cell>
        </row>
        <row r="6">
          <cell r="H6">
            <v>8.9933333333333341E-3</v>
          </cell>
          <cell r="M6">
            <v>2.2366666666666668</v>
          </cell>
          <cell r="N6">
            <v>2.1566666666666667</v>
          </cell>
        </row>
        <row r="7">
          <cell r="H7">
            <v>7.416666666666666E-3</v>
          </cell>
          <cell r="M7">
            <v>2.4633333333333334</v>
          </cell>
          <cell r="N7">
            <v>1.9433333333333334</v>
          </cell>
        </row>
        <row r="8">
          <cell r="H8">
            <v>7.9733333333333323E-3</v>
          </cell>
        </row>
        <row r="9">
          <cell r="H9">
            <v>7.4366666666666669E-3</v>
          </cell>
        </row>
        <row r="10">
          <cell r="H10">
            <v>7.9299999999999995E-3</v>
          </cell>
        </row>
        <row r="11">
          <cell r="H11">
            <v>6.7933333333333344E-3</v>
          </cell>
        </row>
      </sheetData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d0-3PicoGreen"/>
      <sheetName val="d7PicoGreen"/>
      <sheetName val="d0-3DMMB_diluted"/>
      <sheetName val="d7DMMB_diluted"/>
      <sheetName val="d0OHP "/>
      <sheetName val="d3-d7OHP"/>
      <sheetName val="d3Scintillation "/>
      <sheetName val="d7Scintillation"/>
    </sheetNames>
    <sheetDataSet>
      <sheetData sheetId="0"/>
      <sheetData sheetId="1">
        <row r="13">
          <cell r="B13">
            <v>151.69826</v>
          </cell>
          <cell r="D13">
            <v>167.34037999999998</v>
          </cell>
          <cell r="F13">
            <v>93.357379999999992</v>
          </cell>
          <cell r="H13">
            <v>182.13697999999999</v>
          </cell>
        </row>
        <row r="14">
          <cell r="B14">
            <v>212.15294</v>
          </cell>
          <cell r="D14">
            <v>161.84449999999998</v>
          </cell>
          <cell r="F14">
            <v>133.09681999999998</v>
          </cell>
          <cell r="H14">
            <v>166.07209999999998</v>
          </cell>
        </row>
        <row r="15">
          <cell r="B15">
            <v>157.19414</v>
          </cell>
          <cell r="D15">
            <v>125.48714</v>
          </cell>
          <cell r="F15">
            <v>151.27549999999999</v>
          </cell>
          <cell r="H15">
            <v>167.34037999999998</v>
          </cell>
        </row>
        <row r="16">
          <cell r="B16">
            <v>141.55201999999997</v>
          </cell>
          <cell r="D16">
            <v>158.03966</v>
          </cell>
          <cell r="F16">
            <v>108.57673999999999</v>
          </cell>
          <cell r="H16">
            <v>110.69053999999998</v>
          </cell>
        </row>
        <row r="17">
          <cell r="B17">
            <v>126.33265999999998</v>
          </cell>
          <cell r="D17">
            <v>150.85273999999998</v>
          </cell>
          <cell r="F17">
            <v>121.25953999999999</v>
          </cell>
          <cell r="H17">
            <v>147.0479</v>
          </cell>
        </row>
      </sheetData>
      <sheetData sheetId="2">
        <row r="13">
          <cell r="B13">
            <v>140.26582500000001</v>
          </cell>
          <cell r="D13">
            <v>135.23788499999998</v>
          </cell>
        </row>
        <row r="14">
          <cell r="B14">
            <v>112.61215499999999</v>
          </cell>
          <cell r="D14">
            <v>121.830045</v>
          </cell>
        </row>
        <row r="15">
          <cell r="B15">
            <v>150.7407</v>
          </cell>
          <cell r="D15">
            <v>98.366324999999989</v>
          </cell>
        </row>
        <row r="16">
          <cell r="B16">
            <v>97.109339999999989</v>
          </cell>
          <cell r="D16">
            <v>130.20994499999998</v>
          </cell>
        </row>
        <row r="17">
          <cell r="B17">
            <v>135.65687999999997</v>
          </cell>
          <cell r="D17">
            <v>96.271349999999998</v>
          </cell>
        </row>
      </sheetData>
      <sheetData sheetId="3">
        <row r="50">
          <cell r="B50">
            <v>1135.1650000000022</v>
          </cell>
          <cell r="D50">
            <v>921.62200000000075</v>
          </cell>
          <cell r="F50">
            <v>826.71400000000074</v>
          </cell>
          <cell r="H50">
            <v>921.62200000000075</v>
          </cell>
        </row>
        <row r="51">
          <cell r="B51">
            <v>1004.6665000000022</v>
          </cell>
          <cell r="D51">
            <v>1063.9840000000011</v>
          </cell>
          <cell r="F51">
            <v>791.12349999999935</v>
          </cell>
          <cell r="H51">
            <v>1040.257000000001</v>
          </cell>
        </row>
        <row r="52">
          <cell r="B52">
            <v>1099.5745000000024</v>
          </cell>
          <cell r="D52">
            <v>826.71400000000062</v>
          </cell>
          <cell r="F52">
            <v>933.48550000000205</v>
          </cell>
          <cell r="H52">
            <v>838.57749999999942</v>
          </cell>
        </row>
        <row r="53">
          <cell r="B53">
            <v>933.48550000000228</v>
          </cell>
          <cell r="D53">
            <v>886.03149999999937</v>
          </cell>
          <cell r="F53">
            <v>743.66949999999929</v>
          </cell>
          <cell r="H53">
            <v>838.57750000000203</v>
          </cell>
        </row>
        <row r="54">
          <cell r="B54">
            <v>897.89500000000089</v>
          </cell>
          <cell r="D54">
            <v>826.71400000000062</v>
          </cell>
          <cell r="F54">
            <v>862.30449999999951</v>
          </cell>
          <cell r="H54">
            <v>755.53300000000058</v>
          </cell>
        </row>
      </sheetData>
      <sheetData sheetId="4">
        <row r="50">
          <cell r="B50">
            <v>680.74300000000051</v>
          </cell>
          <cell r="D50">
            <v>817.55800000000056</v>
          </cell>
        </row>
        <row r="51">
          <cell r="B51">
            <v>803.87649999999906</v>
          </cell>
          <cell r="D51">
            <v>817.55799999999908</v>
          </cell>
        </row>
        <row r="52">
          <cell r="B52">
            <v>1077.5064999999993</v>
          </cell>
          <cell r="D52">
            <v>762.83199999999761</v>
          </cell>
        </row>
        <row r="53">
          <cell r="B53">
            <v>913.32850000000224</v>
          </cell>
          <cell r="D53">
            <v>899.64699999999766</v>
          </cell>
        </row>
        <row r="54">
          <cell r="B54">
            <v>913.32849999999917</v>
          </cell>
          <cell r="D54">
            <v>612.33549999999889</v>
          </cell>
        </row>
      </sheetData>
      <sheetData sheetId="5">
        <row r="41">
          <cell r="A41">
            <v>484.23403652785709</v>
          </cell>
          <cell r="B41">
            <v>396.25427696785709</v>
          </cell>
        </row>
        <row r="42">
          <cell r="A42">
            <v>456.61248410785726</v>
          </cell>
          <cell r="B42">
            <v>401.80781660785715</v>
          </cell>
        </row>
        <row r="43">
          <cell r="A43">
            <v>406.63062734785711</v>
          </cell>
          <cell r="B43">
            <v>384.56261456785711</v>
          </cell>
        </row>
        <row r="44">
          <cell r="A44">
            <v>420.66062222785712</v>
          </cell>
          <cell r="B44">
            <v>414.08406212785712</v>
          </cell>
        </row>
        <row r="45">
          <cell r="A45">
            <v>493.29507488785708</v>
          </cell>
          <cell r="B45">
            <v>418.61458130785718</v>
          </cell>
        </row>
      </sheetData>
      <sheetData sheetId="6">
        <row r="41">
          <cell r="A41">
            <v>505.37142151199998</v>
          </cell>
          <cell r="B41">
            <v>504.73806598800007</v>
          </cell>
          <cell r="C41">
            <v>581.79632140799993</v>
          </cell>
          <cell r="D41">
            <v>567.12358510199999</v>
          </cell>
        </row>
        <row r="42">
          <cell r="A42">
            <v>526.37771305799993</v>
          </cell>
          <cell r="B42">
            <v>520.57195408799987</v>
          </cell>
          <cell r="C42">
            <v>547.38400460399998</v>
          </cell>
          <cell r="D42">
            <v>479.19272651999995</v>
          </cell>
        </row>
        <row r="43">
          <cell r="A43">
            <v>524.266527978</v>
          </cell>
          <cell r="B43">
            <v>522.26090215199997</v>
          </cell>
          <cell r="C43">
            <v>623.38666748399999</v>
          </cell>
          <cell r="D43">
            <v>584.54086201200005</v>
          </cell>
        </row>
        <row r="44">
          <cell r="A44">
            <v>640.90950364799994</v>
          </cell>
          <cell r="B44">
            <v>612.72518283000011</v>
          </cell>
          <cell r="C44">
            <v>713.85094816200024</v>
          </cell>
          <cell r="D44">
            <v>627.29235988200003</v>
          </cell>
        </row>
        <row r="45">
          <cell r="A45">
            <v>690.73347153599991</v>
          </cell>
          <cell r="B45">
            <v>598.68580204799991</v>
          </cell>
          <cell r="C45">
            <v>740.34632091600008</v>
          </cell>
          <cell r="D45">
            <v>633.30923736000011</v>
          </cell>
        </row>
      </sheetData>
      <sheetData sheetId="7">
        <row r="32">
          <cell r="P32">
            <v>5.9296863348214284E-3</v>
          </cell>
          <cell r="Q32">
            <v>7.4709951316964283E-3</v>
          </cell>
          <cell r="S32">
            <v>12.274853442163892</v>
          </cell>
          <cell r="T32">
            <v>9.9631436427112749</v>
          </cell>
        </row>
        <row r="33">
          <cell r="P33">
            <v>6.5748853660714274E-3</v>
          </cell>
          <cell r="Q33">
            <v>9.1710433727678585E-3</v>
          </cell>
          <cell r="S33">
            <v>13.544665867215329</v>
          </cell>
          <cell r="T33">
            <v>11.265515360712749</v>
          </cell>
        </row>
        <row r="34">
          <cell r="P34">
            <v>9.9212152622767842E-3</v>
          </cell>
          <cell r="Q34">
            <v>9.1249577276785714E-3</v>
          </cell>
          <cell r="S34">
            <v>24.517147591377746</v>
          </cell>
          <cell r="T34">
            <v>15.79125708076787</v>
          </cell>
        </row>
        <row r="35">
          <cell r="P35">
            <v>7.7987152745535712E-3</v>
          </cell>
          <cell r="Q35">
            <v>8.062427577008929E-3</v>
          </cell>
          <cell r="S35">
            <v>17.582018193019898</v>
          </cell>
          <cell r="T35">
            <v>14.87959687816684</v>
          </cell>
        </row>
        <row r="36">
          <cell r="P36">
            <v>8.6922647265624993E-3</v>
          </cell>
          <cell r="Q36">
            <v>7.2303256517857141E-3</v>
          </cell>
          <cell r="S36">
            <v>16.605239404518791</v>
          </cell>
          <cell r="T36">
            <v>14.358648190966251</v>
          </cell>
        </row>
      </sheetData>
      <sheetData sheetId="8">
        <row r="32">
          <cell r="P32">
            <v>1.2888255134766508E-2</v>
          </cell>
          <cell r="Q32">
            <v>1.3090984264013738E-2</v>
          </cell>
          <cell r="S32">
            <v>38.322953852186068</v>
          </cell>
          <cell r="T32">
            <v>13.368472274018396</v>
          </cell>
        </row>
        <row r="33">
          <cell r="P33">
            <v>1.2755318000833899E-2</v>
          </cell>
          <cell r="Q33">
            <v>1.1751642639642696E-2</v>
          </cell>
          <cell r="S33">
            <v>39.686013770321281</v>
          </cell>
          <cell r="T33">
            <v>22.071085597497039</v>
          </cell>
        </row>
        <row r="34">
          <cell r="P34">
            <v>1.7647404529553937E-2</v>
          </cell>
          <cell r="Q34">
            <v>1.2466179734530474E-2</v>
          </cell>
          <cell r="S34">
            <v>46.081910309263414</v>
          </cell>
          <cell r="T34">
            <v>21.494406401362909</v>
          </cell>
        </row>
        <row r="35">
          <cell r="P35">
            <v>1.4659642444418534E-2</v>
          </cell>
          <cell r="Q35">
            <v>1.2383094025822595E-2</v>
          </cell>
          <cell r="S35">
            <v>35.125005582714998</v>
          </cell>
          <cell r="T35">
            <v>9.9608224786803721</v>
          </cell>
        </row>
        <row r="36">
          <cell r="P36">
            <v>1.3632703084789121E-2</v>
          </cell>
          <cell r="Q36">
            <v>1.20141934791596E-2</v>
          </cell>
          <cell r="S36">
            <v>17.510077409890762</v>
          </cell>
          <cell r="T36">
            <v>8.2307848902779934</v>
          </cell>
        </row>
      </sheetData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22">
          <cell r="N22">
            <v>3.9014778325123149</v>
          </cell>
        </row>
      </sheetData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icoGreen"/>
      <sheetName val="DMMB_dilution"/>
      <sheetName val="DMMB"/>
      <sheetName val="OHP"/>
      <sheetName val="OHP_Dilution"/>
      <sheetName val="Scintillation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34">
          <cell r="S34">
            <v>1.0729409589752997E-2</v>
          </cell>
          <cell r="X34">
            <v>48.335011726582906</v>
          </cell>
        </row>
      </sheetData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icoGreen"/>
      <sheetName val="DMMB_diluted"/>
      <sheetName val="OHP"/>
      <sheetName val="Scintillation"/>
    </sheetNames>
    <sheetDataSet>
      <sheetData sheetId="0" refreshError="1"/>
      <sheetData sheetId="1" refreshError="1"/>
      <sheetData sheetId="2" refreshError="1"/>
      <sheetData sheetId="3">
        <row r="35">
          <cell r="P35">
            <v>8.3190754133305699E-3</v>
          </cell>
          <cell r="Q35">
            <v>1.9830488909385671E-2</v>
          </cell>
          <cell r="S35">
            <v>2.5381597866018381E-2</v>
          </cell>
          <cell r="U35">
            <v>25.033582441324249</v>
          </cell>
          <cell r="V35">
            <v>35.273250526833024</v>
          </cell>
          <cell r="X35">
            <v>52.788800559608241</v>
          </cell>
        </row>
      </sheetData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icoGreen"/>
      <sheetName val="DMMB"/>
      <sheetName val="DMMB_adjusted"/>
      <sheetName val="DMMB_diluted"/>
      <sheetName val="OHP"/>
      <sheetName val="Scintillation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35">
          <cell r="P35">
            <v>6.9068147860489306E-3</v>
          </cell>
          <cell r="Q35">
            <v>2.2631952269456291E-2</v>
          </cell>
          <cell r="S35">
            <v>2.781535963835954E-2</v>
          </cell>
          <cell r="U35">
            <v>17.374338576767254</v>
          </cell>
          <cell r="V35">
            <v>38.389808173592101</v>
          </cell>
          <cell r="X35">
            <v>51.26833537139126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25"/>
  <sheetViews>
    <sheetView topLeftCell="AB1" workbookViewId="0">
      <selection activeCell="AI24" sqref="AI24"/>
    </sheetView>
  </sheetViews>
  <sheetFormatPr defaultRowHeight="15" x14ac:dyDescent="0.25"/>
  <sheetData>
    <row r="1" spans="1:51" ht="15.75" thickBot="1" x14ac:dyDescent="0.3">
      <c r="A1" s="2" t="s">
        <v>0</v>
      </c>
      <c r="B1" s="3"/>
      <c r="C1" s="3"/>
      <c r="D1" s="3"/>
      <c r="E1" s="3"/>
      <c r="F1" s="4"/>
      <c r="H1" s="2" t="s">
        <v>7</v>
      </c>
      <c r="I1" s="3"/>
      <c r="J1" s="3"/>
      <c r="K1" s="3"/>
      <c r="L1" s="3"/>
      <c r="M1" s="4"/>
      <c r="O1" s="2" t="s">
        <v>8</v>
      </c>
      <c r="P1" s="5"/>
      <c r="Q1" s="5"/>
      <c r="R1" s="5"/>
      <c r="S1" s="5"/>
      <c r="T1" s="6"/>
      <c r="V1" s="2" t="s">
        <v>9</v>
      </c>
      <c r="W1" s="5"/>
      <c r="X1" s="5"/>
      <c r="Y1" s="6"/>
      <c r="AA1" s="2" t="s">
        <v>10</v>
      </c>
      <c r="AB1" s="5"/>
      <c r="AC1" s="5"/>
      <c r="AD1" s="6"/>
      <c r="AF1" s="2" t="s">
        <v>11</v>
      </c>
      <c r="AG1" s="3"/>
      <c r="AH1" s="3"/>
      <c r="AI1" s="3"/>
      <c r="AJ1" s="3"/>
      <c r="AK1" s="4"/>
      <c r="AM1" s="2" t="s">
        <v>12</v>
      </c>
      <c r="AN1" s="3"/>
      <c r="AO1" s="3"/>
      <c r="AP1" s="3"/>
      <c r="AQ1" s="3"/>
      <c r="AR1" s="4"/>
      <c r="AT1" s="2" t="s">
        <v>25</v>
      </c>
      <c r="AU1" s="3"/>
      <c r="AV1" s="3"/>
      <c r="AW1" s="3"/>
      <c r="AX1" s="3"/>
      <c r="AY1" s="4"/>
    </row>
    <row r="2" spans="1:51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H2" t="s">
        <v>1</v>
      </c>
      <c r="I2" t="s">
        <v>2</v>
      </c>
      <c r="J2" t="s">
        <v>3</v>
      </c>
      <c r="K2" t="s">
        <v>4</v>
      </c>
      <c r="L2" t="s">
        <v>5</v>
      </c>
      <c r="M2" t="s">
        <v>6</v>
      </c>
      <c r="O2" t="s">
        <v>1</v>
      </c>
      <c r="P2" t="s">
        <v>2</v>
      </c>
      <c r="Q2" t="s">
        <v>3</v>
      </c>
      <c r="R2" t="s">
        <v>4</v>
      </c>
      <c r="S2" t="s">
        <v>5</v>
      </c>
      <c r="T2" t="s">
        <v>6</v>
      </c>
      <c r="V2" t="s">
        <v>3</v>
      </c>
      <c r="W2" t="s">
        <v>4</v>
      </c>
      <c r="X2" t="s">
        <v>5</v>
      </c>
      <c r="Y2" t="s">
        <v>6</v>
      </c>
      <c r="AA2" t="s">
        <v>3</v>
      </c>
      <c r="AB2" t="s">
        <v>4</v>
      </c>
      <c r="AC2" t="s">
        <v>5</v>
      </c>
      <c r="AD2" t="s">
        <v>6</v>
      </c>
      <c r="AF2" t="s">
        <v>1</v>
      </c>
      <c r="AG2" t="s">
        <v>2</v>
      </c>
      <c r="AH2" t="s">
        <v>3</v>
      </c>
      <c r="AI2" t="s">
        <v>4</v>
      </c>
      <c r="AJ2" t="s">
        <v>5</v>
      </c>
      <c r="AK2" t="s">
        <v>6</v>
      </c>
      <c r="AM2" t="s">
        <v>1</v>
      </c>
      <c r="AN2" t="s">
        <v>2</v>
      </c>
      <c r="AO2" t="s">
        <v>3</v>
      </c>
      <c r="AP2" t="s">
        <v>4</v>
      </c>
      <c r="AQ2" t="s">
        <v>5</v>
      </c>
      <c r="AR2" t="s">
        <v>6</v>
      </c>
      <c r="AT2" t="s">
        <v>1</v>
      </c>
      <c r="AU2" t="s">
        <v>2</v>
      </c>
      <c r="AV2" t="s">
        <v>3</v>
      </c>
      <c r="AW2" t="s">
        <v>4</v>
      </c>
      <c r="AX2" t="s">
        <v>5</v>
      </c>
      <c r="AY2" t="s">
        <v>6</v>
      </c>
    </row>
    <row r="3" spans="1:51" x14ac:dyDescent="0.25">
      <c r="A3" cm="1">
        <f t="array" ref="A3:A7">[1]DSD1!$M$3:$M$7</f>
        <v>2.3633333333333333</v>
      </c>
      <c r="B3" cm="1">
        <f t="array" ref="B3:B7">[1]DSD1!$N$3:$N$7</f>
        <v>2.2999999999999998</v>
      </c>
      <c r="C3" cm="1">
        <f t="array" ref="C3:C7">[2]Sheet1!$M$11:$M$15</f>
        <v>2.16333333333333</v>
      </c>
      <c r="D3" cm="1">
        <f t="array" ref="D3:D7">[1]DSD1!$P$3:$P$7</f>
        <v>2.376666666666666</v>
      </c>
      <c r="E3" cm="1">
        <f t="array" ref="E3:E7">[2]Sheet1!$S$11:$S$15</f>
        <v>2.15</v>
      </c>
      <c r="F3" cm="1">
        <f t="array" ref="F3:F7">[1]DSD1!$R$3:$R$7</f>
        <v>2.0066666666666668</v>
      </c>
      <c r="H3" cm="1">
        <f t="array" ref="H3:H7">[3]PicoGreen!$B$13:$B$17</f>
        <v>163.67140000000001</v>
      </c>
      <c r="I3" cm="1">
        <f t="array" ref="I3:I7">[3]PicoGreen!$H$13:$H$17</f>
        <v>175.56264999999999</v>
      </c>
      <c r="J3" cm="1">
        <f t="array" ref="J3:J7">[2]Sheet1!$N$4:$N$8</f>
        <v>163.142675</v>
      </c>
      <c r="K3" cm="1">
        <f t="array" ref="K3:K7">[3]PicoGreen!$J$13:$J$17</f>
        <v>186.88765000000001</v>
      </c>
      <c r="L3" cm="1">
        <f t="array" ref="L3:L7">[2]Sheet1!$T$4:$T$8</f>
        <v>191.00228999999999</v>
      </c>
      <c r="M3" cm="1">
        <f t="array" ref="M3:M7">[3]PicoGreen!$L$13:$L$17</f>
        <v>182.9239</v>
      </c>
      <c r="O3" cm="1">
        <f t="array" ref="O3:O7">[3]DMMB_dilution!$L$51:$L$55</f>
        <v>1240.1140000000009</v>
      </c>
      <c r="P3" cm="1">
        <f t="array" ref="P3:P7">[3]DMMB_dilution!$F$51:$F$55</f>
        <v>642.71200000000056</v>
      </c>
      <c r="Q3" cm="1">
        <f t="array" ref="Q3:Q7">[2]Sheet1!$O$11:$O$15</f>
        <v>1202.0779999999995</v>
      </c>
      <c r="R3" cm="1">
        <f t="array" ref="R3:R7">[3]DMMB_dilution!$D$51:$D$55</f>
        <v>703.98400000000061</v>
      </c>
      <c r="S3">
        <f>[2]Sheet1!U11</f>
        <v>1253.4039999999982</v>
      </c>
      <c r="T3" cm="1">
        <f t="array" ref="T3:T7">[3]DMMB_dilution!$B$51:$B$55</f>
        <v>658.03000000000065</v>
      </c>
      <c r="V3" cm="1">
        <f t="array" ref="V3:V7">[2]Sheet1!$P$4:$P$8</f>
        <v>1.2094606189195915E-2</v>
      </c>
      <c r="W3" cm="1">
        <f t="array" ref="W3:W7">[3]Scintillation!$R$34:$R$38</f>
        <v>1.3740269645767716E-2</v>
      </c>
      <c r="X3" cm="1">
        <f t="array" ref="X3:X7">[2]Sheet1!$V$4:$V$8</f>
        <v>1.6313753230177391E-2</v>
      </c>
      <c r="Y3" cm="1">
        <f t="array" ref="Y3:Y7">_xlfn.ANCHORARRAY([13]Scintillation!S34)</f>
        <v>1.0729409589752997E-2</v>
      </c>
      <c r="AA3" cm="1">
        <f t="array" ref="AA3:AA7">[2]Sheet1!$Q$4:$Q$8</f>
        <v>39.87308041665532</v>
      </c>
      <c r="AB3" cm="1">
        <f t="array" ref="AB3:AB7">[3]Scintillation!$W$34:$W$38</f>
        <v>11.949049833599517</v>
      </c>
      <c r="AC3" cm="1">
        <f t="array" ref="AC3:AC7">[2]Sheet1!$W$4:$W$8</f>
        <v>37.632196633786414</v>
      </c>
      <c r="AD3" cm="1">
        <f t="array" ref="AD3:AD7">_xlfn.ANCHORARRAY([13]Scintillation!X34)</f>
        <v>48.335011726582906</v>
      </c>
      <c r="AF3" cm="1">
        <f t="array" ref="AF3:AF7">[3]OHP_Dilution!$A$65:$A$69</f>
        <v>487.84092401465216</v>
      </c>
      <c r="AG3" cm="1">
        <f t="array" ref="AG3:AG7">[3]OHP_Dilution!$D$65:$D$69</f>
        <v>447.51252149999999</v>
      </c>
      <c r="AH3" cm="1">
        <f t="array" ref="AH3:AH7">[2]Sheet1!$R$4:$R$8</f>
        <v>458.53406616117854</v>
      </c>
      <c r="AI3" cm="1">
        <f t="array" ref="AI3:AI7">[3]OHP_Dilution!$E$65:$E$69</f>
        <v>486.93451528125001</v>
      </c>
      <c r="AJ3">
        <v>507.82933776117846</v>
      </c>
      <c r="AK3" cm="1">
        <f t="array" ref="AK3:AK7">[3]OHP_Dilution!$F$65:$F$69</f>
        <v>549.38799646874998</v>
      </c>
      <c r="AM3" cm="1">
        <f t="array" ref="AM3:AM7">[4]D0_MF!$T$16:$T$20</f>
        <v>1.2457912457912457</v>
      </c>
      <c r="AN3" cm="1">
        <f t="array" ref="AN3:AN7">[4]D0_MF!$T$21:$T$25</f>
        <v>2.9696969696969697</v>
      </c>
      <c r="AO3" cm="1">
        <f t="array" ref="AO3:AO7">[2]Sheet1!$M$22:$M$26</f>
        <v>4.0059523809523814</v>
      </c>
      <c r="AP3" cm="1">
        <f t="array" ref="AP3:AP7">[4]D3_F!$E$41:$E$45</f>
        <v>6.5212765957446814</v>
      </c>
      <c r="AQ3" cm="1">
        <f t="array" ref="AQ3:AQ7">_xlfn.ANCHORARRAY([12]Sheet1!N22)</f>
        <v>3.9014778325123149</v>
      </c>
      <c r="AR3" cm="1">
        <f t="array" ref="AR3:AR7">[4]D7_F!$E$16:$E$20</f>
        <v>4.0631578947368414</v>
      </c>
      <c r="AT3">
        <f>[1]DSD1!H2*1000</f>
        <v>8.370000000000001</v>
      </c>
      <c r="AU3">
        <f>[1]DSD1!H7*1000</f>
        <v>8.82</v>
      </c>
      <c r="AV3" cm="1">
        <f t="array" ref="AV3:AV7">[1]DSD1!$H$32:$H$36*1000</f>
        <v>4.8900000000000006</v>
      </c>
      <c r="AW3" cm="1">
        <f t="array" ref="AW3:AW7">[1]DSD1!$H$17:$H$21*1000</f>
        <v>8.9966666666666661</v>
      </c>
      <c r="AX3" cm="1">
        <f t="array" ref="AX3:AX7">[1]DSD1!$H$37:$H$41*1000</f>
        <v>16.014999999999997</v>
      </c>
      <c r="AY3" cm="1">
        <f t="array" ref="AY3:AY7">[1]DSD1!$H$27:$H$31*1000</f>
        <v>7.1233333333333331</v>
      </c>
    </row>
    <row r="4" spans="1:51" x14ac:dyDescent="0.25">
      <c r="A4">
        <v>2.5500000000000003</v>
      </c>
      <c r="B4">
        <v>2.2266666666666666</v>
      </c>
      <c r="C4">
        <v>1.88</v>
      </c>
      <c r="D4">
        <v>1.9933333333333334</v>
      </c>
      <c r="E4">
        <v>1.8233333333333333</v>
      </c>
      <c r="F4">
        <v>2.0466666666666669</v>
      </c>
      <c r="H4">
        <v>229.35640000000001</v>
      </c>
      <c r="I4">
        <v>219.73014999999998</v>
      </c>
      <c r="J4">
        <v>181.41127499999999</v>
      </c>
      <c r="K4">
        <v>173.8639</v>
      </c>
      <c r="L4">
        <v>191.91571999999999</v>
      </c>
      <c r="M4">
        <v>199.34514999999999</v>
      </c>
      <c r="O4">
        <v>964.39000000000078</v>
      </c>
      <c r="P4">
        <v>1102.2520000000009</v>
      </c>
      <c r="Q4">
        <v>1227.7409999999982</v>
      </c>
      <c r="R4">
        <v>642.71200000000067</v>
      </c>
      <c r="S4">
        <f>[2]Sheet1!U12</f>
        <v>1202.0779999999995</v>
      </c>
      <c r="T4">
        <v>535.48600000000056</v>
      </c>
      <c r="V4">
        <v>8.4530909989641734E-3</v>
      </c>
      <c r="W4">
        <v>8.6878162665477363E-3</v>
      </c>
      <c r="X4">
        <v>1.6355744872983514E-2</v>
      </c>
      <c r="Y4">
        <v>1.0270205234404433E-2</v>
      </c>
      <c r="AA4">
        <v>29.096572195937668</v>
      </c>
      <c r="AB4">
        <v>42.870766476022006</v>
      </c>
      <c r="AC4">
        <v>39.223469043375296</v>
      </c>
      <c r="AD4">
        <v>41.811267812565582</v>
      </c>
      <c r="AF4">
        <v>503.01306316565223</v>
      </c>
      <c r="AG4">
        <v>481.42391399999997</v>
      </c>
      <c r="AH4">
        <v>376.58067712617861</v>
      </c>
      <c r="AI4">
        <v>469.8375215625</v>
      </c>
      <c r="AJ4">
        <v>427.9709977691785</v>
      </c>
      <c r="AK4">
        <v>561.82217371874992</v>
      </c>
      <c r="AM4">
        <v>1.6296296296296298</v>
      </c>
      <c r="AN4">
        <v>2.2693602693602695</v>
      </c>
      <c r="AO4">
        <v>2.8511904761904758</v>
      </c>
      <c r="AP4">
        <v>5.1170212765957448</v>
      </c>
      <c r="AQ4">
        <v>3.9458128078817731</v>
      </c>
      <c r="AR4">
        <v>3.905263157894737</v>
      </c>
      <c r="AT4">
        <f>[1]DSD1!H3*1000</f>
        <v>9.9733333333333345</v>
      </c>
      <c r="AU4">
        <f>[1]DSD1!H8*1000</f>
        <v>8.0300000000000011</v>
      </c>
      <c r="AV4">
        <v>4.3016666666666667</v>
      </c>
      <c r="AW4">
        <v>7.49</v>
      </c>
      <c r="AX4">
        <v>4.1866666666666665</v>
      </c>
      <c r="AY4">
        <v>7.1566666666666663</v>
      </c>
    </row>
    <row r="5" spans="1:51" x14ac:dyDescent="0.25">
      <c r="A5">
        <v>2.5866666666666664</v>
      </c>
      <c r="B5">
        <v>2.3066666666666666</v>
      </c>
      <c r="C5">
        <v>2.3366666666666669</v>
      </c>
      <c r="D5">
        <v>1.9266666666666667</v>
      </c>
      <c r="E5">
        <v>2.3166666666666664</v>
      </c>
      <c r="F5">
        <v>1.996666666666667</v>
      </c>
      <c r="H5">
        <v>201.61014999999998</v>
      </c>
      <c r="I5">
        <v>231.62139999999999</v>
      </c>
      <c r="J5">
        <v>201.96344999999999</v>
      </c>
      <c r="K5">
        <v>163.10514999999998</v>
      </c>
      <c r="L5">
        <v>212.92461</v>
      </c>
      <c r="M5">
        <v>211.80265</v>
      </c>
      <c r="O5">
        <v>1056.2980000000007</v>
      </c>
      <c r="P5">
        <v>826.52800000000059</v>
      </c>
      <c r="Q5">
        <v>906.95349999999939</v>
      </c>
      <c r="R5">
        <v>688.66600000000062</v>
      </c>
      <c r="S5">
        <f>[2]Sheet1!U13</f>
        <v>868.45900000000074</v>
      </c>
      <c r="T5">
        <v>857.16400000000078</v>
      </c>
      <c r="V5">
        <v>1.1170497088461696E-2</v>
      </c>
      <c r="W5">
        <v>1.0780903989554624E-2</v>
      </c>
      <c r="X5">
        <v>2.3028916775589318E-2</v>
      </c>
      <c r="Y5">
        <v>1.0913091331892423E-2</v>
      </c>
      <c r="AA5">
        <v>37.833241360590911</v>
      </c>
      <c r="AB5">
        <v>21.620171024545577</v>
      </c>
      <c r="AC5">
        <v>54.382432524195785</v>
      </c>
      <c r="AD5">
        <v>45.132446532428936</v>
      </c>
      <c r="AF5">
        <v>423.32388369965213</v>
      </c>
      <c r="AG5">
        <v>493.43419884374987</v>
      </c>
      <c r="AH5">
        <v>502.65333424317851</v>
      </c>
      <c r="AI5">
        <v>416.99226824999994</v>
      </c>
      <c r="AJ5">
        <v>515.96305757517848</v>
      </c>
      <c r="AK5">
        <v>554.33340787500003</v>
      </c>
      <c r="AM5">
        <v>1.8047138047138047</v>
      </c>
      <c r="AN5">
        <v>2.3973063973063975</v>
      </c>
      <c r="AO5">
        <v>3.5357142857142856</v>
      </c>
      <c r="AP5">
        <v>6.1170212765957448</v>
      </c>
      <c r="AQ5">
        <v>6.3842364532019698</v>
      </c>
      <c r="AR5">
        <v>3.8736842105263158</v>
      </c>
      <c r="AT5">
        <f>[1]DSD1!H4*1000</f>
        <v>10.126666666666665</v>
      </c>
      <c r="AU5">
        <f>[1]DSD1!H9*1000</f>
        <v>8.9066666666666645</v>
      </c>
      <c r="AV5">
        <v>5.4316666666666675</v>
      </c>
      <c r="AW5">
        <v>6.8699999999999983</v>
      </c>
      <c r="AX5">
        <v>5.2999999999999989</v>
      </c>
      <c r="AY5">
        <v>7.2733333333333334</v>
      </c>
    </row>
    <row r="6" spans="1:51" x14ac:dyDescent="0.25">
      <c r="A6">
        <v>2.6366666666666667</v>
      </c>
      <c r="B6">
        <v>2.48</v>
      </c>
      <c r="C6">
        <v>2.3566666666666665</v>
      </c>
      <c r="D6">
        <v>2.0266666666666668</v>
      </c>
      <c r="E6">
        <v>2.246666666666667</v>
      </c>
      <c r="F6">
        <v>2.0833333333333335</v>
      </c>
      <c r="H6">
        <v>219.16389999999996</v>
      </c>
      <c r="I6">
        <v>222.56139999999999</v>
      </c>
      <c r="J6">
        <v>113.36073999999999</v>
      </c>
      <c r="K6">
        <v>230.4889</v>
      </c>
      <c r="L6">
        <v>205.16045499999996</v>
      </c>
      <c r="M6">
        <v>193.1164</v>
      </c>
      <c r="O6">
        <v>1163.5239999999992</v>
      </c>
      <c r="P6">
        <v>1025.6620000000007</v>
      </c>
      <c r="Q6">
        <v>983.94250000000079</v>
      </c>
      <c r="R6">
        <v>673.34800000000052</v>
      </c>
      <c r="S6">
        <f>[2]Sheet1!U14</f>
        <v>1445.8764999999999</v>
      </c>
      <c r="T6">
        <v>612.07600000000059</v>
      </c>
      <c r="V6">
        <v>1.2359660737468518E-2</v>
      </c>
      <c r="W6">
        <v>1.0245113591560039E-2</v>
      </c>
      <c r="X6">
        <v>2.1422736438255253E-2</v>
      </c>
      <c r="Y6">
        <v>1.1555977429380417E-2</v>
      </c>
      <c r="AA6">
        <v>36.948028185317675</v>
      </c>
      <c r="AB6">
        <v>28.457319126324951</v>
      </c>
      <c r="AC6">
        <v>57.537060283556215</v>
      </c>
      <c r="AD6">
        <v>49.283919932258151</v>
      </c>
      <c r="AF6">
        <v>532.64836300265222</v>
      </c>
      <c r="AG6">
        <v>458.10983165625009</v>
      </c>
      <c r="AH6">
        <v>0</v>
      </c>
      <c r="AI6">
        <v>463.62043293749997</v>
      </c>
      <c r="AJ6">
        <v>575.24062167417844</v>
      </c>
      <c r="AK6">
        <v>567.75666740625002</v>
      </c>
      <c r="AM6">
        <v>2.5117845117845117</v>
      </c>
      <c r="AN6">
        <v>4.1077441077441081</v>
      </c>
      <c r="AO6">
        <v>3.375</v>
      </c>
      <c r="AP6">
        <v>5.3404255319148941</v>
      </c>
      <c r="AQ6">
        <v>5.6059113300492607</v>
      </c>
      <c r="AR6">
        <v>4</v>
      </c>
      <c r="AT6">
        <f>[1]DSD1!H5*1000</f>
        <v>9.84</v>
      </c>
      <c r="AU6">
        <f>[1]DSD1!H10*1000</f>
        <v>9.89</v>
      </c>
      <c r="AV6">
        <v>5.2400000000000011</v>
      </c>
      <c r="AW6">
        <v>7.1</v>
      </c>
      <c r="AX6">
        <v>5.2299999999999995</v>
      </c>
      <c r="AY6">
        <v>7.5533333333333328</v>
      </c>
    </row>
    <row r="7" spans="1:51" x14ac:dyDescent="0.25">
      <c r="A7">
        <v>2.7433333333333336</v>
      </c>
      <c r="B7">
        <v>2.2200000000000002</v>
      </c>
      <c r="C7">
        <v>2.1966666666666668</v>
      </c>
      <c r="D7">
        <v>2.2000000000000002</v>
      </c>
      <c r="E7">
        <v>2.166666666666667</v>
      </c>
      <c r="F7">
        <v>2.1066666666666665</v>
      </c>
      <c r="H7">
        <v>254.83765</v>
      </c>
      <c r="I7">
        <v>164.23764999999997</v>
      </c>
      <c r="J7">
        <v>142.13378499999999</v>
      </c>
      <c r="K7">
        <v>253.13889999999995</v>
      </c>
      <c r="L7">
        <v>197.3963</v>
      </c>
      <c r="M7">
        <v>185.75515000000001</v>
      </c>
      <c r="O7">
        <v>535.48600000000044</v>
      </c>
      <c r="P7">
        <v>566.12200000000053</v>
      </c>
      <c r="Q7">
        <v>1176.4150000000009</v>
      </c>
      <c r="R7">
        <v>765.25600000000077</v>
      </c>
      <c r="S7">
        <f>[2]Sheet1!U15</f>
        <v>1279.0670000000011</v>
      </c>
      <c r="T7">
        <v>336.35200000000026</v>
      </c>
      <c r="V7">
        <v>9.7998546496465989E-3</v>
      </c>
      <c r="W7">
        <v>1.2047772874532479E-2</v>
      </c>
      <c r="X7">
        <v>2.1041312349432999E-2</v>
      </c>
      <c r="Y7">
        <v>1.0218295176843291E-2</v>
      </c>
      <c r="AA7">
        <v>30.982461134563252</v>
      </c>
      <c r="AB7">
        <v>32.399458572395936</v>
      </c>
      <c r="AC7">
        <v>48.352347603648404</v>
      </c>
      <c r="AD7">
        <v>42.107801626839091</v>
      </c>
      <c r="AF7">
        <v>575.47066228865219</v>
      </c>
      <c r="AG7">
        <v>435.78483159374997</v>
      </c>
      <c r="AH7">
        <v>555.15279849717842</v>
      </c>
      <c r="AI7">
        <v>476.76109753125002</v>
      </c>
      <c r="AJ7">
        <v>593.72634852417843</v>
      </c>
      <c r="AK7">
        <v>556.31157243749999</v>
      </c>
      <c r="AM7">
        <v>2.32996632996633</v>
      </c>
      <c r="AN7">
        <v>2.6599326599326596</v>
      </c>
      <c r="AO7">
        <v>3.0535714285714284</v>
      </c>
      <c r="AP7">
        <v>5.3829787234042552</v>
      </c>
      <c r="AQ7">
        <v>4.8620689655172411</v>
      </c>
      <c r="AR7">
        <v>3.689473684210526</v>
      </c>
      <c r="AT7">
        <f>[1]DSD1!H6*1000</f>
        <v>11.046666666666669</v>
      </c>
      <c r="AU7">
        <f>[1]DSD1!H11*1000</f>
        <v>8.1966666666666672</v>
      </c>
      <c r="AV7">
        <v>5.3266666666666662</v>
      </c>
      <c r="AW7">
        <v>7.6433333333333326</v>
      </c>
      <c r="AX7">
        <v>4.2933333333333339</v>
      </c>
      <c r="AY7">
        <v>7.3266666666666662</v>
      </c>
    </row>
    <row r="8" spans="1:51" x14ac:dyDescent="0.25">
      <c r="C8">
        <f>_xlfn.T.TEST(C3:C7,A3:A7,2,3)</f>
        <v>7.264471800293772E-3</v>
      </c>
      <c r="D8">
        <f>_xlfn.T.TEST(D3:D7,B3:B7,2,3)</f>
        <v>7.2812059377757518E-2</v>
      </c>
      <c r="E8">
        <f>_xlfn.T.TEST(E3:E7,A3:A7,2,3)</f>
        <v>3.9252090264033776E-3</v>
      </c>
      <c r="F8">
        <f>_xlfn.T.TEST(F3:F7,B3:B7,2,3)</f>
        <v>2.9581901136892744E-3</v>
      </c>
    </row>
    <row r="9" spans="1:51" ht="15.75" thickBot="1" x14ac:dyDescent="0.3"/>
    <row r="10" spans="1:51" ht="15.75" thickBot="1" x14ac:dyDescent="0.3">
      <c r="G10" s="1"/>
      <c r="H10" s="2" t="s">
        <v>13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4"/>
      <c r="AL10" s="1"/>
      <c r="AM10" s="2" t="s">
        <v>14</v>
      </c>
      <c r="AN10" s="3"/>
      <c r="AO10" s="3"/>
      <c r="AP10" s="3"/>
      <c r="AQ10" s="3"/>
      <c r="AR10" s="4"/>
    </row>
    <row r="11" spans="1:51" ht="15.75" thickBot="1" x14ac:dyDescent="0.3">
      <c r="H11" s="2" t="s">
        <v>19</v>
      </c>
      <c r="I11" s="3"/>
      <c r="J11" s="3"/>
      <c r="K11" s="3"/>
      <c r="L11" s="3"/>
      <c r="M11" s="4"/>
      <c r="O11" s="2" t="s">
        <v>20</v>
      </c>
      <c r="P11" s="5"/>
      <c r="Q11" s="5"/>
      <c r="R11" s="5"/>
      <c r="S11" s="5"/>
      <c r="T11" s="6"/>
      <c r="V11" s="2" t="s">
        <v>21</v>
      </c>
      <c r="W11" s="5"/>
      <c r="X11" s="5"/>
      <c r="Y11" s="6"/>
      <c r="AA11" s="2" t="s">
        <v>22</v>
      </c>
      <c r="AB11" s="5"/>
      <c r="AC11" s="5"/>
      <c r="AD11" s="6"/>
      <c r="AF11" s="2" t="s">
        <v>23</v>
      </c>
      <c r="AG11" s="3"/>
      <c r="AH11" s="3"/>
      <c r="AI11" s="3"/>
      <c r="AJ11" s="3"/>
      <c r="AK11" s="4"/>
      <c r="AM11" s="2" t="s">
        <v>24</v>
      </c>
      <c r="AN11" s="3"/>
      <c r="AO11" s="3"/>
      <c r="AP11" s="3"/>
      <c r="AQ11" s="3"/>
      <c r="AR11" s="4"/>
      <c r="AT11" s="2" t="s">
        <v>26</v>
      </c>
      <c r="AU11" s="3"/>
      <c r="AV11" s="3"/>
      <c r="AW11" s="3"/>
      <c r="AX11" s="3"/>
      <c r="AY11" s="4"/>
    </row>
    <row r="12" spans="1:51" x14ac:dyDescent="0.25">
      <c r="A12">
        <f>AVERAGE(_xlfn.ANCHORARRAY(A3))</f>
        <v>2.5760000000000001</v>
      </c>
      <c r="B12">
        <f>AVERAGE(_xlfn.ANCHORARRAY(B3))</f>
        <v>2.3066666666666666</v>
      </c>
      <c r="H12" t="s">
        <v>1</v>
      </c>
      <c r="I12" t="s">
        <v>2</v>
      </c>
      <c r="J12" t="s">
        <v>3</v>
      </c>
      <c r="K12" t="s">
        <v>4</v>
      </c>
      <c r="L12" t="s">
        <v>5</v>
      </c>
      <c r="M12" t="s">
        <v>6</v>
      </c>
      <c r="O12" t="s">
        <v>1</v>
      </c>
      <c r="P12" t="s">
        <v>2</v>
      </c>
      <c r="Q12" t="s">
        <v>3</v>
      </c>
      <c r="R12" t="s">
        <v>4</v>
      </c>
      <c r="S12" t="s">
        <v>5</v>
      </c>
      <c r="T12" t="s">
        <v>6</v>
      </c>
      <c r="V12" t="s">
        <v>3</v>
      </c>
      <c r="W12" t="s">
        <v>4</v>
      </c>
      <c r="X12" t="s">
        <v>5</v>
      </c>
      <c r="Y12" t="s">
        <v>6</v>
      </c>
      <c r="AA12" t="s">
        <v>3</v>
      </c>
      <c r="AB12" t="s">
        <v>4</v>
      </c>
      <c r="AC12" t="s">
        <v>5</v>
      </c>
      <c r="AD12" t="s">
        <v>6</v>
      </c>
      <c r="AF12" t="s">
        <v>1</v>
      </c>
      <c r="AG12" t="s">
        <v>2</v>
      </c>
      <c r="AH12" t="s">
        <v>3</v>
      </c>
      <c r="AI12" t="s">
        <v>4</v>
      </c>
      <c r="AJ12" t="s">
        <v>5</v>
      </c>
      <c r="AK12" t="s">
        <v>6</v>
      </c>
      <c r="AM12" t="s">
        <v>15</v>
      </c>
      <c r="AN12" t="s">
        <v>15</v>
      </c>
      <c r="AO12" t="s">
        <v>3</v>
      </c>
      <c r="AP12" t="s">
        <v>4</v>
      </c>
      <c r="AQ12" t="s">
        <v>5</v>
      </c>
      <c r="AR12" t="s">
        <v>6</v>
      </c>
      <c r="AT12" t="s">
        <v>1</v>
      </c>
      <c r="AU12" t="s">
        <v>2</v>
      </c>
      <c r="AV12" t="s">
        <v>3</v>
      </c>
      <c r="AW12" t="s">
        <v>4</v>
      </c>
      <c r="AX12" t="s">
        <v>5</v>
      </c>
      <c r="AY12" t="s">
        <v>6</v>
      </c>
    </row>
    <row r="13" spans="1:51" x14ac:dyDescent="0.25">
      <c r="A13">
        <f>AVERAGE(EST!B3:B7,_xlfn.ANCHORARRAY(PRO!B3),DH!B3:B7)</f>
        <v>2.0155555555555553</v>
      </c>
      <c r="H13">
        <f>H3/A3</f>
        <v>69.254471086036673</v>
      </c>
      <c r="I13">
        <f>I3/B3</f>
        <v>76.331586956521747</v>
      </c>
      <c r="J13">
        <f t="shared" ref="J13:M13" si="0">J3/C3</f>
        <v>75.412638674884548</v>
      </c>
      <c r="K13">
        <f t="shared" si="0"/>
        <v>78.634354838709697</v>
      </c>
      <c r="L13">
        <f t="shared" si="0"/>
        <v>88.838274418604655</v>
      </c>
      <c r="M13">
        <f t="shared" si="0"/>
        <v>91.158089700996669</v>
      </c>
      <c r="O13">
        <f>O3/A3</f>
        <v>524.73088857545883</v>
      </c>
      <c r="P13">
        <f>P3/B3</f>
        <v>279.44000000000028</v>
      </c>
      <c r="Q13">
        <f t="shared" ref="Q13:T13" si="1">Q3/C3</f>
        <v>555.66009244992358</v>
      </c>
      <c r="R13">
        <f t="shared" si="1"/>
        <v>296.20645161290355</v>
      </c>
      <c r="S13">
        <f t="shared" si="1"/>
        <v>582.97860465116196</v>
      </c>
      <c r="T13">
        <f t="shared" si="1"/>
        <v>327.92192691029931</v>
      </c>
      <c r="V13">
        <f>V3/C3</f>
        <v>5.59072705201661E-3</v>
      </c>
      <c r="W13">
        <f t="shared" ref="W13:Y13" si="2">W3/D3</f>
        <v>5.7813196265502327E-3</v>
      </c>
      <c r="X13">
        <f t="shared" si="2"/>
        <v>7.5877922000825082E-3</v>
      </c>
      <c r="Y13">
        <f t="shared" si="2"/>
        <v>5.3468818553586359E-3</v>
      </c>
      <c r="AA13">
        <f>AA3/C3</f>
        <v>18.431316063168897</v>
      </c>
      <c r="AB13">
        <f t="shared" ref="AB13:AD13" si="3">AB3/D3</f>
        <v>5.0276507013742719</v>
      </c>
      <c r="AC13">
        <f t="shared" si="3"/>
        <v>17.503347271528565</v>
      </c>
      <c r="AD13">
        <f t="shared" si="3"/>
        <v>24.087215146137659</v>
      </c>
      <c r="AF13">
        <f>AF3/A3</f>
        <v>206.4207012755933</v>
      </c>
      <c r="AG13">
        <f>AG3/B3</f>
        <v>194.57066152173914</v>
      </c>
      <c r="AH13">
        <f>AH3/C3</f>
        <v>211.9571954520089</v>
      </c>
      <c r="AI13">
        <f t="shared" ref="AI13:AK13" si="4">AI3/D3</f>
        <v>204.88128272703372</v>
      </c>
      <c r="AJ13">
        <f t="shared" si="4"/>
        <v>236.19969198194349</v>
      </c>
      <c r="AK13">
        <f t="shared" si="4"/>
        <v>273.78139358907805</v>
      </c>
      <c r="AM13">
        <f>AVERAGE(_xlfn.ANCHORARRAY(AM3))</f>
        <v>1.9043771043771045</v>
      </c>
      <c r="AN13">
        <f>AVERAGE(_xlfn.ANCHORARRAY(AN3))</f>
        <v>2.8808080808080807</v>
      </c>
      <c r="AO13">
        <f>AO3/$AM$13</f>
        <v>2.1035499595877956</v>
      </c>
      <c r="AP13">
        <f>AP3/$AN$13</f>
        <v>2.263696995016562</v>
      </c>
      <c r="AQ13">
        <f>AQ3/$AM$13</f>
        <v>2.048689738783871</v>
      </c>
      <c r="AR13">
        <f>AR3/$AN$13</f>
        <v>1.4104229718756918</v>
      </c>
      <c r="AT13">
        <f>(1-A3/AT3)*100</f>
        <v>71.764237355635203</v>
      </c>
      <c r="AU13">
        <f t="shared" ref="AU13:AY17" si="5">(1-B3/AU3)*100</f>
        <v>73.922902494331069</v>
      </c>
      <c r="AV13">
        <v>71.631530705774523</v>
      </c>
      <c r="AW13">
        <f t="shared" si="5"/>
        <v>73.582808447573171</v>
      </c>
      <c r="AX13">
        <f t="shared" si="5"/>
        <v>86.575085857009043</v>
      </c>
      <c r="AY13">
        <f t="shared" si="5"/>
        <v>71.829667758540012</v>
      </c>
    </row>
    <row r="14" spans="1:51" x14ac:dyDescent="0.25">
      <c r="A14">
        <f>AVERAGE(EST!A3:A7,_xlfn.ANCHORARRAY(PRO!A3),DH!A3:A7)</f>
        <v>2.36</v>
      </c>
      <c r="H14">
        <f t="shared" ref="H14:I16" si="6">H4/A4</f>
        <v>89.943686274509801</v>
      </c>
      <c r="I14">
        <f t="shared" si="6"/>
        <v>98.681205089820352</v>
      </c>
      <c r="J14">
        <f t="shared" ref="J14:J17" si="7">J4/C4</f>
        <v>96.49535904255319</v>
      </c>
      <c r="K14">
        <f t="shared" ref="K14:K17" si="8">K4/D4</f>
        <v>87.222692307692299</v>
      </c>
      <c r="L14">
        <f t="shared" ref="L14:L17" si="9">L4/E4</f>
        <v>105.25542230347349</v>
      </c>
      <c r="M14">
        <f t="shared" ref="M14:M17" si="10">M4/F4</f>
        <v>97.399910423452752</v>
      </c>
      <c r="O14">
        <f t="shared" ref="O14:P16" si="11">O4/A4</f>
        <v>378.19215686274538</v>
      </c>
      <c r="P14">
        <f t="shared" si="11"/>
        <v>495.02335329341361</v>
      </c>
      <c r="Q14">
        <f t="shared" ref="Q14:Q17" si="12">Q4/C4</f>
        <v>653.05372340425436</v>
      </c>
      <c r="R14">
        <f t="shared" ref="R14:R17" si="13">R4/D4</f>
        <v>322.43076923076956</v>
      </c>
      <c r="S14">
        <f t="shared" ref="S14:S17" si="14">S4/E4</f>
        <v>659.27495429616067</v>
      </c>
      <c r="T14">
        <f t="shared" ref="T14:T17" si="15">T4/F4</f>
        <v>261.6381107491859</v>
      </c>
      <c r="V14">
        <f t="shared" ref="V14:V17" si="16">V4/C4</f>
        <v>4.4963249994490291E-3</v>
      </c>
      <c r="W14">
        <f t="shared" ref="W14:W17" si="17">W4/D4</f>
        <v>4.3584362541209381E-3</v>
      </c>
      <c r="X14">
        <f t="shared" ref="X14:X17" si="18">X4/E4</f>
        <v>8.9702439888392216E-3</v>
      </c>
      <c r="Y14">
        <f t="shared" ref="Y14:Y17" si="19">Y4/F4</f>
        <v>5.0180155868425561E-3</v>
      </c>
      <c r="AA14">
        <f t="shared" ref="AA14:AA17" si="20">AA4/C4</f>
        <v>15.476900104222164</v>
      </c>
      <c r="AB14">
        <f t="shared" ref="AB14:AB17" si="21">AB4/D4</f>
        <v>21.507073482954183</v>
      </c>
      <c r="AC14">
        <f t="shared" ref="AC14:AC17" si="22">AC4/E4</f>
        <v>21.511957427810948</v>
      </c>
      <c r="AD14">
        <f t="shared" ref="AD14:AD17" si="23">AD4/F4</f>
        <v>20.428958214608588</v>
      </c>
      <c r="AF14">
        <f t="shared" ref="AF14:AG16" si="24">AF4/A4</f>
        <v>197.26002477084398</v>
      </c>
      <c r="AG14">
        <f t="shared" si="24"/>
        <v>216.20834461077843</v>
      </c>
      <c r="AH14">
        <f t="shared" ref="AH14:AH17" si="25">AH4/C4</f>
        <v>200.30887081179714</v>
      </c>
      <c r="AI14">
        <f t="shared" ref="AI14:AI17" si="26">AI4/D4</f>
        <v>235.70444225543477</v>
      </c>
      <c r="AJ14">
        <f t="shared" ref="AJ14:AJ17" si="27">AJ4/E4</f>
        <v>234.71901157358968</v>
      </c>
      <c r="AK14">
        <f t="shared" ref="AK14:AK17" si="28">AK4/F4</f>
        <v>274.5059480710504</v>
      </c>
      <c r="AO14">
        <f t="shared" ref="AO14:AQ17" si="29">AO4/$AM$13</f>
        <v>1.4971774600929477</v>
      </c>
      <c r="AP14">
        <f t="shared" ref="AP14:AR17" si="30">AP4/$AN$13</f>
        <v>1.7762451135448063</v>
      </c>
      <c r="AQ14">
        <f t="shared" si="29"/>
        <v>2.0719703039973241</v>
      </c>
      <c r="AR14">
        <f t="shared" si="30"/>
        <v>1.3556137890307818</v>
      </c>
      <c r="AT14">
        <f t="shared" ref="AT14:AT17" si="31">(1-A4/AT4)*100</f>
        <v>74.431818181818187</v>
      </c>
      <c r="AU14">
        <f t="shared" si="5"/>
        <v>72.270651722706532</v>
      </c>
      <c r="AV14">
        <v>71.743568803593291</v>
      </c>
      <c r="AW14">
        <f t="shared" si="5"/>
        <v>73.386737872719181</v>
      </c>
      <c r="AX14">
        <f t="shared" si="5"/>
        <v>56.449044585987259</v>
      </c>
      <c r="AY14">
        <f t="shared" si="5"/>
        <v>71.401956217978565</v>
      </c>
    </row>
    <row r="15" spans="1:51" x14ac:dyDescent="0.25">
      <c r="A15">
        <f>AVERAGE(A3:A8,EST!A3:A7,_xlfn.ANCHORARRAY(PRO!A3),DH!A3:A7)</f>
        <v>2.4139999999999993</v>
      </c>
      <c r="H15">
        <f t="shared" si="6"/>
        <v>77.942068298969076</v>
      </c>
      <c r="I15">
        <f t="shared" si="6"/>
        <v>100.41390173410404</v>
      </c>
      <c r="J15">
        <f t="shared" si="7"/>
        <v>86.432289586305274</v>
      </c>
      <c r="K15">
        <f t="shared" si="8"/>
        <v>84.656652249134936</v>
      </c>
      <c r="L15">
        <f t="shared" si="9"/>
        <v>91.909903597122309</v>
      </c>
      <c r="M15">
        <f t="shared" si="10"/>
        <v>106.07812186978295</v>
      </c>
      <c r="O15">
        <f t="shared" si="11"/>
        <v>408.36262886597967</v>
      </c>
      <c r="P15">
        <f t="shared" si="11"/>
        <v>358.32138728323724</v>
      </c>
      <c r="Q15">
        <f t="shared" si="12"/>
        <v>388.13987161198258</v>
      </c>
      <c r="R15">
        <f t="shared" si="13"/>
        <v>357.43910034602106</v>
      </c>
      <c r="S15">
        <f t="shared" si="14"/>
        <v>374.87438848920897</v>
      </c>
      <c r="T15">
        <f t="shared" si="15"/>
        <v>429.2974958263776</v>
      </c>
      <c r="V15">
        <f t="shared" si="16"/>
        <v>4.7805265713816098E-3</v>
      </c>
      <c r="W15">
        <f t="shared" si="17"/>
        <v>5.595624908073334E-3</v>
      </c>
      <c r="X15">
        <f t="shared" si="18"/>
        <v>9.9405396153622975E-3</v>
      </c>
      <c r="Y15">
        <f t="shared" si="19"/>
        <v>5.4656550910980404E-3</v>
      </c>
      <c r="AA15">
        <f t="shared" si="20"/>
        <v>16.19111613149397</v>
      </c>
      <c r="AB15">
        <f t="shared" si="21"/>
        <v>11.221542054262409</v>
      </c>
      <c r="AC15">
        <f t="shared" si="22"/>
        <v>23.474431305408256</v>
      </c>
      <c r="AD15">
        <f t="shared" si="23"/>
        <v>22.603896426926006</v>
      </c>
      <c r="AF15">
        <f t="shared" si="24"/>
        <v>163.65614060553563</v>
      </c>
      <c r="AG15">
        <f t="shared" si="24"/>
        <v>213.91656019237712</v>
      </c>
      <c r="AH15">
        <f t="shared" si="25"/>
        <v>215.11554960478392</v>
      </c>
      <c r="AI15">
        <f t="shared" si="26"/>
        <v>216.43197314013835</v>
      </c>
      <c r="AJ15">
        <f t="shared" si="27"/>
        <v>222.71786657921376</v>
      </c>
      <c r="AK15">
        <f t="shared" si="28"/>
        <v>277.6294196368948</v>
      </c>
      <c r="AO15">
        <f t="shared" si="29"/>
        <v>1.8566250757728833</v>
      </c>
      <c r="AP15">
        <f t="shared" si="30"/>
        <v>2.1233699382292381</v>
      </c>
      <c r="AQ15">
        <f t="shared" si="29"/>
        <v>3.3524013907372434</v>
      </c>
      <c r="AR15">
        <f t="shared" si="30"/>
        <v>1.3446519524617997</v>
      </c>
      <c r="AT15">
        <f t="shared" si="31"/>
        <v>74.456879526003945</v>
      </c>
      <c r="AU15">
        <f t="shared" si="5"/>
        <v>74.101796407185617</v>
      </c>
      <c r="AV15">
        <v>72.205088666152648</v>
      </c>
      <c r="AW15">
        <f t="shared" si="5"/>
        <v>71.955361475012111</v>
      </c>
      <c r="AX15">
        <f t="shared" si="5"/>
        <v>56.289308176100626</v>
      </c>
      <c r="AY15">
        <f t="shared" si="5"/>
        <v>72.548120989917493</v>
      </c>
    </row>
    <row r="16" spans="1:51" x14ac:dyDescent="0.25">
      <c r="H16">
        <f t="shared" si="6"/>
        <v>83.121580278128931</v>
      </c>
      <c r="I16">
        <f t="shared" si="6"/>
        <v>89.742499999999993</v>
      </c>
      <c r="J16">
        <f t="shared" si="7"/>
        <v>48.102152758132959</v>
      </c>
      <c r="K16">
        <f t="shared" si="8"/>
        <v>113.72807565789473</v>
      </c>
      <c r="L16">
        <f t="shared" si="9"/>
        <v>91.31770994065279</v>
      </c>
      <c r="M16">
        <f t="shared" si="10"/>
        <v>92.695871999999994</v>
      </c>
      <c r="O16">
        <f t="shared" si="11"/>
        <v>441.2859671302146</v>
      </c>
      <c r="P16">
        <f t="shared" si="11"/>
        <v>413.57338709677447</v>
      </c>
      <c r="Q16">
        <f t="shared" si="12"/>
        <v>417.51449787835963</v>
      </c>
      <c r="R16">
        <f t="shared" si="13"/>
        <v>332.24407894736868</v>
      </c>
      <c r="S16">
        <f t="shared" si="14"/>
        <v>643.5652077151334</v>
      </c>
      <c r="T16">
        <f t="shared" si="15"/>
        <v>293.79648000000026</v>
      </c>
      <c r="V16">
        <f t="shared" si="16"/>
        <v>5.2445519395198812E-3</v>
      </c>
      <c r="W16">
        <f t="shared" si="17"/>
        <v>5.0551547326776504E-3</v>
      </c>
      <c r="X16">
        <f t="shared" si="18"/>
        <v>9.5353426283035243E-3</v>
      </c>
      <c r="Y16">
        <f t="shared" si="19"/>
        <v>5.5468691661025998E-3</v>
      </c>
      <c r="AA16">
        <f t="shared" si="20"/>
        <v>15.678088338890104</v>
      </c>
      <c r="AB16">
        <f t="shared" si="21"/>
        <v>14.041440358384021</v>
      </c>
      <c r="AC16">
        <f t="shared" si="22"/>
        <v>25.609967485262406</v>
      </c>
      <c r="AD16">
        <f t="shared" si="23"/>
        <v>23.656281567483912</v>
      </c>
      <c r="AF16">
        <f t="shared" si="24"/>
        <v>202.01581403387567</v>
      </c>
      <c r="AG16">
        <f t="shared" si="24"/>
        <v>184.72170631300406</v>
      </c>
      <c r="AI16">
        <f t="shared" si="26"/>
        <v>228.76008204152956</v>
      </c>
      <c r="AJ16">
        <f t="shared" si="27"/>
        <v>256.04181973628118</v>
      </c>
      <c r="AK16">
        <f t="shared" si="28"/>
        <v>272.52320035499997</v>
      </c>
      <c r="AO16">
        <f t="shared" si="29"/>
        <v>1.7722330268741158</v>
      </c>
      <c r="AP16">
        <f t="shared" si="30"/>
        <v>1.8537942765062221</v>
      </c>
      <c r="AQ16">
        <f t="shared" si="29"/>
        <v>2.9436981347677338</v>
      </c>
      <c r="AR16">
        <f t="shared" si="30"/>
        <v>1.388499298737728</v>
      </c>
      <c r="AT16">
        <f t="shared" si="31"/>
        <v>73.204607046070464</v>
      </c>
      <c r="AU16">
        <f t="shared" si="5"/>
        <v>74.924165824064715</v>
      </c>
      <c r="AV16">
        <v>72.930827668932423</v>
      </c>
      <c r="AW16">
        <f t="shared" si="5"/>
        <v>71.455399061032864</v>
      </c>
      <c r="AX16">
        <f t="shared" si="5"/>
        <v>57.042702358189914</v>
      </c>
      <c r="AY16">
        <f t="shared" si="5"/>
        <v>72.418358340688442</v>
      </c>
    </row>
    <row r="17" spans="6:52" x14ac:dyDescent="0.25">
      <c r="H17">
        <f>H7/A3</f>
        <v>107.82975317348378</v>
      </c>
      <c r="I17">
        <f>I7/B3</f>
        <v>71.407673913043467</v>
      </c>
      <c r="J17">
        <f t="shared" si="7"/>
        <v>64.704302731411218</v>
      </c>
      <c r="K17">
        <f t="shared" si="8"/>
        <v>115.06313636363633</v>
      </c>
      <c r="L17">
        <f t="shared" si="9"/>
        <v>91.1059846153846</v>
      </c>
      <c r="M17">
        <f t="shared" si="10"/>
        <v>88.174912974683565</v>
      </c>
      <c r="O17">
        <f>O7/A3</f>
        <v>226.5808180535968</v>
      </c>
      <c r="P17">
        <f>P7/B3</f>
        <v>246.14000000000024</v>
      </c>
      <c r="Q17">
        <f t="shared" si="12"/>
        <v>535.54552352048597</v>
      </c>
      <c r="R17">
        <f t="shared" si="13"/>
        <v>347.84363636363668</v>
      </c>
      <c r="S17">
        <f t="shared" si="14"/>
        <v>590.33861538461588</v>
      </c>
      <c r="T17">
        <f t="shared" si="15"/>
        <v>159.66075949367104</v>
      </c>
      <c r="V17">
        <f t="shared" si="16"/>
        <v>4.4612388389893469E-3</v>
      </c>
      <c r="W17">
        <f t="shared" si="17"/>
        <v>5.4762603975147626E-3</v>
      </c>
      <c r="X17">
        <f t="shared" si="18"/>
        <v>9.7113749305075374E-3</v>
      </c>
      <c r="Y17">
        <f t="shared" si="19"/>
        <v>4.8504565712863728E-3</v>
      </c>
      <c r="AA17">
        <f t="shared" si="20"/>
        <v>14.104307041531071</v>
      </c>
      <c r="AB17">
        <f t="shared" si="21"/>
        <v>14.727026623816334</v>
      </c>
      <c r="AC17">
        <f t="shared" si="22"/>
        <v>22.316468124760799</v>
      </c>
      <c r="AD17">
        <f t="shared" si="23"/>
        <v>19.98788051906919</v>
      </c>
      <c r="AF17">
        <f>AF7/A7</f>
        <v>209.77059378687198</v>
      </c>
      <c r="AG17">
        <f>AG7/B7</f>
        <v>196.29947369087836</v>
      </c>
      <c r="AH17">
        <f t="shared" si="25"/>
        <v>252.72509795015708</v>
      </c>
      <c r="AI17">
        <f t="shared" si="26"/>
        <v>216.70958978693182</v>
      </c>
      <c r="AJ17">
        <f t="shared" si="27"/>
        <v>274.02754547269768</v>
      </c>
      <c r="AK17">
        <f t="shared" si="28"/>
        <v>264.0719489418513</v>
      </c>
      <c r="AO17">
        <f t="shared" si="29"/>
        <v>1.603448929076581</v>
      </c>
      <c r="AP17">
        <f t="shared" si="30"/>
        <v>1.8685655456417296</v>
      </c>
      <c r="AQ17">
        <f t="shared" si="29"/>
        <v>2.5531019850753545</v>
      </c>
      <c r="AR17">
        <f t="shared" si="30"/>
        <v>1.2807079058094042</v>
      </c>
      <c r="AT17">
        <f t="shared" si="31"/>
        <v>75.165962582981294</v>
      </c>
      <c r="AU17">
        <f t="shared" si="5"/>
        <v>72.915819438796262</v>
      </c>
      <c r="AV17">
        <f t="shared" si="5"/>
        <v>58.760951188986233</v>
      </c>
      <c r="AW17">
        <f t="shared" si="5"/>
        <v>71.216746620148271</v>
      </c>
      <c r="AX17">
        <f t="shared" si="5"/>
        <v>49.534161490683225</v>
      </c>
      <c r="AY17">
        <f t="shared" si="5"/>
        <v>71.246587807097356</v>
      </c>
    </row>
    <row r="18" spans="6:52" x14ac:dyDescent="0.25">
      <c r="F18" t="s">
        <v>16</v>
      </c>
      <c r="G18" t="s">
        <v>17</v>
      </c>
      <c r="J18">
        <f>_xlfn.T.TEST(J13:J17,H13:H17,2,3)</f>
        <v>0.31763142866830796</v>
      </c>
      <c r="K18">
        <f>_xlfn.T.TEST(K13:K17,I13:I17,2,3)</f>
        <v>0.40384889621505593</v>
      </c>
      <c r="L18">
        <f>_xlfn.T.TEST(L13:L17,H13:H17,2,3)</f>
        <v>0.30443900861214412</v>
      </c>
      <c r="M18">
        <f>_xlfn.T.TEST(M13:M17,I13:I17,2,3)</f>
        <v>0.28299391723792716</v>
      </c>
      <c r="N18" t="s">
        <v>17</v>
      </c>
      <c r="Q18">
        <f>_xlfn.T.TEST(Q13:Q17,O13:O17,2,3)</f>
        <v>0.1351858936566098</v>
      </c>
      <c r="R18">
        <f>_xlfn.T.TEST(R13:R17,P13:P17,2,3)</f>
        <v>0.58430227496474618</v>
      </c>
      <c r="S18">
        <f>_xlfn.T.TEST(S13:S17,O13:O17,2,3)</f>
        <v>3.887627204559771E-2</v>
      </c>
      <c r="T18">
        <f>_xlfn.T.TEST(T13:T17,P13:P17,2,3)</f>
        <v>0.33836838347902509</v>
      </c>
      <c r="U18" t="s">
        <v>17</v>
      </c>
      <c r="X18">
        <f>_xlfn.T.TEST(X13:X17,V13:V17,2,3)</f>
        <v>1.1010249444105185E-4</v>
      </c>
      <c r="Y18">
        <f>_xlfn.T.TEST(Y13:Y17,W13:W17,2,3)</f>
        <v>0.97920739425333125</v>
      </c>
      <c r="Z18" t="s">
        <v>17</v>
      </c>
      <c r="AC18">
        <f>_xlfn.T.TEST(AC13:AC17,AA13:AA17,2,3)</f>
        <v>6.6418732679908209E-3</v>
      </c>
      <c r="AD18">
        <f>_xlfn.T.TEST(AD13:AD17,AB13:AB17,2,3)</f>
        <v>2.6709762103588941E-2</v>
      </c>
      <c r="AE18" t="s">
        <v>17</v>
      </c>
      <c r="AH18">
        <f>_xlfn.T.TEST(AH13:AH17,AF13:AF17,2,3)</f>
        <v>0.13776350087296729</v>
      </c>
      <c r="AI18">
        <f>_xlfn.T.TEST(AI13:AI17,AG13:AG17,2,3)</f>
        <v>4.3588953502311921E-2</v>
      </c>
      <c r="AJ18">
        <f>_xlfn.T.TEST(AJ13:AJ17,AF13:AF17,2,3)</f>
        <v>4.1408560974475241E-3</v>
      </c>
      <c r="AK18">
        <f>_xlfn.T.TEST(AK13:AK17,AG13:AG17,2,3)</f>
        <v>9.0970920973550777E-5</v>
      </c>
      <c r="AL18" t="s">
        <v>17</v>
      </c>
      <c r="AO18">
        <f>_xlfn.T.TEST(_xlfn.ANCHORARRAY(AO3),_xlfn.ANCHORARRAY(AM3),2,3)</f>
        <v>1.482667161060471E-3</v>
      </c>
      <c r="AP18">
        <f>_xlfn.T.TEST(_xlfn.ANCHORARRAY(AP3),_xlfn.ANCHORARRAY(AN3),2,3)</f>
        <v>1.9572620585473443E-4</v>
      </c>
      <c r="AQ18">
        <f>_xlfn.T.TEST(_xlfn.ANCHORARRAY(AQ3),_xlfn.ANCHORARRAY(AM3),2,3)</f>
        <v>1.4451917579715694E-3</v>
      </c>
      <c r="AR18">
        <f>_xlfn.T.TEST(_xlfn.ANCHORARRAY(AR3),_xlfn.ANCHORARRAY(AN3),2,3)</f>
        <v>3.4354162161072323E-2</v>
      </c>
      <c r="AV18">
        <f>_xlfn.T.TEST(AV13:AV17,AT13:AT17,2,3)</f>
        <v>0.18230043442992333</v>
      </c>
      <c r="AW18">
        <f>_xlfn.T.TEST(AW13:AW17,AU13:AU17,2,3)</f>
        <v>8.9680134662338026E-2</v>
      </c>
      <c r="AX18">
        <f>_xlfn.T.TEST(AX13:AX17,AT13:AT17,2,3)</f>
        <v>0.12382581704920122</v>
      </c>
      <c r="AY18">
        <f>_xlfn.T.TEST(AY13:AY17,AU13:AU17,2,3)</f>
        <v>1.6254570116695323E-2</v>
      </c>
      <c r="AZ18" t="s">
        <v>17</v>
      </c>
    </row>
    <row r="19" spans="6:52" x14ac:dyDescent="0.25">
      <c r="G19" t="s">
        <v>18</v>
      </c>
      <c r="I19">
        <f>_xlfn.T.TEST(I13:I17,H13:H17,2,3)</f>
        <v>0.85082004976423731</v>
      </c>
      <c r="K19">
        <f>_xlfn.T.TEST(K13:K17,J13:J17,2,3)</f>
        <v>9.4897830785396611E-2</v>
      </c>
      <c r="M19">
        <f>_xlfn.T.TEST(M13:M17,L13:L17,2,3)</f>
        <v>0.74979428231737777</v>
      </c>
      <c r="N19" t="s">
        <v>18</v>
      </c>
      <c r="P19">
        <f>_xlfn.T.TEST(P13:P17,O13:O17,2,3)</f>
        <v>0.58981102796225293</v>
      </c>
      <c r="R19">
        <f>_xlfn.T.TEST(R13:R17,Q13:Q17,2,3)</f>
        <v>1.9142487350305416E-2</v>
      </c>
      <c r="T19">
        <f>_xlfn.T.TEST(T13:T17,S13:S17,2,3)</f>
        <v>3.616175132859977E-3</v>
      </c>
      <c r="U19" t="s">
        <v>18</v>
      </c>
      <c r="W19">
        <f>_xlfn.T.TEST(W13:W17,V13:V17,2,3)</f>
        <v>0.34277509558045088</v>
      </c>
      <c r="Y19">
        <f>_xlfn.T.TEST(Y13:Y17,X13:X17,2,3)</f>
        <v>3.8459619765517848E-4</v>
      </c>
      <c r="Z19" t="s">
        <v>18</v>
      </c>
      <c r="AB19">
        <f>_xlfn.T.TEST(AB13:AB17,AA13:AA17,2,3)</f>
        <v>0.38201742640911657</v>
      </c>
      <c r="AD19">
        <f>_xlfn.T.TEST(AD13:AD17,AC13:AC17,2,3)</f>
        <v>0.96602869647937317</v>
      </c>
      <c r="AE19" t="s">
        <v>18</v>
      </c>
      <c r="AG19">
        <f>_xlfn.T.TEST(AG13:AG17,AF13:AF17,2,3)</f>
        <v>0.61978468217080773</v>
      </c>
      <c r="AI19">
        <f>_xlfn.T.TEST(AI13:AI17,AH13:AH17,2,3)</f>
        <v>0.97175733383169438</v>
      </c>
      <c r="AK19">
        <f>_xlfn.T.TEST(AK13:AK17,AJ13:AJ17,2,3)</f>
        <v>3.5493338032869075E-2</v>
      </c>
      <c r="AL19" t="s">
        <v>18</v>
      </c>
      <c r="AP19">
        <f>_xlfn.T.TEST(AP13:AP17,AO13:AO17,2,3)</f>
        <v>0.17153074095655294</v>
      </c>
      <c r="AR19">
        <f>_xlfn.T.TEST(AR13:AR17,AQ13:AQ17,2,3)</f>
        <v>7.7575374484671628E-3</v>
      </c>
      <c r="AU19">
        <f>_xlfn.T.TEST(AU13:AU17,AT13:AT17,2,3)</f>
        <v>0.82129822715045608</v>
      </c>
      <c r="AW19">
        <f>_xlfn.T.TEST(AW13:AW17,AV13:AV17,2,3)</f>
        <v>0.34936257657345793</v>
      </c>
      <c r="AY19">
        <f>_xlfn.T.TEST(AY13:AY17,AX13:AX17,2,3)</f>
        <v>0.17456767745578813</v>
      </c>
      <c r="AZ19" t="s">
        <v>18</v>
      </c>
    </row>
    <row r="20" spans="6:52" x14ac:dyDescent="0.25">
      <c r="G20" t="s">
        <v>27</v>
      </c>
      <c r="H20">
        <f>AVERAGE(H13:I17)</f>
        <v>86.466842680461781</v>
      </c>
      <c r="N20" t="s">
        <v>27</v>
      </c>
      <c r="O20">
        <f>AVERAGE(O13:P17)</f>
        <v>377.16505871614208</v>
      </c>
      <c r="AE20" t="s">
        <v>27</v>
      </c>
      <c r="AF20">
        <f>AVERAGE(AF13:AG17)</f>
        <v>198.48400208014976</v>
      </c>
      <c r="AS20" t="s">
        <v>27</v>
      </c>
      <c r="AT20">
        <f>AVERAGE(AT13:AU17)</f>
        <v>73.715884057959329</v>
      </c>
    </row>
    <row r="22" spans="6:52" x14ac:dyDescent="0.25">
      <c r="AS22" t="s">
        <v>30</v>
      </c>
      <c r="AT22">
        <f>AVERAGE(EST!AT13:AU17,PRO!AT13:AU17,DH!AT13:AU17)</f>
        <v>71.502063005037868</v>
      </c>
    </row>
    <row r="23" spans="6:52" x14ac:dyDescent="0.25">
      <c r="G23" t="s">
        <v>29</v>
      </c>
      <c r="H23">
        <f>AVERAGE(H13:H17)</f>
        <v>85.61831182222565</v>
      </c>
      <c r="I23">
        <f>AVERAGE(I13:I17)</f>
        <v>87.315373538697926</v>
      </c>
    </row>
    <row r="25" spans="6:52" x14ac:dyDescent="0.25">
      <c r="H25">
        <f>AVERAGE(H13:I17)</f>
        <v>86.466842680461781</v>
      </c>
    </row>
  </sheetData>
  <mergeCells count="17">
    <mergeCell ref="AT1:AY1"/>
    <mergeCell ref="AT11:AY11"/>
    <mergeCell ref="AM1:AR1"/>
    <mergeCell ref="H10:AK10"/>
    <mergeCell ref="AM10:AR10"/>
    <mergeCell ref="H11:M11"/>
    <mergeCell ref="O11:T11"/>
    <mergeCell ref="V11:Y11"/>
    <mergeCell ref="AA11:AD11"/>
    <mergeCell ref="AF11:AK11"/>
    <mergeCell ref="AM11:AR11"/>
    <mergeCell ref="AF1:AK1"/>
    <mergeCell ref="A1:F1"/>
    <mergeCell ref="H1:M1"/>
    <mergeCell ref="O1:T1"/>
    <mergeCell ref="V1:Y1"/>
    <mergeCell ref="AA1:AD1"/>
  </mergeCells>
  <conditionalFormatting sqref="C8:F8">
    <cfRule type="cellIs" dxfId="43" priority="1" operator="lessThanOrEqual">
      <formula>0.05</formula>
    </cfRule>
  </conditionalFormatting>
  <conditionalFormatting sqref="J18:M18 I19 K19 M19">
    <cfRule type="cellIs" dxfId="42" priority="20" operator="lessThanOrEqual">
      <formula>0.05</formula>
    </cfRule>
  </conditionalFormatting>
  <conditionalFormatting sqref="Q18:T18 P19 R19 T19">
    <cfRule type="cellIs" dxfId="41" priority="8" operator="lessThanOrEqual">
      <formula>0.05</formula>
    </cfRule>
  </conditionalFormatting>
  <conditionalFormatting sqref="W19 Y19">
    <cfRule type="cellIs" dxfId="40" priority="17" operator="lessThanOrEqual">
      <formula>0.05</formula>
    </cfRule>
  </conditionalFormatting>
  <conditionalFormatting sqref="X18:Y18">
    <cfRule type="cellIs" dxfId="39" priority="6" operator="lessThanOrEqual">
      <formula>0.05</formula>
    </cfRule>
  </conditionalFormatting>
  <conditionalFormatting sqref="AB19 AD19">
    <cfRule type="cellIs" dxfId="38" priority="14" operator="lessThanOrEqual">
      <formula>0.05</formula>
    </cfRule>
  </conditionalFormatting>
  <conditionalFormatting sqref="AC18:AD18">
    <cfRule type="cellIs" dxfId="37" priority="5" operator="lessThanOrEqual">
      <formula>0.05</formula>
    </cfRule>
  </conditionalFormatting>
  <conditionalFormatting sqref="AH18:AK18 AG19 AI19 AK19">
    <cfRule type="cellIs" dxfId="36" priority="7" operator="lessThanOrEqual">
      <formula>0.05</formula>
    </cfRule>
  </conditionalFormatting>
  <conditionalFormatting sqref="AO18:AR18">
    <cfRule type="cellIs" dxfId="35" priority="3" operator="lessThanOrEqual">
      <formula>0.05</formula>
    </cfRule>
  </conditionalFormatting>
  <conditionalFormatting sqref="AP19 AR19">
    <cfRule type="cellIs" dxfId="34" priority="4" operator="lessThanOrEqual">
      <formula>0.05</formula>
    </cfRule>
  </conditionalFormatting>
  <conditionalFormatting sqref="AV18:AY18 AU19 AW19 AY19">
    <cfRule type="cellIs" dxfId="33" priority="2" operator="lessThanOrEqual">
      <formula>0.05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6CFD9-7E24-472E-AFFB-308D5996DE43}">
  <dimension ref="A1:AZ19"/>
  <sheetViews>
    <sheetView topLeftCell="AB1" workbookViewId="0">
      <selection activeCell="AE28" sqref="AE28"/>
    </sheetView>
  </sheetViews>
  <sheetFormatPr defaultRowHeight="15" x14ac:dyDescent="0.25"/>
  <sheetData>
    <row r="1" spans="1:51" ht="15.75" thickBot="1" x14ac:dyDescent="0.3">
      <c r="A1" s="2" t="s">
        <v>0</v>
      </c>
      <c r="B1" s="3"/>
      <c r="C1" s="3"/>
      <c r="D1" s="3"/>
      <c r="E1" s="3"/>
      <c r="F1" s="4"/>
      <c r="H1" s="2" t="s">
        <v>7</v>
      </c>
      <c r="I1" s="3"/>
      <c r="J1" s="3"/>
      <c r="K1" s="3"/>
      <c r="L1" s="3"/>
      <c r="M1" s="4"/>
      <c r="O1" s="2" t="s">
        <v>8</v>
      </c>
      <c r="P1" s="5"/>
      <c r="Q1" s="5"/>
      <c r="R1" s="5"/>
      <c r="S1" s="5"/>
      <c r="T1" s="6"/>
      <c r="V1" s="2" t="s">
        <v>9</v>
      </c>
      <c r="W1" s="5"/>
      <c r="X1" s="5"/>
      <c r="Y1" s="6"/>
      <c r="AA1" s="2" t="s">
        <v>10</v>
      </c>
      <c r="AB1" s="5"/>
      <c r="AC1" s="5"/>
      <c r="AD1" s="6"/>
      <c r="AF1" s="2" t="s">
        <v>11</v>
      </c>
      <c r="AG1" s="3"/>
      <c r="AH1" s="3"/>
      <c r="AI1" s="3"/>
      <c r="AJ1" s="3"/>
      <c r="AK1" s="4"/>
      <c r="AM1" s="2" t="s">
        <v>12</v>
      </c>
      <c r="AN1" s="3"/>
      <c r="AO1" s="3"/>
      <c r="AP1" s="3"/>
      <c r="AQ1" s="3"/>
      <c r="AR1" s="4"/>
      <c r="AT1" s="2" t="s">
        <v>25</v>
      </c>
      <c r="AU1" s="3"/>
      <c r="AV1" s="3"/>
      <c r="AW1" s="3"/>
      <c r="AX1" s="3"/>
      <c r="AY1" s="4"/>
    </row>
    <row r="2" spans="1:51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H2" t="s">
        <v>1</v>
      </c>
      <c r="I2" t="s">
        <v>2</v>
      </c>
      <c r="J2" t="s">
        <v>3</v>
      </c>
      <c r="K2" t="s">
        <v>4</v>
      </c>
      <c r="L2" t="s">
        <v>5</v>
      </c>
      <c r="M2" t="s">
        <v>6</v>
      </c>
      <c r="O2" t="s">
        <v>1</v>
      </c>
      <c r="P2" t="s">
        <v>2</v>
      </c>
      <c r="Q2" t="s">
        <v>3</v>
      </c>
      <c r="R2" t="s">
        <v>4</v>
      </c>
      <c r="S2" t="s">
        <v>5</v>
      </c>
      <c r="T2" t="s">
        <v>6</v>
      </c>
      <c r="V2" t="s">
        <v>3</v>
      </c>
      <c r="W2" t="s">
        <v>4</v>
      </c>
      <c r="X2" t="s">
        <v>5</v>
      </c>
      <c r="Y2" t="s">
        <v>6</v>
      </c>
      <c r="AA2" t="s">
        <v>3</v>
      </c>
      <c r="AB2" t="s">
        <v>4</v>
      </c>
      <c r="AC2" t="s">
        <v>5</v>
      </c>
      <c r="AD2" t="s">
        <v>6</v>
      </c>
      <c r="AF2" t="s">
        <v>1</v>
      </c>
      <c r="AG2" t="s">
        <v>2</v>
      </c>
      <c r="AH2" t="s">
        <v>3</v>
      </c>
      <c r="AI2" t="s">
        <v>4</v>
      </c>
      <c r="AJ2" t="s">
        <v>5</v>
      </c>
      <c r="AK2" t="s">
        <v>6</v>
      </c>
      <c r="AM2" t="s">
        <v>1</v>
      </c>
      <c r="AN2" t="s">
        <v>2</v>
      </c>
      <c r="AO2" t="s">
        <v>3</v>
      </c>
      <c r="AP2" t="s">
        <v>4</v>
      </c>
      <c r="AQ2" t="s">
        <v>5</v>
      </c>
      <c r="AR2" t="s">
        <v>6</v>
      </c>
      <c r="AT2" t="s">
        <v>1</v>
      </c>
      <c r="AU2" t="s">
        <v>2</v>
      </c>
      <c r="AV2" t="s">
        <v>3</v>
      </c>
      <c r="AW2" t="s">
        <v>4</v>
      </c>
      <c r="AX2" t="s">
        <v>5</v>
      </c>
      <c r="AY2" t="s">
        <v>6</v>
      </c>
    </row>
    <row r="3" spans="1:51" x14ac:dyDescent="0.25">
      <c r="A3" cm="1">
        <f t="array" ref="A3:B7">[5]Weights!$N$4:$O$8</f>
        <v>2.38</v>
      </c>
      <c r="B3">
        <v>2</v>
      </c>
      <c r="C3" cm="1">
        <f t="array" ref="C3:F7">[6]SH3!$M$3:$P$7</f>
        <v>1.9333333333333336</v>
      </c>
      <c r="D3">
        <v>2.4699999999999998</v>
      </c>
      <c r="E3">
        <v>1.94</v>
      </c>
      <c r="F3">
        <v>2.0799999999999996</v>
      </c>
      <c r="H3" cm="1">
        <f t="array" ref="H3:H7">[5]PicoGreen!$F$13:$F$17</f>
        <v>128.51813999999999</v>
      </c>
      <c r="I3" cm="1">
        <f t="array" ref="I3:I7">[5]PicoGreen!$H$13:$H$17</f>
        <v>101.32070000000002</v>
      </c>
      <c r="J3" cm="1">
        <f t="array" ref="J3:J7">[7]PicoGreen!$B$13:$B$17</f>
        <v>151.78622999999999</v>
      </c>
      <c r="K3" cm="1">
        <f t="array" ref="K3:K7">[7]PicoGreen!$F$13:$F$17</f>
        <v>177.89522999999997</v>
      </c>
      <c r="L3" cm="1">
        <f t="array" ref="L3:L7">[7]PicoGreen!$D$13:$D$17</f>
        <v>125.09702999999999</v>
      </c>
      <c r="M3" cm="1">
        <f t="array" ref="M3:M7">[7]PicoGreen!$H$13:$H$17</f>
        <v>227.21222999999998</v>
      </c>
      <c r="O3" cm="1">
        <f t="array" ref="O3:O7">[5]DMMB_diluted!$F$50:$F$54</f>
        <v>1010.1719999999993</v>
      </c>
      <c r="P3" cm="1">
        <f t="array" ref="P3:P7">[5]DMMB_diluted!$H$50:$H$54</f>
        <v>759.01199999999926</v>
      </c>
      <c r="Q3" cm="1">
        <f t="array" ref="Q3:Q7">[7]DMMB_diluted!$B$50:$B$54</f>
        <v>816.07799999999907</v>
      </c>
      <c r="R3" cm="1">
        <f t="array" ref="R3:R7">[7]DMMB_diluted!$F$50:$F$54</f>
        <v>1053.8739999999993</v>
      </c>
      <c r="S3" cm="1">
        <f t="array" ref="S3:S7">[7]DMMB_diluted!$D$50:$D$54</f>
        <v>913.99399999999901</v>
      </c>
      <c r="T3" cm="1">
        <f t="array" ref="T3:T7">[7]DMMB_diluted!$H$50:$H$54</f>
        <v>1011.9099999999992</v>
      </c>
      <c r="V3" cm="1">
        <f t="array" ref="V3:V7">_xlfn.ANCHORARRAY([14]Scintillation!P35)</f>
        <v>8.3190754133305699E-3</v>
      </c>
      <c r="W3" cm="1">
        <f t="array" ref="W3:W7">[7]Scintillation!$R$35:$R$39</f>
        <v>1.0738903431311257E-2</v>
      </c>
      <c r="X3" cm="1">
        <f t="array" ref="X3:X7">_xlfn.ANCHORARRAY([14]Scintillation!Q35)</f>
        <v>1.9830488909385671E-2</v>
      </c>
      <c r="Y3" cm="1">
        <f t="array" ref="Y3:Y7">_xlfn.ANCHORARRAY([14]Scintillation!S35)</f>
        <v>2.5381597866018381E-2</v>
      </c>
      <c r="AA3" cm="1">
        <f t="array" ref="AA3:AA7">_xlfn.ANCHORARRAY([14]Scintillation!U35)</f>
        <v>25.033582441324249</v>
      </c>
      <c r="AB3" cm="1">
        <f t="array" ref="AB3:AB7">[7]Scintillation!$W$35:$W$39</f>
        <v>25.502695570548383</v>
      </c>
      <c r="AC3" cm="1">
        <f t="array" ref="AC3:AC7">_xlfn.ANCHORARRAY([14]Scintillation!V35)</f>
        <v>35.273250526833024</v>
      </c>
      <c r="AD3" cm="1">
        <f t="array" ref="AD3:AD7">_xlfn.ANCHORARRAY([14]Scintillation!X35)</f>
        <v>52.788800559608241</v>
      </c>
      <c r="AF3" cm="1">
        <f t="array" ref="AF3:AF7">'[5]OHP-diluted'!$I$42:$I$46</f>
        <v>400.80714336350002</v>
      </c>
      <c r="AG3" cm="1">
        <f t="array" ref="AG3:AG7">'[5]OHP-diluted'!$J$42:$J$46</f>
        <v>380.81928647149999</v>
      </c>
      <c r="AH3" cm="1">
        <f t="array" ref="AH3:AH7">[7]OHP!$A$41:$A$45</f>
        <v>436.04889104149987</v>
      </c>
      <c r="AI3" cm="1">
        <f t="array" ref="AI3:AI7">[7]OHP!$C$41:$C$45</f>
        <v>400.80714336350002</v>
      </c>
      <c r="AJ3" cm="1">
        <f t="array" ref="AJ3:AJ7">[7]OHP!$B$41:$B$45</f>
        <v>386.95590920150005</v>
      </c>
      <c r="AK3" cm="1">
        <f t="array" ref="AK3:AK7">[7]OHP!$D$41:$D$45</f>
        <v>380.81928647149999</v>
      </c>
      <c r="AM3" cm="1">
        <f t="array" ref="AM3:AM7">'[8]SH2-SH3_D0'!$K$13:$K$17</f>
        <v>1.6991869918699187</v>
      </c>
      <c r="AN3" cm="1">
        <f t="array" ref="AN3:AN7">'[8]SH2-SH3_D0'!$K$18:$K$22</f>
        <v>1.7967479674796749</v>
      </c>
      <c r="AO3" cm="1">
        <f t="array" ref="AO3:AO7">[8]SH3_D3!$E$16:$E$20</f>
        <v>2.556122448979592</v>
      </c>
      <c r="AP3" cm="1">
        <f t="array" ref="AP3:AP7">[8]SH3_D3!$E$21:$E$25</f>
        <v>3.2602040816326534</v>
      </c>
      <c r="AQ3" cm="1">
        <f t="array" ref="AQ3:AQ7">[8]SH3_D7!$E$16:$E$20</f>
        <v>3.9282511210762334</v>
      </c>
      <c r="AR3" cm="1">
        <f t="array" ref="AR3:AR7">[8]SH3_D7!$E$21:$E$25</f>
        <v>5.2242152466367715</v>
      </c>
      <c r="AT3" cm="1">
        <f t="array" ref="AT3:AT7">[5]Weights!$H$18:$H$22*1000</f>
        <v>8.3800000000000008</v>
      </c>
      <c r="AU3" cm="1">
        <f t="array" ref="AU3:AU7">[5]Weights!$H$23:$H$27*1000</f>
        <v>6.8333333333333339</v>
      </c>
      <c r="AV3" cm="1">
        <f t="array" ref="AV3:AV7">[6]SH3!$H$2:$H$6*1000</f>
        <v>6.6966666666666663</v>
      </c>
      <c r="AW3" cm="1">
        <f t="array" ref="AW3:AW7">[6]SH3!$H$7:$H$11*1000</f>
        <v>7.88</v>
      </c>
      <c r="AX3" cm="1">
        <f t="array" ref="AX3:AX7">[6]SH3!$H$12:$H$16*1000</f>
        <v>5.34</v>
      </c>
      <c r="AY3" cm="1">
        <f t="array" ref="AY3:AY7">[6]SH3!$H$17:$H$21*1000</f>
        <v>7.33</v>
      </c>
    </row>
    <row r="4" spans="1:51" x14ac:dyDescent="0.25">
      <c r="A4">
        <v>2.3133333333333335</v>
      </c>
      <c r="B4">
        <v>2.0366666666666666</v>
      </c>
      <c r="C4">
        <v>2.33</v>
      </c>
      <c r="D4">
        <v>1.9833333333333334</v>
      </c>
      <c r="E4">
        <v>2.25</v>
      </c>
      <c r="F4">
        <v>2.0066666666666664</v>
      </c>
      <c r="H4">
        <v>141.6919</v>
      </c>
      <c r="I4">
        <v>135.3175</v>
      </c>
      <c r="J4">
        <v>149.46542999999997</v>
      </c>
      <c r="K4">
        <v>159.32882999999998</v>
      </c>
      <c r="L4">
        <v>186.59823</v>
      </c>
      <c r="M4">
        <v>220.24983</v>
      </c>
      <c r="O4">
        <v>959.93999999999937</v>
      </c>
      <c r="P4">
        <v>759.01199999999926</v>
      </c>
      <c r="Q4">
        <v>1487.5019999999968</v>
      </c>
      <c r="R4">
        <v>983.93399999999906</v>
      </c>
      <c r="S4">
        <v>1333.6339999999996</v>
      </c>
      <c r="T4">
        <v>1319.6459999999997</v>
      </c>
      <c r="V4">
        <v>1.2968078332723766E-2</v>
      </c>
      <c r="W4">
        <v>1.0702239370432758E-2</v>
      </c>
      <c r="X4">
        <v>2.533994967448952E-2</v>
      </c>
      <c r="Y4">
        <v>2.4364192044384735E-2</v>
      </c>
      <c r="AA4">
        <v>31.899692787241118</v>
      </c>
      <c r="AB4">
        <v>28.189434401559335</v>
      </c>
      <c r="AC4">
        <v>50.044428665072033</v>
      </c>
      <c r="AD4">
        <v>55.936756556282127</v>
      </c>
      <c r="AF4">
        <v>375.99765432649991</v>
      </c>
      <c r="AG4">
        <v>337.51226320550001</v>
      </c>
      <c r="AH4">
        <v>496.53845795149982</v>
      </c>
      <c r="AI4">
        <v>375.99765432649991</v>
      </c>
      <c r="AJ4">
        <v>397.03750368649992</v>
      </c>
      <c r="AK4">
        <v>337.51226320550001</v>
      </c>
      <c r="AM4">
        <v>1.4634146341463414</v>
      </c>
      <c r="AN4">
        <v>1.7154471544715446</v>
      </c>
      <c r="AO4">
        <v>3.0204081632653064</v>
      </c>
      <c r="AP4">
        <v>2.8010204081632657</v>
      </c>
      <c r="AQ4">
        <v>4.52017937219731</v>
      </c>
      <c r="AR4">
        <v>5.143497757847534</v>
      </c>
      <c r="AT4">
        <v>7.7766666666666673</v>
      </c>
      <c r="AU4">
        <v>7.1900000000000013</v>
      </c>
      <c r="AV4">
        <v>7.9966666666666661</v>
      </c>
      <c r="AW4">
        <v>6.61</v>
      </c>
      <c r="AX4">
        <v>7.8033333333333319</v>
      </c>
      <c r="AY4">
        <v>7.16</v>
      </c>
    </row>
    <row r="5" spans="1:51" x14ac:dyDescent="0.25">
      <c r="A5">
        <v>2.29</v>
      </c>
      <c r="B5">
        <v>2.0500000000000003</v>
      </c>
      <c r="C5">
        <v>2.25</v>
      </c>
      <c r="D5">
        <v>2.0066666666666668</v>
      </c>
      <c r="E5">
        <v>2.0666666666666669</v>
      </c>
      <c r="F5">
        <v>1.8000000000000003</v>
      </c>
      <c r="H5">
        <v>148.91622000000001</v>
      </c>
      <c r="I5">
        <v>133.1927</v>
      </c>
      <c r="J5">
        <v>101.30882999999999</v>
      </c>
      <c r="K5">
        <v>155.84762999999998</v>
      </c>
      <c r="L5">
        <v>123.35642999999997</v>
      </c>
      <c r="M5">
        <v>159.90902999999997</v>
      </c>
      <c r="O5">
        <v>922.26599999999939</v>
      </c>
      <c r="P5">
        <v>796.68599999999924</v>
      </c>
      <c r="Q5">
        <v>872.02999999999906</v>
      </c>
      <c r="R5">
        <v>1081.8499999999995</v>
      </c>
      <c r="S5">
        <v>1179.7659999999992</v>
      </c>
      <c r="T5">
        <v>858.04199999999901</v>
      </c>
      <c r="V5">
        <v>1.0511586253864585E-2</v>
      </c>
      <c r="W5">
        <v>8.4767308751081023E-3</v>
      </c>
      <c r="X5">
        <v>2.2745862316406067E-2</v>
      </c>
      <c r="Y5">
        <v>1.9217665519746688E-2</v>
      </c>
      <c r="AA5">
        <v>31.771752842907265</v>
      </c>
      <c r="AB5">
        <v>22.474783554647157</v>
      </c>
      <c r="AC5">
        <v>46.492888566260476</v>
      </c>
      <c r="AD5">
        <v>37.775471960086634</v>
      </c>
      <c r="AF5">
        <v>382.7479393294999</v>
      </c>
      <c r="AG5">
        <v>391.42687719049991</v>
      </c>
      <c r="AH5">
        <v>475.06027839649994</v>
      </c>
      <c r="AI5">
        <v>382.7479393294999</v>
      </c>
      <c r="AJ5">
        <v>413.16805486249996</v>
      </c>
      <c r="AK5">
        <v>391.42687719049991</v>
      </c>
      <c r="AM5">
        <v>1.5609756097560976</v>
      </c>
      <c r="AN5">
        <v>1.5121951219512195</v>
      </c>
      <c r="AO5">
        <v>2.6530612244897962</v>
      </c>
      <c r="AP5">
        <v>1.8877551020408163</v>
      </c>
      <c r="AQ5">
        <v>3.9372197309417047</v>
      </c>
      <c r="AR5">
        <v>3.6008968609865475</v>
      </c>
      <c r="AT5">
        <v>7.7099999999999991</v>
      </c>
      <c r="AU5">
        <v>6.9933333333333341</v>
      </c>
      <c r="AV5">
        <v>6.9966666666666679</v>
      </c>
      <c r="AW5">
        <v>6.9966666666666679</v>
      </c>
      <c r="AX5">
        <v>7.1566666666666663</v>
      </c>
      <c r="AY5">
        <v>6.876666666666666</v>
      </c>
    </row>
    <row r="6" spans="1:51" x14ac:dyDescent="0.25">
      <c r="A6">
        <v>2.4499999999999997</v>
      </c>
      <c r="B6">
        <v>2.0666666666666669</v>
      </c>
      <c r="C6">
        <v>2.3199999999999998</v>
      </c>
      <c r="D6">
        <v>2.0133333333333336</v>
      </c>
      <c r="E6">
        <v>2.2466666666666666</v>
      </c>
      <c r="F6">
        <v>2.0500000000000003</v>
      </c>
      <c r="H6">
        <v>158.69029999999998</v>
      </c>
      <c r="I6">
        <v>160.8151</v>
      </c>
      <c r="J6">
        <v>144.82382999999999</v>
      </c>
      <c r="K6">
        <v>92.605829999999997</v>
      </c>
      <c r="L6">
        <v>166.87142999999998</v>
      </c>
      <c r="M6">
        <v>200.52303000000001</v>
      </c>
      <c r="O6">
        <v>1022.7299999999996</v>
      </c>
      <c r="P6">
        <v>997.61399999999935</v>
      </c>
      <c r="Q6">
        <v>1543.4539999999968</v>
      </c>
      <c r="R6">
        <v>858.04199999999901</v>
      </c>
      <c r="S6">
        <v>1445.5379999999996</v>
      </c>
      <c r="T6">
        <v>1263.6939999999995</v>
      </c>
      <c r="V6">
        <v>1.3617032210273133E-2</v>
      </c>
      <c r="W6">
        <v>1.7133115648520828E-2</v>
      </c>
      <c r="X6">
        <v>2.6232410921536577E-2</v>
      </c>
      <c r="Y6">
        <v>3.2729528800039168E-2</v>
      </c>
      <c r="AA6">
        <v>40.002555928385263</v>
      </c>
      <c r="AB6">
        <v>45.845146719631295</v>
      </c>
      <c r="AC6">
        <v>46.12966287433656</v>
      </c>
      <c r="AD6">
        <v>57.995035477184288</v>
      </c>
      <c r="AF6">
        <v>425.2659682444999</v>
      </c>
      <c r="AG6">
        <v>353.02915210849994</v>
      </c>
      <c r="AH6">
        <v>482.42422567249986</v>
      </c>
      <c r="AI6">
        <v>425.2659682444999</v>
      </c>
      <c r="AJ6">
        <v>452.8807705294999</v>
      </c>
      <c r="AK6">
        <v>353.02915210849994</v>
      </c>
      <c r="AM6">
        <v>1.3658536585365855</v>
      </c>
      <c r="AN6">
        <v>1.5447154471544715</v>
      </c>
      <c r="AO6">
        <v>3.2091836734693877</v>
      </c>
      <c r="AP6">
        <v>2.9795918367346941</v>
      </c>
      <c r="AQ6">
        <v>4.0493273542600896</v>
      </c>
      <c r="AR6">
        <v>4.4977578475336326</v>
      </c>
      <c r="AT6">
        <v>8.0233333333333334</v>
      </c>
      <c r="AU6">
        <v>6.7433333333333332</v>
      </c>
      <c r="AV6">
        <v>7.4933333333333332</v>
      </c>
      <c r="AW6">
        <v>6.7433333333333332</v>
      </c>
      <c r="AX6">
        <v>7.8133333333333335</v>
      </c>
      <c r="AY6">
        <v>7.5266666666666664</v>
      </c>
    </row>
    <row r="7" spans="1:51" x14ac:dyDescent="0.25">
      <c r="A7">
        <v>2.2033333333333331</v>
      </c>
      <c r="B7">
        <v>1.9566666666666668</v>
      </c>
      <c r="C7">
        <v>2.46</v>
      </c>
      <c r="D7">
        <v>2.0966666666666662</v>
      </c>
      <c r="E7">
        <v>2.3133333333333335</v>
      </c>
      <c r="F7">
        <v>2.02</v>
      </c>
      <c r="H7">
        <v>126.39333999999999</v>
      </c>
      <c r="I7">
        <v>134.04262</v>
      </c>
      <c r="J7">
        <v>155.26742999999999</v>
      </c>
      <c r="K7">
        <v>125.09702999999998</v>
      </c>
      <c r="L7">
        <v>177.31502999999998</v>
      </c>
      <c r="M7">
        <v>164.55062999999996</v>
      </c>
      <c r="O7">
        <v>959.93999999999937</v>
      </c>
      <c r="P7">
        <v>834.35999999999922</v>
      </c>
      <c r="Q7">
        <v>1795.2379999999969</v>
      </c>
      <c r="R7">
        <v>1305.6579999999994</v>
      </c>
      <c r="S7">
        <v>1627.3819999999969</v>
      </c>
      <c r="T7">
        <v>1445.5379999999982</v>
      </c>
      <c r="V7">
        <v>1.2198133054275367E-2</v>
      </c>
      <c r="W7">
        <v>1.1794828384611919E-2</v>
      </c>
      <c r="X7">
        <v>2.7196269068347403E-2</v>
      </c>
      <c r="Y7">
        <v>2.3721619946510852E-2</v>
      </c>
      <c r="AA7">
        <v>33.392325471136097</v>
      </c>
      <c r="AB7">
        <v>28.743840827006039</v>
      </c>
      <c r="AC7">
        <v>50.851596869347389</v>
      </c>
      <c r="AD7">
        <v>48.874034768872775</v>
      </c>
      <c r="AF7">
        <v>450.25078935949995</v>
      </c>
      <c r="AG7">
        <v>401.94680187049994</v>
      </c>
      <c r="AH7">
        <v>533.35819433149993</v>
      </c>
      <c r="AI7">
        <v>450.25078935949995</v>
      </c>
      <c r="AJ7">
        <v>469.71265001749987</v>
      </c>
      <c r="AK7">
        <v>401.94680187049994</v>
      </c>
      <c r="AM7">
        <v>1.3902439024390243</v>
      </c>
      <c r="AN7">
        <v>1.4959349593495936</v>
      </c>
      <c r="AO7">
        <v>2.9897959183673475</v>
      </c>
      <c r="AP7">
        <v>2.4693877551020411</v>
      </c>
      <c r="AQ7">
        <v>4.4349775784753369</v>
      </c>
      <c r="AR7">
        <v>4.2780269058295968</v>
      </c>
      <c r="AT7">
        <v>7.56</v>
      </c>
      <c r="AU7">
        <v>7.1033333333333335</v>
      </c>
      <c r="AV7">
        <v>8.1833333333333336</v>
      </c>
      <c r="AW7">
        <v>7.206666666666667</v>
      </c>
      <c r="AX7">
        <v>7.8933333333333335</v>
      </c>
      <c r="AY7">
        <v>7.1400000000000006</v>
      </c>
    </row>
    <row r="8" spans="1:51" x14ac:dyDescent="0.25">
      <c r="C8">
        <f>_xlfn.T.TEST(C3:C7,A3:A7,2,3)</f>
        <v>0.50892827003485475</v>
      </c>
      <c r="D8">
        <f>_xlfn.T.TEST(D3:D7,B3:B7,2,3)</f>
        <v>0.37473459172927354</v>
      </c>
      <c r="E8">
        <f>_xlfn.T.TEST(E3:E7,A3:A7,2,3)</f>
        <v>8.5043565836483384E-2</v>
      </c>
      <c r="F8">
        <f>_xlfn.T.TEST(F3:F7,B3:B7,2,3)</f>
        <v>0.58857276514572021</v>
      </c>
    </row>
    <row r="9" spans="1:51" ht="15.75" thickBot="1" x14ac:dyDescent="0.3"/>
    <row r="10" spans="1:51" ht="15.75" thickBot="1" x14ac:dyDescent="0.3">
      <c r="G10" s="1"/>
      <c r="H10" s="2" t="s">
        <v>13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4"/>
      <c r="AL10" s="1"/>
      <c r="AM10" s="2" t="s">
        <v>14</v>
      </c>
      <c r="AN10" s="3"/>
      <c r="AO10" s="3"/>
      <c r="AP10" s="3"/>
      <c r="AQ10" s="3"/>
      <c r="AR10" s="4"/>
    </row>
    <row r="11" spans="1:51" ht="15.75" thickBot="1" x14ac:dyDescent="0.3">
      <c r="H11" s="2" t="s">
        <v>19</v>
      </c>
      <c r="I11" s="3"/>
      <c r="J11" s="3"/>
      <c r="K11" s="3"/>
      <c r="L11" s="3"/>
      <c r="M11" s="4"/>
      <c r="O11" s="2" t="s">
        <v>20</v>
      </c>
      <c r="P11" s="5"/>
      <c r="Q11" s="5"/>
      <c r="R11" s="5"/>
      <c r="S11" s="5"/>
      <c r="T11" s="6"/>
      <c r="V11" s="2" t="s">
        <v>21</v>
      </c>
      <c r="W11" s="5"/>
      <c r="X11" s="5"/>
      <c r="Y11" s="6"/>
      <c r="AA11" s="2" t="s">
        <v>22</v>
      </c>
      <c r="AB11" s="5"/>
      <c r="AC11" s="5"/>
      <c r="AD11" s="6"/>
      <c r="AF11" s="2" t="s">
        <v>23</v>
      </c>
      <c r="AG11" s="3"/>
      <c r="AH11" s="3"/>
      <c r="AI11" s="3"/>
      <c r="AJ11" s="3"/>
      <c r="AK11" s="4"/>
      <c r="AM11" s="2" t="s">
        <v>24</v>
      </c>
      <c r="AN11" s="3"/>
      <c r="AO11" s="3"/>
      <c r="AP11" s="3"/>
      <c r="AQ11" s="3"/>
      <c r="AR11" s="4"/>
      <c r="AT11" s="2" t="s">
        <v>26</v>
      </c>
      <c r="AU11" s="3"/>
      <c r="AV11" s="3"/>
      <c r="AW11" s="3"/>
      <c r="AX11" s="3"/>
      <c r="AY11" s="4"/>
    </row>
    <row r="12" spans="1:51" x14ac:dyDescent="0.25">
      <c r="H12" t="s">
        <v>1</v>
      </c>
      <c r="I12" t="s">
        <v>2</v>
      </c>
      <c r="J12" t="s">
        <v>3</v>
      </c>
      <c r="K12" t="s">
        <v>4</v>
      </c>
      <c r="L12" t="s">
        <v>5</v>
      </c>
      <c r="M12" t="s">
        <v>6</v>
      </c>
      <c r="O12" t="s">
        <v>1</v>
      </c>
      <c r="P12" t="s">
        <v>2</v>
      </c>
      <c r="Q12" t="s">
        <v>3</v>
      </c>
      <c r="R12" t="s">
        <v>4</v>
      </c>
      <c r="S12" t="s">
        <v>5</v>
      </c>
      <c r="T12" t="s">
        <v>6</v>
      </c>
      <c r="V12" t="s">
        <v>3</v>
      </c>
      <c r="W12" t="s">
        <v>4</v>
      </c>
      <c r="X12" t="s">
        <v>5</v>
      </c>
      <c r="Y12" t="s">
        <v>6</v>
      </c>
      <c r="AA12" t="s">
        <v>3</v>
      </c>
      <c r="AB12" t="s">
        <v>4</v>
      </c>
      <c r="AC12" t="s">
        <v>5</v>
      </c>
      <c r="AD12" t="s">
        <v>6</v>
      </c>
      <c r="AF12" t="s">
        <v>1</v>
      </c>
      <c r="AG12" t="s">
        <v>2</v>
      </c>
      <c r="AH12" t="s">
        <v>3</v>
      </c>
      <c r="AI12" t="s">
        <v>4</v>
      </c>
      <c r="AJ12" t="s">
        <v>5</v>
      </c>
      <c r="AK12" t="s">
        <v>6</v>
      </c>
      <c r="AM12" t="s">
        <v>15</v>
      </c>
      <c r="AN12" t="s">
        <v>15</v>
      </c>
      <c r="AO12" t="s">
        <v>3</v>
      </c>
      <c r="AP12" t="s">
        <v>4</v>
      </c>
      <c r="AQ12" t="s">
        <v>5</v>
      </c>
      <c r="AR12" t="s">
        <v>6</v>
      </c>
      <c r="AT12" t="s">
        <v>1</v>
      </c>
      <c r="AU12" t="s">
        <v>2</v>
      </c>
      <c r="AV12" t="s">
        <v>3</v>
      </c>
      <c r="AW12" t="s">
        <v>4</v>
      </c>
      <c r="AX12" t="s">
        <v>5</v>
      </c>
      <c r="AY12" t="s">
        <v>6</v>
      </c>
    </row>
    <row r="13" spans="1:51" x14ac:dyDescent="0.25">
      <c r="H13">
        <f>H3/A3</f>
        <v>53.999218487394955</v>
      </c>
      <c r="I13">
        <f t="shared" ref="I13:M17" si="0">I3/B3</f>
        <v>50.660350000000008</v>
      </c>
      <c r="J13">
        <f t="shared" si="0"/>
        <v>78.510118965517222</v>
      </c>
      <c r="K13">
        <f t="shared" si="0"/>
        <v>72.02236032388663</v>
      </c>
      <c r="L13">
        <f t="shared" si="0"/>
        <v>64.483005154639173</v>
      </c>
      <c r="M13">
        <f t="shared" si="0"/>
        <v>109.23664903846155</v>
      </c>
      <c r="O13">
        <f>O3/A3</f>
        <v>424.44201680672245</v>
      </c>
      <c r="P13">
        <f t="shared" ref="P13:T17" si="1">P3/B3</f>
        <v>379.50599999999963</v>
      </c>
      <c r="Q13">
        <f t="shared" si="1"/>
        <v>422.10931034482707</v>
      </c>
      <c r="R13">
        <f t="shared" si="1"/>
        <v>426.66963562753011</v>
      </c>
      <c r="S13">
        <f t="shared" si="1"/>
        <v>471.13092783505107</v>
      </c>
      <c r="T13">
        <f t="shared" si="1"/>
        <v>486.49519230769198</v>
      </c>
      <c r="V13">
        <f>V3/C3</f>
        <v>4.30297004137788E-3</v>
      </c>
      <c r="W13">
        <f t="shared" ref="W13:Y17" si="2">W3/D3</f>
        <v>4.3477341827171086E-3</v>
      </c>
      <c r="X13">
        <f t="shared" si="2"/>
        <v>1.0221901499683337E-2</v>
      </c>
      <c r="Y13">
        <f t="shared" si="2"/>
        <v>1.2202691281739609E-2</v>
      </c>
      <c r="AA13">
        <f>AA3/C3</f>
        <v>12.948404711029783</v>
      </c>
      <c r="AB13">
        <f t="shared" ref="AB13:AD17" si="3">AB3/D3</f>
        <v>10.324977963784772</v>
      </c>
      <c r="AC13">
        <f t="shared" si="3"/>
        <v>18.182087900429394</v>
      </c>
      <c r="AD13">
        <f t="shared" si="3"/>
        <v>25.379231038273197</v>
      </c>
      <c r="AF13">
        <f>AF3/A3</f>
        <v>168.40636275777314</v>
      </c>
      <c r="AG13">
        <f t="shared" ref="AG13:AK17" si="4">AG3/B3</f>
        <v>190.40964323575</v>
      </c>
      <c r="AH13">
        <f t="shared" si="4"/>
        <v>225.54252984905162</v>
      </c>
      <c r="AI13">
        <f t="shared" si="4"/>
        <v>162.27009852773281</v>
      </c>
      <c r="AJ13">
        <f t="shared" si="4"/>
        <v>199.46180886675262</v>
      </c>
      <c r="AK13">
        <f t="shared" si="4"/>
        <v>183.08619541899043</v>
      </c>
      <c r="AM13">
        <f>AVERAGE(_xlfn.ANCHORARRAY(AM3))</f>
        <v>1.4959349593495936</v>
      </c>
      <c r="AN13">
        <f>AVERAGE(_xlfn.ANCHORARRAY(AN3))</f>
        <v>1.6130081300813011</v>
      </c>
      <c r="AO13">
        <f>AO3/$AM$13</f>
        <v>1.7087122892635314</v>
      </c>
      <c r="AP13">
        <f>AP3/$AN$13</f>
        <v>2.0211950707702435</v>
      </c>
      <c r="AQ13">
        <f>AQ3/$AM$13</f>
        <v>2.6259504776759601</v>
      </c>
      <c r="AR13">
        <f>AR3/$AN$13</f>
        <v>3.2388027990742074</v>
      </c>
      <c r="AT13">
        <f>(1-A3/AT3)*100</f>
        <v>71.599045346062056</v>
      </c>
      <c r="AU13">
        <f t="shared" ref="AU13:AY17" si="5">(1-B3/AU3)*100</f>
        <v>70.731707317073173</v>
      </c>
      <c r="AV13">
        <f t="shared" si="5"/>
        <v>71.129915380786457</v>
      </c>
      <c r="AW13">
        <f t="shared" si="5"/>
        <v>68.654822335025372</v>
      </c>
      <c r="AX13">
        <f t="shared" si="5"/>
        <v>63.670411985018724</v>
      </c>
      <c r="AY13">
        <f t="shared" si="5"/>
        <v>71.623465211459759</v>
      </c>
    </row>
    <row r="14" spans="1:51" x14ac:dyDescent="0.25">
      <c r="H14">
        <f t="shared" ref="H14:H17" si="6">H4/A4</f>
        <v>61.25010086455331</v>
      </c>
      <c r="I14">
        <f t="shared" si="0"/>
        <v>66.440671031096556</v>
      </c>
      <c r="J14">
        <f t="shared" si="0"/>
        <v>64.148253218884108</v>
      </c>
      <c r="K14">
        <f t="shared" si="0"/>
        <v>80.333863865546206</v>
      </c>
      <c r="L14">
        <f t="shared" si="0"/>
        <v>82.932546666666667</v>
      </c>
      <c r="M14">
        <f t="shared" si="0"/>
        <v>109.75905149501664</v>
      </c>
      <c r="O14">
        <f t="shared" ref="O14:O17" si="7">O4/A4</f>
        <v>414.95965417867404</v>
      </c>
      <c r="P14">
        <f t="shared" si="1"/>
        <v>372.67364975450045</v>
      </c>
      <c r="Q14">
        <f t="shared" si="1"/>
        <v>638.41287553647931</v>
      </c>
      <c r="R14">
        <f t="shared" si="1"/>
        <v>496.10117647058775</v>
      </c>
      <c r="S14">
        <f t="shared" si="1"/>
        <v>592.72622222222208</v>
      </c>
      <c r="T14">
        <f t="shared" si="1"/>
        <v>657.6308970099667</v>
      </c>
      <c r="V14">
        <f t="shared" ref="V14:V17" si="8">V4/C4</f>
        <v>5.5656988552462514E-3</v>
      </c>
      <c r="W14">
        <f t="shared" si="2"/>
        <v>5.3960870775291211E-3</v>
      </c>
      <c r="X14">
        <f t="shared" si="2"/>
        <v>1.1262199855328676E-2</v>
      </c>
      <c r="Y14">
        <f t="shared" si="2"/>
        <v>1.2141623942384421E-2</v>
      </c>
      <c r="AA14">
        <f t="shared" ref="AA14:AA17" si="9">AA4/C4</f>
        <v>13.690855273494043</v>
      </c>
      <c r="AB14">
        <f t="shared" si="3"/>
        <v>14.213160202466891</v>
      </c>
      <c r="AC14">
        <f t="shared" si="3"/>
        <v>22.241968295587569</v>
      </c>
      <c r="AD14">
        <f t="shared" si="3"/>
        <v>27.875460077881463</v>
      </c>
      <c r="AF14">
        <f t="shared" ref="AF14:AF17" si="10">AF4/A4</f>
        <v>162.53500907485585</v>
      </c>
      <c r="AG14">
        <f t="shared" si="4"/>
        <v>165.71796884067103</v>
      </c>
      <c r="AH14">
        <f t="shared" si="4"/>
        <v>213.1066343139484</v>
      </c>
      <c r="AI14">
        <f t="shared" si="4"/>
        <v>189.57864924025205</v>
      </c>
      <c r="AJ14">
        <f t="shared" si="4"/>
        <v>176.46111274955553</v>
      </c>
      <c r="AK14">
        <f t="shared" si="4"/>
        <v>168.19548000274088</v>
      </c>
      <c r="AO14">
        <f t="shared" ref="AO14:AQ17" si="11">AO4/$AM$13</f>
        <v>2.0190771960958296</v>
      </c>
      <c r="AP14">
        <f t="shared" ref="AP14:AR17" si="12">AP4/$AN$13</f>
        <v>1.7365197086899276</v>
      </c>
      <c r="AQ14">
        <f t="shared" si="11"/>
        <v>3.0216416455449409</v>
      </c>
      <c r="AR14">
        <f t="shared" si="12"/>
        <v>3.1887612107623315</v>
      </c>
      <c r="AT14">
        <f t="shared" ref="AT14:AT17" si="13">(1-A4/AT4)*100</f>
        <v>70.252893270467212</v>
      </c>
      <c r="AU14">
        <f t="shared" si="5"/>
        <v>71.673620769587387</v>
      </c>
      <c r="AV14">
        <f t="shared" si="5"/>
        <v>70.862859524802005</v>
      </c>
      <c r="AW14">
        <f t="shared" si="5"/>
        <v>69.994957135653053</v>
      </c>
      <c r="AX14">
        <f t="shared" si="5"/>
        <v>71.166168304143525</v>
      </c>
      <c r="AY14">
        <f t="shared" si="5"/>
        <v>71.973929236499075</v>
      </c>
    </row>
    <row r="15" spans="1:51" x14ac:dyDescent="0.25">
      <c r="H15">
        <f t="shared" si="6"/>
        <v>65.028917030567683</v>
      </c>
      <c r="I15">
        <f t="shared" si="0"/>
        <v>64.972048780487796</v>
      </c>
      <c r="J15">
        <f t="shared" si="0"/>
        <v>45.026146666666662</v>
      </c>
      <c r="K15">
        <f t="shared" si="0"/>
        <v>77.664931893687694</v>
      </c>
      <c r="L15">
        <f t="shared" si="0"/>
        <v>59.688595161290301</v>
      </c>
      <c r="M15">
        <f t="shared" si="0"/>
        <v>88.838349999999977</v>
      </c>
      <c r="O15">
        <f t="shared" si="7"/>
        <v>402.73624454148444</v>
      </c>
      <c r="P15">
        <f t="shared" si="1"/>
        <v>388.62731707317033</v>
      </c>
      <c r="Q15">
        <f t="shared" si="1"/>
        <v>387.56888888888847</v>
      </c>
      <c r="R15">
        <f t="shared" si="1"/>
        <v>539.12790697674382</v>
      </c>
      <c r="S15">
        <f t="shared" si="1"/>
        <v>570.85451612903182</v>
      </c>
      <c r="T15">
        <f t="shared" si="1"/>
        <v>476.68999999999937</v>
      </c>
      <c r="V15">
        <f t="shared" si="8"/>
        <v>4.6718161128287044E-3</v>
      </c>
      <c r="W15">
        <f t="shared" si="2"/>
        <v>4.2242844892565294E-3</v>
      </c>
      <c r="X15">
        <f t="shared" si="2"/>
        <v>1.1006062411164225E-2</v>
      </c>
      <c r="Y15">
        <f t="shared" si="2"/>
        <v>1.0676480844303714E-2</v>
      </c>
      <c r="AA15">
        <f t="shared" si="9"/>
        <v>14.120779041292117</v>
      </c>
      <c r="AB15">
        <f t="shared" si="3"/>
        <v>11.200058249824163</v>
      </c>
      <c r="AC15">
        <f t="shared" si="3"/>
        <v>22.496558983674422</v>
      </c>
      <c r="AD15">
        <f t="shared" si="3"/>
        <v>20.986373311159237</v>
      </c>
      <c r="AF15">
        <f t="shared" si="10"/>
        <v>167.13883813515278</v>
      </c>
      <c r="AG15">
        <f t="shared" si="4"/>
        <v>190.93994009292675</v>
      </c>
      <c r="AH15">
        <f t="shared" si="4"/>
        <v>211.13790150955552</v>
      </c>
      <c r="AI15">
        <f t="shared" si="4"/>
        <v>190.73817574559794</v>
      </c>
      <c r="AJ15">
        <f t="shared" si="4"/>
        <v>199.92002654637093</v>
      </c>
      <c r="AK15">
        <f t="shared" si="4"/>
        <v>217.45937621694435</v>
      </c>
      <c r="AO15">
        <f t="shared" si="11"/>
        <v>1.7735137533274179</v>
      </c>
      <c r="AP15">
        <f t="shared" si="12"/>
        <v>1.1703320441079657</v>
      </c>
      <c r="AQ15">
        <f t="shared" si="11"/>
        <v>2.6319457984012482</v>
      </c>
      <c r="AR15">
        <f t="shared" si="12"/>
        <v>2.2324108563575868</v>
      </c>
      <c r="AT15">
        <f t="shared" si="13"/>
        <v>70.298313878080407</v>
      </c>
      <c r="AU15">
        <f t="shared" si="5"/>
        <v>70.686367969494754</v>
      </c>
      <c r="AV15">
        <f t="shared" si="5"/>
        <v>67.841829442591717</v>
      </c>
      <c r="AW15">
        <f t="shared" si="5"/>
        <v>71.319676036207724</v>
      </c>
      <c r="AX15">
        <f t="shared" si="5"/>
        <v>71.122496506753606</v>
      </c>
      <c r="AY15">
        <f t="shared" si="5"/>
        <v>73.824527387300037</v>
      </c>
    </row>
    <row r="16" spans="1:51" x14ac:dyDescent="0.25">
      <c r="H16">
        <f t="shared" si="6"/>
        <v>64.771551020408168</v>
      </c>
      <c r="I16">
        <f t="shared" si="0"/>
        <v>77.813758064516122</v>
      </c>
      <c r="J16">
        <f t="shared" si="0"/>
        <v>62.424064655172415</v>
      </c>
      <c r="K16">
        <f t="shared" si="0"/>
        <v>45.99627317880794</v>
      </c>
      <c r="L16">
        <f t="shared" si="0"/>
        <v>74.275117210682481</v>
      </c>
      <c r="M16">
        <f t="shared" si="0"/>
        <v>97.816112195121946</v>
      </c>
      <c r="O16">
        <f t="shared" si="7"/>
        <v>417.44081632653047</v>
      </c>
      <c r="P16">
        <f t="shared" si="1"/>
        <v>482.71645161290286</v>
      </c>
      <c r="Q16">
        <f t="shared" si="1"/>
        <v>665.28189655172275</v>
      </c>
      <c r="R16">
        <f t="shared" si="1"/>
        <v>426.17980132450276</v>
      </c>
      <c r="S16">
        <f t="shared" si="1"/>
        <v>643.41454005934702</v>
      </c>
      <c r="T16">
        <f t="shared" si="1"/>
        <v>616.43609756097533</v>
      </c>
      <c r="V16">
        <f t="shared" si="8"/>
        <v>5.8694104354625578E-3</v>
      </c>
      <c r="W16">
        <f t="shared" si="2"/>
        <v>8.509825653238821E-3</v>
      </c>
      <c r="X16">
        <f t="shared" si="2"/>
        <v>1.1676147294452483E-2</v>
      </c>
      <c r="Y16">
        <f t="shared" si="2"/>
        <v>1.5965623804897154E-2</v>
      </c>
      <c r="AA16">
        <f t="shared" si="9"/>
        <v>17.242481003614337</v>
      </c>
      <c r="AB16">
        <f t="shared" si="3"/>
        <v>22.770768238227461</v>
      </c>
      <c r="AC16">
        <f t="shared" si="3"/>
        <v>20.532490893621613</v>
      </c>
      <c r="AD16">
        <f t="shared" si="3"/>
        <v>28.290261208382574</v>
      </c>
      <c r="AF16">
        <f t="shared" si="10"/>
        <v>173.57794622224489</v>
      </c>
      <c r="AG16">
        <f t="shared" si="4"/>
        <v>170.82055747185478</v>
      </c>
      <c r="AH16">
        <f t="shared" si="4"/>
        <v>207.9414765829741</v>
      </c>
      <c r="AI16">
        <f t="shared" si="4"/>
        <v>211.22481866448666</v>
      </c>
      <c r="AJ16">
        <f t="shared" si="4"/>
        <v>201.57897798048958</v>
      </c>
      <c r="AK16">
        <f t="shared" si="4"/>
        <v>172.20934249195116</v>
      </c>
      <c r="AO16">
        <f t="shared" si="11"/>
        <v>2.1452695208518189</v>
      </c>
      <c r="AP16">
        <f t="shared" si="12"/>
        <v>1.8472267939433837</v>
      </c>
      <c r="AQ16">
        <f t="shared" si="11"/>
        <v>2.7068873074673423</v>
      </c>
      <c r="AR16">
        <f t="shared" si="12"/>
        <v>2.7884285042673222</v>
      </c>
      <c r="AT16">
        <f t="shared" si="13"/>
        <v>69.46406314914833</v>
      </c>
      <c r="AU16">
        <f t="shared" si="5"/>
        <v>69.352446861097377</v>
      </c>
      <c r="AV16">
        <f t="shared" si="5"/>
        <v>69.039145907473312</v>
      </c>
      <c r="AW16">
        <f t="shared" si="5"/>
        <v>70.143351458230342</v>
      </c>
      <c r="AX16">
        <f t="shared" si="5"/>
        <v>71.24573378839591</v>
      </c>
      <c r="AY16">
        <f t="shared" si="5"/>
        <v>72.763507528786533</v>
      </c>
    </row>
    <row r="17" spans="6:52" x14ac:dyDescent="0.25">
      <c r="H17">
        <f t="shared" si="6"/>
        <v>57.364602118003027</v>
      </c>
      <c r="I17">
        <f t="shared" si="0"/>
        <v>68.505597955706975</v>
      </c>
      <c r="J17">
        <f t="shared" si="0"/>
        <v>63.11684146341463</v>
      </c>
      <c r="K17">
        <f t="shared" si="0"/>
        <v>59.664720190779015</v>
      </c>
      <c r="L17">
        <f t="shared" si="0"/>
        <v>76.649148414985575</v>
      </c>
      <c r="M17">
        <f t="shared" si="0"/>
        <v>81.460707920792061</v>
      </c>
      <c r="O17">
        <f t="shared" si="7"/>
        <v>435.67624810892562</v>
      </c>
      <c r="P17">
        <f t="shared" si="1"/>
        <v>426.4190800681427</v>
      </c>
      <c r="Q17">
        <f t="shared" si="1"/>
        <v>729.77154471544588</v>
      </c>
      <c r="R17">
        <f t="shared" si="1"/>
        <v>622.73036565977725</v>
      </c>
      <c r="S17">
        <f t="shared" si="1"/>
        <v>703.47925072045973</v>
      </c>
      <c r="T17">
        <f t="shared" si="1"/>
        <v>715.61287128712786</v>
      </c>
      <c r="V17">
        <f t="shared" si="8"/>
        <v>4.9585906724696613E-3</v>
      </c>
      <c r="W17">
        <f t="shared" si="2"/>
        <v>5.6255143328832694E-3</v>
      </c>
      <c r="X17">
        <f t="shared" si="2"/>
        <v>1.1756312277383604E-2</v>
      </c>
      <c r="Y17">
        <f t="shared" si="2"/>
        <v>1.1743376211143986E-2</v>
      </c>
      <c r="AA17">
        <f t="shared" si="9"/>
        <v>13.574116045177275</v>
      </c>
      <c r="AB17">
        <f t="shared" si="3"/>
        <v>13.70930405103627</v>
      </c>
      <c r="AC17">
        <f t="shared" si="3"/>
        <v>21.981958300870627</v>
      </c>
      <c r="AD17">
        <f t="shared" si="3"/>
        <v>24.195066717263749</v>
      </c>
      <c r="AF17">
        <f t="shared" si="10"/>
        <v>204.34982875620273</v>
      </c>
      <c r="AG17">
        <f t="shared" si="4"/>
        <v>205.42425989974441</v>
      </c>
      <c r="AH17">
        <f t="shared" si="4"/>
        <v>216.81227411849591</v>
      </c>
      <c r="AI17">
        <f t="shared" si="4"/>
        <v>214.74600446399049</v>
      </c>
      <c r="AJ17">
        <f t="shared" si="4"/>
        <v>203.04581412860225</v>
      </c>
      <c r="AK17">
        <f t="shared" si="4"/>
        <v>198.9835652824257</v>
      </c>
      <c r="AO17">
        <f t="shared" si="11"/>
        <v>1.9986135758651289</v>
      </c>
      <c r="AP17">
        <f t="shared" si="12"/>
        <v>1.530920836076366</v>
      </c>
      <c r="AQ17">
        <f t="shared" si="11"/>
        <v>2.9646860986547088</v>
      </c>
      <c r="AR17">
        <f t="shared" si="12"/>
        <v>2.652204180529437</v>
      </c>
      <c r="AT17">
        <f t="shared" si="13"/>
        <v>70.855379188712519</v>
      </c>
      <c r="AU17">
        <f t="shared" si="5"/>
        <v>72.454246832473018</v>
      </c>
      <c r="AV17">
        <f t="shared" si="5"/>
        <v>69.938900203665995</v>
      </c>
      <c r="AW17">
        <f t="shared" si="5"/>
        <v>70.906567992599449</v>
      </c>
      <c r="AX17">
        <f t="shared" si="5"/>
        <v>70.692567567567565</v>
      </c>
      <c r="AY17">
        <f t="shared" si="5"/>
        <v>71.708683473389357</v>
      </c>
    </row>
    <row r="18" spans="6:52" x14ac:dyDescent="0.25">
      <c r="F18" t="s">
        <v>16</v>
      </c>
      <c r="G18" t="s">
        <v>17</v>
      </c>
      <c r="J18">
        <f>_xlfn.T.TEST(J13:J17,H13:H17,2,3)</f>
        <v>0.720539000259526</v>
      </c>
      <c r="K18">
        <f>_xlfn.T.TEST(K13:K17,I13:I17,2,3)</f>
        <v>0.85559840462236214</v>
      </c>
      <c r="L18">
        <f>_xlfn.T.TEST(L13:L17,H13:H17,2,3)</f>
        <v>5.6874734726571313E-2</v>
      </c>
      <c r="M18">
        <f>_xlfn.T.TEST(M13:M17,I13:I17,2,3)</f>
        <v>2.3459055123748293E-3</v>
      </c>
      <c r="Q18">
        <f>_xlfn.T.TEST(Q13:Q17,O13:O17,2,3)</f>
        <v>9.4957791045098439E-2</v>
      </c>
      <c r="R18">
        <f>_xlfn.T.TEST(R13:R17,P13:P17,2,3)</f>
        <v>7.0403622749127689E-2</v>
      </c>
      <c r="S18">
        <f>_xlfn.T.TEST(S13:S17,O13:O17,2,3)</f>
        <v>9.6671730516866995E-3</v>
      </c>
      <c r="T18">
        <f>_xlfn.T.TEST(T13:T17,P13:P17,2,3)</f>
        <v>1.4861386964982983E-2</v>
      </c>
      <c r="X18">
        <f>_xlfn.T.TEST(X13:X17,V13:V17,2,3)</f>
        <v>3.2924963565914316E-7</v>
      </c>
      <c r="Y18">
        <f>_xlfn.T.TEST(Y13:Y17,W13:W17,2,3)</f>
        <v>4.1794830738565585E-4</v>
      </c>
      <c r="AC18">
        <f>_xlfn.T.TEST(AC13:AC17,AA13:AA17,2,3)</f>
        <v>2.7931375121970927E-4</v>
      </c>
      <c r="AD18">
        <f>_xlfn.T.TEST(AD13:AD17,AB13:AB17,2,3)</f>
        <v>4.4866785804093976E-3</v>
      </c>
      <c r="AH18">
        <f>_xlfn.T.TEST(AH13:AH17,AF13:AF17,2,3)</f>
        <v>3.8412610987585112E-3</v>
      </c>
      <c r="AI18">
        <f>_xlfn.T.TEST(AI13:AI17,AG13:AG17,2,3)</f>
        <v>0.46905374096270058</v>
      </c>
      <c r="AJ18">
        <f>_xlfn.T.TEST(AJ13:AJ17,AF13:AF17,2,3)</f>
        <v>5.3299798503648937E-2</v>
      </c>
      <c r="AK18">
        <f>_xlfn.T.TEST(AK13:AK17,AG13:AG17,2,3)</f>
        <v>0.78272977119490017</v>
      </c>
      <c r="AO18">
        <f>_xlfn.T.TEST(_xlfn.ANCHORARRAY(AO3),_xlfn.ANCHORARRAY(AM3),2,3)</f>
        <v>5.7658914676595765E-5</v>
      </c>
      <c r="AP18">
        <f>_xlfn.T.TEST(_xlfn.ANCHORARRAY(AP3),_xlfn.ANCHORARRAY(AN3),2,3)</f>
        <v>9.0139022663423118E-3</v>
      </c>
      <c r="AQ18">
        <f>_xlfn.T.TEST(_xlfn.ANCHORARRAY(AQ3),_xlfn.ANCHORARRAY(AM3),2,3)</f>
        <v>1.9665944173335373E-6</v>
      </c>
      <c r="AR18">
        <f>_xlfn.T.TEST(_xlfn.ANCHORARRAY(AR3),_xlfn.ANCHORARRAY(AN3),2,3)</f>
        <v>4.3937258801488862E-4</v>
      </c>
      <c r="AV18">
        <f>_xlfn.T.TEST(AV13:AV17,AT13:AT17,2,3)</f>
        <v>0.33438751003030509</v>
      </c>
      <c r="AW18">
        <f>_xlfn.T.TEST(AW13:AW17,AU13:AU17,2,3)</f>
        <v>0.29670348945329944</v>
      </c>
      <c r="AX18">
        <f>_xlfn.T.TEST(AX13:AX17,AT13:AT17,2,3)</f>
        <v>0.57722844286212294</v>
      </c>
      <c r="AY18">
        <f>_xlfn.T.TEST(AY13:AY17,AU13:AU17,2,3)</f>
        <v>7.0677070293839864E-2</v>
      </c>
      <c r="AZ18" t="s">
        <v>17</v>
      </c>
    </row>
    <row r="19" spans="6:52" x14ac:dyDescent="0.25">
      <c r="G19" t="s">
        <v>18</v>
      </c>
      <c r="I19">
        <f>_xlfn.T.TEST(I13:I17,H13:H17,2,3)</f>
        <v>0.32784891752699818</v>
      </c>
      <c r="K19">
        <f>_xlfn.T.TEST(K13:K17,J13:J17,2,3)</f>
        <v>0.60342557683229159</v>
      </c>
      <c r="M19">
        <f>_xlfn.T.TEST(M13:M17,L13:L17,2,3)</f>
        <v>6.8714147562517211E-3</v>
      </c>
      <c r="P19">
        <f>_xlfn.T.TEST(P13:P17,O13:O17,2,3)</f>
        <v>0.68745987114811535</v>
      </c>
      <c r="R19">
        <f>_xlfn.T.TEST(R13:R17,Q13:Q17,2,3)</f>
        <v>0.42639979518619398</v>
      </c>
      <c r="T19">
        <f>_xlfn.T.TEST(T13:T17,S13:S17,2,3)</f>
        <v>0.92743487740759911</v>
      </c>
      <c r="W19">
        <f>_xlfn.T.TEST(W13:W17,V13:V17,2,3)</f>
        <v>0.53621428302207652</v>
      </c>
      <c r="Y19">
        <f>_xlfn.T.TEST(Y13:Y17,X13:X17,2,3)</f>
        <v>0.20983486562219725</v>
      </c>
      <c r="AB19">
        <f>_xlfn.T.TEST(AB13:AB17,AA13:AA17,2,3)</f>
        <v>0.95829113383817854</v>
      </c>
      <c r="AD19">
        <f>_xlfn.T.TEST(AD13:AD17,AC13:AC17,2,3)</f>
        <v>3.0744746950771892E-2</v>
      </c>
      <c r="AG19">
        <f>_xlfn.T.TEST(AG13:AG17,AF13:AF17,2,3)</f>
        <v>0.39111741335461381</v>
      </c>
      <c r="AI19">
        <f>_xlfn.T.TEST(AI13:AI17,AH13:AH17,2,3)</f>
        <v>8.6439506414071762E-2</v>
      </c>
      <c r="AK19">
        <f>_xlfn.T.TEST(AK13:AK17,AJ13:AJ17,2,3)</f>
        <v>0.46259411551262863</v>
      </c>
      <c r="AP19">
        <f>_xlfn.T.TEST(AP13:AP17,AO13:AO17,2,3)</f>
        <v>0.158650125996078</v>
      </c>
      <c r="AR19">
        <f>_xlfn.T.TEST(AR13:AR17,AQ13:AQ17,2,3)</f>
        <v>0.8883729751910171</v>
      </c>
      <c r="AU19">
        <f>_xlfn.T.TEST(AU13:AU17,AT13:AT17,2,3)</f>
        <v>0.46638788329924641</v>
      </c>
      <c r="AW19">
        <f>_xlfn.T.TEST(AW13:AW17,AV13:AV17,2,3)</f>
        <v>0.57789289842893021</v>
      </c>
      <c r="AY19">
        <f>_xlfn.T.TEST(AY13:AY17,AX13:AX17,2,3)</f>
        <v>0.13299002401510251</v>
      </c>
      <c r="AZ19" t="s">
        <v>18</v>
      </c>
    </row>
  </sheetData>
  <mergeCells count="17">
    <mergeCell ref="AF11:AK11"/>
    <mergeCell ref="AM11:AR11"/>
    <mergeCell ref="AF1:AK1"/>
    <mergeCell ref="AT1:AY1"/>
    <mergeCell ref="AT11:AY11"/>
    <mergeCell ref="AM1:AR1"/>
    <mergeCell ref="H10:AK10"/>
    <mergeCell ref="AM10:AR10"/>
    <mergeCell ref="H11:M11"/>
    <mergeCell ref="O11:T11"/>
    <mergeCell ref="V11:Y11"/>
    <mergeCell ref="AA11:AD11"/>
    <mergeCell ref="A1:F1"/>
    <mergeCell ref="H1:M1"/>
    <mergeCell ref="O1:T1"/>
    <mergeCell ref="V1:Y1"/>
    <mergeCell ref="AA1:AD1"/>
  </mergeCells>
  <conditionalFormatting sqref="C8:F8">
    <cfRule type="cellIs" dxfId="32" priority="1" operator="lessThanOrEqual">
      <formula>0.05</formula>
    </cfRule>
  </conditionalFormatting>
  <conditionalFormatting sqref="J18:M18 I19 K19 M19">
    <cfRule type="cellIs" dxfId="31" priority="12" operator="lessThanOrEqual">
      <formula>0.05</formula>
    </cfRule>
  </conditionalFormatting>
  <conditionalFormatting sqref="Q18:T18 P19 R19 T19">
    <cfRule type="cellIs" dxfId="30" priority="9" operator="lessThanOrEqual">
      <formula>0.05</formula>
    </cfRule>
  </conditionalFormatting>
  <conditionalFormatting sqref="W19 Y19">
    <cfRule type="cellIs" dxfId="29" priority="11" operator="lessThanOrEqual">
      <formula>0.05</formula>
    </cfRule>
  </conditionalFormatting>
  <conditionalFormatting sqref="X18:Y18">
    <cfRule type="cellIs" dxfId="28" priority="7" operator="lessThanOrEqual">
      <formula>0.05</formula>
    </cfRule>
  </conditionalFormatting>
  <conditionalFormatting sqref="AB19 AD19">
    <cfRule type="cellIs" dxfId="27" priority="10" operator="lessThanOrEqual">
      <formula>0.05</formula>
    </cfRule>
  </conditionalFormatting>
  <conditionalFormatting sqref="AC18:AD18">
    <cfRule type="cellIs" dxfId="26" priority="6" operator="lessThanOrEqual">
      <formula>0.05</formula>
    </cfRule>
  </conditionalFormatting>
  <conditionalFormatting sqref="AH18:AK18 AG19 AI19 AK19">
    <cfRule type="cellIs" dxfId="25" priority="8" operator="lessThanOrEqual">
      <formula>0.05</formula>
    </cfRule>
  </conditionalFormatting>
  <conditionalFormatting sqref="AO18:AR18">
    <cfRule type="cellIs" dxfId="24" priority="3" operator="lessThanOrEqual">
      <formula>0.05</formula>
    </cfRule>
  </conditionalFormatting>
  <conditionalFormatting sqref="AP19 AR19">
    <cfRule type="cellIs" dxfId="23" priority="5" operator="lessThanOrEqual">
      <formula>0.05</formula>
    </cfRule>
  </conditionalFormatting>
  <conditionalFormatting sqref="AV18:AY18 AU19 AW19 AY19">
    <cfRule type="cellIs" dxfId="22" priority="2" operator="lessThanOrEqual">
      <formula>0.05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FFCBE-4AEF-4D68-834B-FD8626977D10}">
  <dimension ref="A1:AZ19"/>
  <sheetViews>
    <sheetView workbookViewId="0">
      <selection activeCell="AG28" sqref="AG28"/>
    </sheetView>
  </sheetViews>
  <sheetFormatPr defaultRowHeight="15" x14ac:dyDescent="0.25"/>
  <sheetData>
    <row r="1" spans="1:51" ht="15.75" thickBot="1" x14ac:dyDescent="0.3">
      <c r="A1" s="2" t="s">
        <v>0</v>
      </c>
      <c r="B1" s="3"/>
      <c r="C1" s="3"/>
      <c r="D1" s="3"/>
      <c r="E1" s="3"/>
      <c r="F1" s="4"/>
      <c r="H1" s="2" t="s">
        <v>7</v>
      </c>
      <c r="I1" s="3"/>
      <c r="J1" s="3"/>
      <c r="K1" s="3"/>
      <c r="L1" s="3"/>
      <c r="M1" s="4"/>
      <c r="O1" s="2" t="s">
        <v>8</v>
      </c>
      <c r="P1" s="5"/>
      <c r="Q1" s="5"/>
      <c r="R1" s="5"/>
      <c r="S1" s="5"/>
      <c r="T1" s="6"/>
      <c r="V1" s="2" t="s">
        <v>9</v>
      </c>
      <c r="W1" s="5"/>
      <c r="X1" s="5"/>
      <c r="Y1" s="6"/>
      <c r="AA1" s="2" t="s">
        <v>10</v>
      </c>
      <c r="AB1" s="5"/>
      <c r="AC1" s="5"/>
      <c r="AD1" s="6"/>
      <c r="AF1" s="2" t="s">
        <v>11</v>
      </c>
      <c r="AG1" s="3"/>
      <c r="AH1" s="3"/>
      <c r="AI1" s="3"/>
      <c r="AJ1" s="3"/>
      <c r="AK1" s="4"/>
      <c r="AM1" s="2" t="s">
        <v>12</v>
      </c>
      <c r="AN1" s="3"/>
      <c r="AO1" s="3"/>
      <c r="AP1" s="3"/>
      <c r="AQ1" s="3"/>
      <c r="AR1" s="4"/>
      <c r="AT1" s="2" t="s">
        <v>25</v>
      </c>
      <c r="AU1" s="3"/>
      <c r="AV1" s="3"/>
      <c r="AW1" s="3"/>
      <c r="AX1" s="3"/>
      <c r="AY1" s="4"/>
    </row>
    <row r="2" spans="1:51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H2" t="s">
        <v>1</v>
      </c>
      <c r="I2" t="s">
        <v>2</v>
      </c>
      <c r="J2" t="s">
        <v>3</v>
      </c>
      <c r="K2" t="s">
        <v>4</v>
      </c>
      <c r="L2" t="s">
        <v>5</v>
      </c>
      <c r="M2" t="s">
        <v>6</v>
      </c>
      <c r="O2" t="s">
        <v>1</v>
      </c>
      <c r="P2" t="s">
        <v>2</v>
      </c>
      <c r="Q2" t="s">
        <v>3</v>
      </c>
      <c r="R2" t="s">
        <v>4</v>
      </c>
      <c r="S2" t="s">
        <v>5</v>
      </c>
      <c r="T2" t="s">
        <v>6</v>
      </c>
      <c r="V2" t="s">
        <v>3</v>
      </c>
      <c r="W2" t="s">
        <v>4</v>
      </c>
      <c r="X2" t="s">
        <v>5</v>
      </c>
      <c r="Y2" t="s">
        <v>6</v>
      </c>
      <c r="AA2" t="s">
        <v>3</v>
      </c>
      <c r="AB2" t="s">
        <v>4</v>
      </c>
      <c r="AC2" t="s">
        <v>5</v>
      </c>
      <c r="AD2" t="s">
        <v>6</v>
      </c>
      <c r="AF2" t="s">
        <v>1</v>
      </c>
      <c r="AG2" t="s">
        <v>2</v>
      </c>
      <c r="AH2" t="s">
        <v>3</v>
      </c>
      <c r="AI2" t="s">
        <v>4</v>
      </c>
      <c r="AJ2" t="s">
        <v>5</v>
      </c>
      <c r="AK2" t="s">
        <v>6</v>
      </c>
      <c r="AM2" t="s">
        <v>1</v>
      </c>
      <c r="AN2" t="s">
        <v>2</v>
      </c>
      <c r="AO2" t="s">
        <v>3</v>
      </c>
      <c r="AP2" t="s">
        <v>4</v>
      </c>
      <c r="AQ2" t="s">
        <v>5</v>
      </c>
      <c r="AR2" t="s">
        <v>6</v>
      </c>
      <c r="AT2" t="s">
        <v>1</v>
      </c>
      <c r="AU2" t="s">
        <v>2</v>
      </c>
      <c r="AV2" t="s">
        <v>3</v>
      </c>
      <c r="AW2" t="s">
        <v>4</v>
      </c>
      <c r="AX2" t="s">
        <v>5</v>
      </c>
      <c r="AY2" t="s">
        <v>6</v>
      </c>
    </row>
    <row r="3" spans="1:51" x14ac:dyDescent="0.25">
      <c r="A3" cm="1">
        <f t="array" ref="A3:A7">_xlfn.ANCHORARRAY([5]Weights!L4)</f>
        <v>2.4033333333333333</v>
      </c>
      <c r="B3" cm="1">
        <f t="array" ref="B3:B7">_xlfn.ANCHORARRAY([5]Weights!M4)</f>
        <v>1.8966666666666665</v>
      </c>
      <c r="C3" cm="1">
        <f t="array" ref="C3:F7">[6]SH2!$M$3:$P$7</f>
        <v>2.4699999999999998</v>
      </c>
      <c r="D3">
        <v>2.2033333333333336</v>
      </c>
      <c r="E3">
        <v>2.0933333333333328</v>
      </c>
      <c r="F3">
        <v>1.8966666666666665</v>
      </c>
      <c r="H3" cm="1">
        <f t="array" ref="H3:H7">[5]PicoGreen!$B$13:$B$17</f>
        <v>139.99205999999998</v>
      </c>
      <c r="I3" cm="1">
        <f t="array" ref="I3:I7">[5]PicoGreen!$D$13:$D$17</f>
        <v>159.11525999999998</v>
      </c>
      <c r="J3" cm="1">
        <f t="array" ref="J3:J7">[9]PicoGreen!$B$13:$B$17</f>
        <v>125.010195</v>
      </c>
      <c r="K3" cm="1">
        <f t="array" ref="K3:K7">[9]PicoGreen!$F$13:$F$17</f>
        <v>137.36701499999998</v>
      </c>
      <c r="L3" cm="1">
        <f t="array" ref="L3:L7">[9]PicoGreen!$D$13:$D$17</f>
        <v>117.11556</v>
      </c>
      <c r="M3" cm="1">
        <f t="array" ref="M3:M7">[9]PicoGreen!$H$13:$H$17</f>
        <v>114.36960000000001</v>
      </c>
      <c r="O3" cm="1">
        <f t="array" ref="O3:O7">[5]DMMB_diluted!$B$50:$B$54</f>
        <v>1072.9620000000009</v>
      </c>
      <c r="P3" cm="1">
        <f t="array" ref="P3:P7">[5]DMMB_diluted!$D$50:$D$54</f>
        <v>909.70799999999929</v>
      </c>
      <c r="Q3" cm="1">
        <f t="array" ref="Q3:Q7">[9]DMMB_diluted!$B$50:$B$54</f>
        <v>1375.8624999999995</v>
      </c>
      <c r="R3" cm="1">
        <f t="array" ref="R3:R7">[9]DMMB_diluted!$F$50:$F$54</f>
        <v>1435.3724999999995</v>
      </c>
      <c r="S3" cm="1">
        <f t="array" ref="S3:S7">[9]DMMB_diluted!$D$50:$D$54</f>
        <v>1346.1074999999994</v>
      </c>
      <c r="T3" cm="1">
        <f t="array" ref="T3:T7">[9]DMMB_diluted!$H$50:$H$54</f>
        <v>542.72250000000031</v>
      </c>
      <c r="V3" cm="1">
        <f t="array" ref="V3:V7">_xlfn.ANCHORARRAY([15]Scintillation!P35)</f>
        <v>6.9068147860489306E-3</v>
      </c>
      <c r="W3" cm="1">
        <f t="array" ref="W3:W7">[9]Scintillation!$R$35:$R$39</f>
        <v>6.6096196575614529E-3</v>
      </c>
      <c r="X3" cm="1">
        <f t="array" ref="X3:X7">_xlfn.ANCHORARRAY([15]Scintillation!Q35)</f>
        <v>2.2631952269456291E-2</v>
      </c>
      <c r="Y3" cm="1">
        <f t="array" ref="Y3:Y7">_xlfn.ANCHORARRAY([15]Scintillation!S35)</f>
        <v>2.781535963835954E-2</v>
      </c>
      <c r="AA3" cm="1">
        <f t="array" ref="AA3:AA7">_xlfn.ANCHORARRAY([15]Scintillation!U35)</f>
        <v>17.374338576767254</v>
      </c>
      <c r="AB3" cm="1">
        <f t="array" ref="AB3:AB7">[9]Scintillation!$W$35:$W$39</f>
        <v>15.003037773638914</v>
      </c>
      <c r="AC3" cm="1">
        <f t="array" ref="AC3:AC7">_xlfn.ANCHORARRAY([15]Scintillation!V35)</f>
        <v>38.389808173592101</v>
      </c>
      <c r="AD3" cm="1">
        <f t="array" ref="AD3:AD7">_xlfn.ANCHORARRAY([15]Scintillation!X35)</f>
        <v>51.26833537139126</v>
      </c>
      <c r="AF3" cm="1">
        <f t="array" ref="AF3:AF7">'[5]OHP-diluted'!$G$42:$G$46</f>
        <v>436.04889104149987</v>
      </c>
      <c r="AG3" cm="1">
        <f t="array" ref="AG3:AG7">'[5]OHP-diluted'!$H$42:$H$46</f>
        <v>386.95590920150005</v>
      </c>
      <c r="AH3" cm="1">
        <f t="array" ref="AH3:AH7">[9]OHP!$A$41:$A$45</f>
        <v>437.76340330725003</v>
      </c>
      <c r="AI3" cm="1">
        <f t="array" ref="AI3:AI7">[9]OHP!$C$41:$C$45</f>
        <v>374.16044913074995</v>
      </c>
      <c r="AJ3" cm="1">
        <f t="array" ref="AJ3:AJ7">[9]OHP!$B$41:$B$45</f>
        <v>339.93649323674998</v>
      </c>
      <c r="AK3" cm="1">
        <f t="array" ref="AK3:AK7">[9]OHP!$D$41:$D$45</f>
        <v>338.49331437375002</v>
      </c>
      <c r="AM3" cm="1">
        <f t="array" ref="AM3:AM7">'[8]SH2-SH3_D0'!$E$13:$E$17</f>
        <v>1.7956204379562044</v>
      </c>
      <c r="AN3" cm="1">
        <f t="array" ref="AN3:AN7">'[8]SH2-SH3_D0'!$E$18:$E$22</f>
        <v>2.0145985401459856</v>
      </c>
      <c r="AO3" cm="1">
        <f t="array" ref="AO3:AO7">[8]SH2_D3!$E$16:$E$20</f>
        <v>2.6066350710900479</v>
      </c>
      <c r="AP3" cm="1">
        <f t="array" ref="AP3:AP7">[8]SH2_D3!$E$21:$E$25</f>
        <v>2.8056872037914693</v>
      </c>
      <c r="AQ3" cm="1">
        <f t="array" ref="AQ3:AQ7">[8]SH2_D7!$E$16:$E$20</f>
        <v>5.5178571428571423</v>
      </c>
      <c r="AR3" cm="1">
        <f t="array" ref="AR3:AR7">[8]SH2_D7!$E$21:$E$25</f>
        <v>5.7499999999999991</v>
      </c>
      <c r="AT3" cm="1">
        <f t="array" ref="AT3:AT7">[5]Weights!$H$4:$H$8*1000</f>
        <v>9.07</v>
      </c>
      <c r="AU3" cm="1">
        <f t="array" ref="AU3:AU7">[5]Weights!$H$9:$H$13*1000</f>
        <v>6.5666666666666655</v>
      </c>
      <c r="AV3" cm="1">
        <f t="array" ref="AV3:AV7">[6]SH2!$H$2:$H$6*1000</f>
        <v>8.0833333333333321</v>
      </c>
      <c r="AW3" cm="1">
        <f t="array" ref="AW3:AW7">[6]SH2!$H$7:$H$11*1000</f>
        <v>7.4633333333333329</v>
      </c>
      <c r="AX3" cm="1">
        <f t="array" ref="AX3:AX7">[6]SH2!$H$12:$H$16*1000</f>
        <v>7.0666666666666664</v>
      </c>
      <c r="AY3" cm="1">
        <f t="array" ref="AY3:AY7">[6]SH2!$H$17:$H$21*1000</f>
        <v>6.7566666666666668</v>
      </c>
    </row>
    <row r="4" spans="1:51" x14ac:dyDescent="0.25">
      <c r="A4">
        <v>2.3166666666666669</v>
      </c>
      <c r="B4">
        <v>2.0100000000000002</v>
      </c>
      <c r="C4">
        <v>2.4133333333333331</v>
      </c>
      <c r="D4">
        <v>2.31</v>
      </c>
      <c r="E4">
        <v>3.4099999999999997</v>
      </c>
      <c r="F4">
        <v>2.0200000000000005</v>
      </c>
      <c r="H4">
        <v>158.26533999999998</v>
      </c>
      <c r="I4">
        <v>167.61446000000001</v>
      </c>
      <c r="J4">
        <v>100.98304499999999</v>
      </c>
      <c r="K4">
        <v>137.71026000000001</v>
      </c>
      <c r="L4">
        <v>112.99662000000001</v>
      </c>
      <c r="M4">
        <v>120.20476499999999</v>
      </c>
      <c r="O4">
        <v>1110.6359999999995</v>
      </c>
      <c r="P4">
        <v>1173.4259999999995</v>
      </c>
      <c r="Q4">
        <v>765.88499999999885</v>
      </c>
      <c r="R4">
        <v>408.82499999999845</v>
      </c>
      <c r="S4">
        <v>483.21249999999861</v>
      </c>
      <c r="T4">
        <v>631.98749999999859</v>
      </c>
      <c r="V4">
        <v>8.0123806640223366E-3</v>
      </c>
      <c r="W4">
        <v>7.0494684477229166E-3</v>
      </c>
      <c r="X4">
        <v>2.3624257366238008E-2</v>
      </c>
      <c r="Y4">
        <v>2.8980239534581554E-2</v>
      </c>
      <c r="AA4">
        <v>21.43291110519845</v>
      </c>
      <c r="AB4">
        <v>18.924804486505014</v>
      </c>
      <c r="AC4">
        <v>44.0917515130757</v>
      </c>
      <c r="AD4">
        <v>46.205402923401508</v>
      </c>
      <c r="AF4">
        <v>496.53845795149982</v>
      </c>
      <c r="AG4">
        <v>397.03750368649992</v>
      </c>
      <c r="AH4">
        <v>389.93233241925009</v>
      </c>
      <c r="AI4">
        <v>396.42663730275007</v>
      </c>
      <c r="AJ4">
        <v>384.98429060325003</v>
      </c>
      <c r="AK4">
        <v>357.87314481975</v>
      </c>
      <c r="AM4">
        <v>1.7664233576642339</v>
      </c>
      <c r="AN4">
        <v>1.8686131386861313</v>
      </c>
      <c r="AO4">
        <v>2.7630331753554507</v>
      </c>
      <c r="AP4">
        <v>2.5497630331753558</v>
      </c>
      <c r="AQ4">
        <v>5.9910714285714279</v>
      </c>
      <c r="AR4">
        <v>3.625</v>
      </c>
      <c r="AT4">
        <v>7.9399999999999995</v>
      </c>
      <c r="AU4">
        <v>7.0333333333333332</v>
      </c>
      <c r="AV4">
        <v>7.9799999999999995</v>
      </c>
      <c r="AW4">
        <v>7.73</v>
      </c>
      <c r="AX4">
        <v>7.6766666666666659</v>
      </c>
      <c r="AY4">
        <v>7.2000000000000011</v>
      </c>
    </row>
    <row r="5" spans="1:51" x14ac:dyDescent="0.25">
      <c r="A5">
        <v>2.4266666666666667</v>
      </c>
      <c r="B5">
        <v>2.003333333333333</v>
      </c>
      <c r="C5">
        <v>2.4533333333333336</v>
      </c>
      <c r="D5">
        <v>2.14</v>
      </c>
      <c r="E5">
        <v>2.4533333333333336</v>
      </c>
      <c r="F5">
        <v>2.1800000000000002</v>
      </c>
      <c r="H5">
        <v>128.94310000000002</v>
      </c>
      <c r="I5">
        <v>178.66341999999997</v>
      </c>
      <c r="J5">
        <v>126.38317499999999</v>
      </c>
      <c r="K5">
        <v>137.02376999999998</v>
      </c>
      <c r="L5">
        <v>110.59390500000001</v>
      </c>
      <c r="M5">
        <v>120.891255</v>
      </c>
      <c r="O5">
        <v>759.01199999999915</v>
      </c>
      <c r="P5">
        <v>884.5919999999993</v>
      </c>
      <c r="Q5">
        <v>1227.0874999999992</v>
      </c>
      <c r="R5">
        <v>959.29249999999911</v>
      </c>
      <c r="S5">
        <v>1524.6374999999994</v>
      </c>
      <c r="T5">
        <v>944.41499999999905</v>
      </c>
      <c r="V5">
        <v>8.4046782336258067E-3</v>
      </c>
      <c r="W5">
        <v>7.1207952785599113E-3</v>
      </c>
      <c r="X5">
        <v>2.9559597789845411E-2</v>
      </c>
      <c r="Y5">
        <v>3.4003398875433105E-2</v>
      </c>
      <c r="AA5">
        <v>22.390551814154126</v>
      </c>
      <c r="AB5">
        <v>15.595862974420999</v>
      </c>
      <c r="AC5">
        <v>54.610853880743711</v>
      </c>
      <c r="AD5">
        <v>37.701642598137191</v>
      </c>
      <c r="AF5">
        <v>475.06027839649994</v>
      </c>
      <c r="AG5">
        <v>413.16805486249996</v>
      </c>
      <c r="AH5">
        <v>469.10100147525009</v>
      </c>
      <c r="AI5">
        <v>407.86898400225004</v>
      </c>
      <c r="AJ5">
        <v>468.37941204375005</v>
      </c>
      <c r="AK5">
        <v>387.04597469325</v>
      </c>
      <c r="AM5">
        <v>1.7226277372262775</v>
      </c>
      <c r="AN5">
        <v>1.7299270072992701</v>
      </c>
      <c r="AO5">
        <v>3.2890995260663511</v>
      </c>
      <c r="AP5">
        <v>2.2890995260663507</v>
      </c>
      <c r="AQ5">
        <v>6.9285714285714288</v>
      </c>
      <c r="AR5">
        <v>4.9821428571428568</v>
      </c>
      <c r="AT5">
        <v>8.7800000000000011</v>
      </c>
      <c r="AU5">
        <v>6.4766666666666666</v>
      </c>
      <c r="AV5">
        <v>8.3433333333333319</v>
      </c>
      <c r="AW5">
        <v>7.59</v>
      </c>
      <c r="AX5">
        <v>8.01</v>
      </c>
      <c r="AY5">
        <v>7.4466666666666663</v>
      </c>
    </row>
    <row r="6" spans="1:51" x14ac:dyDescent="0.25">
      <c r="A6">
        <v>2.3566666666666669</v>
      </c>
      <c r="B6">
        <v>2.0266666666666668</v>
      </c>
      <c r="C6">
        <v>2.6199999999999997</v>
      </c>
      <c r="D6">
        <v>2.67</v>
      </c>
      <c r="E6">
        <v>2.3533333333333335</v>
      </c>
      <c r="F6">
        <v>2.1766666666666667</v>
      </c>
      <c r="H6">
        <v>122.99366000000001</v>
      </c>
      <c r="I6">
        <v>96.221180000000004</v>
      </c>
      <c r="J6">
        <v>109.907415</v>
      </c>
      <c r="K6">
        <v>113.339865</v>
      </c>
      <c r="L6">
        <v>104.41549499999999</v>
      </c>
      <c r="M6">
        <v>117.458805</v>
      </c>
      <c r="O6">
        <v>1047.8460000000009</v>
      </c>
      <c r="P6">
        <v>846.91799999999932</v>
      </c>
      <c r="Q6">
        <v>1227.0874999999992</v>
      </c>
      <c r="R6">
        <v>914.65999999999894</v>
      </c>
      <c r="S6">
        <v>751.0074999999988</v>
      </c>
      <c r="T6">
        <v>602.2325000000003</v>
      </c>
      <c r="V6">
        <v>7.4893172378843811E-3</v>
      </c>
      <c r="W6">
        <v>7.7389611458138609E-3</v>
      </c>
      <c r="X6">
        <v>2.8086548608908579E-2</v>
      </c>
      <c r="Y6">
        <v>3.2783048507962417E-2</v>
      </c>
      <c r="AA6">
        <v>15.276649404769108</v>
      </c>
      <c r="AB6">
        <v>18.924804486505014</v>
      </c>
      <c r="AC6">
        <v>50.580169795936335</v>
      </c>
      <c r="AD6">
        <v>43.501895305542909</v>
      </c>
      <c r="AF6">
        <v>482.42422567249986</v>
      </c>
      <c r="AG6">
        <v>452.8807705294999</v>
      </c>
      <c r="AH6">
        <v>515.69506190925006</v>
      </c>
      <c r="AI6">
        <v>406.52888934375</v>
      </c>
      <c r="AJ6">
        <v>509.40692543475006</v>
      </c>
      <c r="AK6">
        <v>451.16434989225002</v>
      </c>
      <c r="AM6">
        <v>1.802919708029197</v>
      </c>
      <c r="AN6">
        <v>1.7299270072992701</v>
      </c>
      <c r="AO6">
        <v>2.6729857819905214</v>
      </c>
      <c r="AP6">
        <v>2.5260663507109005</v>
      </c>
      <c r="AQ6">
        <v>6.3660714285714279</v>
      </c>
      <c r="AR6">
        <v>3.9910714285714284</v>
      </c>
      <c r="AT6">
        <v>8.1599999999999984</v>
      </c>
      <c r="AU6">
        <v>7.4266666666666676</v>
      </c>
      <c r="AV6">
        <v>8.7833333333333314</v>
      </c>
      <c r="AW6">
        <v>7.3166666666666664</v>
      </c>
      <c r="AX6">
        <v>7.8533333333333317</v>
      </c>
      <c r="AY6">
        <v>7.7833333333333341</v>
      </c>
    </row>
    <row r="7" spans="1:51" x14ac:dyDescent="0.25">
      <c r="A7">
        <v>2.23</v>
      </c>
      <c r="B7">
        <v>1.9466666666666665</v>
      </c>
      <c r="C7">
        <v>2.58</v>
      </c>
      <c r="D7">
        <v>2.1933333333333338</v>
      </c>
      <c r="E7">
        <v>2.4899999999999998</v>
      </c>
      <c r="F7">
        <v>2.0533333333333337</v>
      </c>
      <c r="H7">
        <v>116.61926</v>
      </c>
      <c r="I7">
        <v>114.49446</v>
      </c>
      <c r="J7">
        <v>118.831785</v>
      </c>
      <c r="K7">
        <v>127.75615499999998</v>
      </c>
      <c r="L7">
        <v>116.77231499999999</v>
      </c>
      <c r="M7">
        <v>117.80205000000001</v>
      </c>
      <c r="O7">
        <v>897.1499999999993</v>
      </c>
      <c r="P7">
        <v>934.82400000000064</v>
      </c>
      <c r="Q7">
        <v>1494.8824999999997</v>
      </c>
      <c r="R7">
        <v>1212.2099999999991</v>
      </c>
      <c r="S7">
        <v>1286.5974999999994</v>
      </c>
      <c r="T7">
        <v>914.65999999999906</v>
      </c>
      <c r="V7">
        <v>7.7389611458138609E-3</v>
      </c>
      <c r="W7">
        <v>7.9648294434643413E-3</v>
      </c>
      <c r="X7">
        <v>2.6989465955323828E-2</v>
      </c>
      <c r="Y7">
        <v>3.1648985540211887E-2</v>
      </c>
      <c r="AA7">
        <v>18.33197928572293</v>
      </c>
      <c r="AB7">
        <v>19.700037441373894</v>
      </c>
      <c r="AC7">
        <v>47.385115338467088</v>
      </c>
      <c r="AD7">
        <v>43.649359357426114</v>
      </c>
      <c r="AF7">
        <v>533.35819433149993</v>
      </c>
      <c r="AG7">
        <v>469.71265001749987</v>
      </c>
      <c r="AH7">
        <v>525.17880872325009</v>
      </c>
      <c r="AI7">
        <v>0</v>
      </c>
      <c r="AJ7">
        <v>527.24049281325006</v>
      </c>
      <c r="AK7">
        <v>449.72117102925006</v>
      </c>
      <c r="AM7">
        <v>1.5547445255474452</v>
      </c>
      <c r="AN7">
        <v>1.5620437956204378</v>
      </c>
      <c r="AO7">
        <v>2.5971563981042656</v>
      </c>
      <c r="AP7">
        <v>2.3270142180094786</v>
      </c>
      <c r="AQ7">
        <v>6.0714285714285712</v>
      </c>
      <c r="AR7">
        <v>4.3392857142857144</v>
      </c>
      <c r="AT7">
        <v>7.2499999999999991</v>
      </c>
      <c r="AU7">
        <v>6.56</v>
      </c>
      <c r="AV7">
        <v>8.3199999999999985</v>
      </c>
      <c r="AW7">
        <v>7.1866666666666665</v>
      </c>
      <c r="AX7">
        <v>8.3433333333333319</v>
      </c>
      <c r="AY7">
        <v>7.4366666666666665</v>
      </c>
    </row>
    <row r="8" spans="1:51" x14ac:dyDescent="0.25">
      <c r="C8">
        <f>_xlfn.T.TEST(C3:C7,A3:A7,2,3)</f>
        <v>1.6009060620641512E-2</v>
      </c>
      <c r="D8">
        <f>_xlfn.T.TEST(D3:D7,B3:B7,2,3)</f>
        <v>2.4840140853875422E-2</v>
      </c>
      <c r="E8">
        <f>_xlfn.T.TEST(E3:E7,A3:A7,2,3)</f>
        <v>0.3967479954564655</v>
      </c>
      <c r="F8">
        <f>_xlfn.T.TEST(F3:F7,B3:B7,2,3)</f>
        <v>0.1822549311408691</v>
      </c>
    </row>
    <row r="9" spans="1:51" ht="15.75" thickBot="1" x14ac:dyDescent="0.3"/>
    <row r="10" spans="1:51" ht="15.75" thickBot="1" x14ac:dyDescent="0.3">
      <c r="G10" s="1"/>
      <c r="H10" s="2" t="s">
        <v>13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4"/>
      <c r="AL10" s="1"/>
      <c r="AM10" s="2" t="s">
        <v>14</v>
      </c>
      <c r="AN10" s="3"/>
      <c r="AO10" s="3"/>
      <c r="AP10" s="3"/>
      <c r="AQ10" s="3"/>
      <c r="AR10" s="4"/>
    </row>
    <row r="11" spans="1:51" ht="15.75" thickBot="1" x14ac:dyDescent="0.3">
      <c r="H11" s="2" t="s">
        <v>19</v>
      </c>
      <c r="I11" s="3"/>
      <c r="J11" s="3"/>
      <c r="K11" s="3"/>
      <c r="L11" s="3"/>
      <c r="M11" s="4"/>
      <c r="O11" s="2" t="s">
        <v>20</v>
      </c>
      <c r="P11" s="5"/>
      <c r="Q11" s="5"/>
      <c r="R11" s="5"/>
      <c r="S11" s="5"/>
      <c r="T11" s="6"/>
      <c r="V11" s="2" t="s">
        <v>21</v>
      </c>
      <c r="W11" s="5"/>
      <c r="X11" s="5"/>
      <c r="Y11" s="6"/>
      <c r="AA11" s="2" t="s">
        <v>22</v>
      </c>
      <c r="AB11" s="5"/>
      <c r="AC11" s="5"/>
      <c r="AD11" s="6"/>
      <c r="AF11" s="2" t="s">
        <v>23</v>
      </c>
      <c r="AG11" s="3"/>
      <c r="AH11" s="3"/>
      <c r="AI11" s="3"/>
      <c r="AJ11" s="3"/>
      <c r="AK11" s="4"/>
      <c r="AM11" s="2" t="s">
        <v>24</v>
      </c>
      <c r="AN11" s="3"/>
      <c r="AO11" s="3"/>
      <c r="AP11" s="3"/>
      <c r="AQ11" s="3"/>
      <c r="AR11" s="4"/>
      <c r="AT11" s="2" t="s">
        <v>26</v>
      </c>
      <c r="AU11" s="3"/>
      <c r="AV11" s="3"/>
      <c r="AW11" s="3"/>
      <c r="AX11" s="3"/>
      <c r="AY11" s="4"/>
    </row>
    <row r="12" spans="1:51" x14ac:dyDescent="0.25">
      <c r="H12" t="s">
        <v>1</v>
      </c>
      <c r="I12" t="s">
        <v>2</v>
      </c>
      <c r="J12" t="s">
        <v>3</v>
      </c>
      <c r="K12" t="s">
        <v>4</v>
      </c>
      <c r="L12" t="s">
        <v>5</v>
      </c>
      <c r="M12" t="s">
        <v>6</v>
      </c>
      <c r="O12" t="s">
        <v>1</v>
      </c>
      <c r="P12" t="s">
        <v>2</v>
      </c>
      <c r="Q12" t="s">
        <v>3</v>
      </c>
      <c r="R12" t="s">
        <v>4</v>
      </c>
      <c r="S12" t="s">
        <v>5</v>
      </c>
      <c r="T12" t="s">
        <v>6</v>
      </c>
      <c r="V12" t="s">
        <v>3</v>
      </c>
      <c r="W12" t="s">
        <v>4</v>
      </c>
      <c r="X12" t="s">
        <v>5</v>
      </c>
      <c r="Y12" t="s">
        <v>6</v>
      </c>
      <c r="AA12" t="s">
        <v>3</v>
      </c>
      <c r="AB12" t="s">
        <v>4</v>
      </c>
      <c r="AC12" t="s">
        <v>5</v>
      </c>
      <c r="AD12" t="s">
        <v>6</v>
      </c>
      <c r="AF12" t="s">
        <v>1</v>
      </c>
      <c r="AG12" t="s">
        <v>2</v>
      </c>
      <c r="AH12" t="s">
        <v>3</v>
      </c>
      <c r="AI12" t="s">
        <v>4</v>
      </c>
      <c r="AJ12" t="s">
        <v>5</v>
      </c>
      <c r="AK12" t="s">
        <v>6</v>
      </c>
      <c r="AM12" t="s">
        <v>15</v>
      </c>
      <c r="AN12" t="s">
        <v>15</v>
      </c>
      <c r="AO12" t="s">
        <v>3</v>
      </c>
      <c r="AP12" t="s">
        <v>4</v>
      </c>
      <c r="AQ12" t="s">
        <v>5</v>
      </c>
      <c r="AR12" t="s">
        <v>6</v>
      </c>
      <c r="AT12" t="s">
        <v>1</v>
      </c>
      <c r="AU12" t="s">
        <v>2</v>
      </c>
      <c r="AV12" t="s">
        <v>3</v>
      </c>
      <c r="AW12" t="s">
        <v>4</v>
      </c>
      <c r="AX12" t="s">
        <v>5</v>
      </c>
      <c r="AY12" t="s">
        <v>6</v>
      </c>
    </row>
    <row r="13" spans="1:51" x14ac:dyDescent="0.25">
      <c r="H13">
        <f>H3/A3</f>
        <v>58.249123439667123</v>
      </c>
      <c r="I13">
        <f t="shared" ref="I13:M17" si="0">I3/B3</f>
        <v>83.892052724077331</v>
      </c>
      <c r="J13">
        <f>J3/C3</f>
        <v>50.611414979757086</v>
      </c>
      <c r="K13">
        <f t="shared" si="0"/>
        <v>62.345090015128577</v>
      </c>
      <c r="L13">
        <f t="shared" si="0"/>
        <v>55.946923566878993</v>
      </c>
      <c r="M13">
        <f t="shared" si="0"/>
        <v>60.30031634446398</v>
      </c>
      <c r="O13">
        <f>O3/A3</f>
        <v>446.44743411927914</v>
      </c>
      <c r="P13">
        <f t="shared" ref="P13:T17" si="1">P3/B3</f>
        <v>479.63514938488544</v>
      </c>
      <c r="Q13">
        <f t="shared" si="1"/>
        <v>557.02935222672045</v>
      </c>
      <c r="R13">
        <f t="shared" si="1"/>
        <v>651.45499243570316</v>
      </c>
      <c r="S13">
        <f t="shared" si="1"/>
        <v>643.04498407643302</v>
      </c>
      <c r="T13">
        <f t="shared" si="1"/>
        <v>286.14543057996502</v>
      </c>
      <c r="V13">
        <f>V3/C3</f>
        <v>2.7962812898983526E-3</v>
      </c>
      <c r="W13">
        <f t="shared" ref="W13:Y17" si="2">W3/D3</f>
        <v>2.9998273786209315E-3</v>
      </c>
      <c r="X13">
        <f>X3/E3</f>
        <v>1.0811442166937722E-2</v>
      </c>
      <c r="Y13">
        <f t="shared" si="2"/>
        <v>1.4665391724969883E-2</v>
      </c>
      <c r="AA13">
        <f>AA3/C3</f>
        <v>7.0341451727802653</v>
      </c>
      <c r="AB13">
        <f t="shared" ref="AB13:AD17" si="3">AB3/D3</f>
        <v>6.8092455856152396</v>
      </c>
      <c r="AC13">
        <f>AC3/E3</f>
        <v>18.339080337703237</v>
      </c>
      <c r="AD13">
        <f t="shared" si="3"/>
        <v>27.030756786322282</v>
      </c>
      <c r="AF13">
        <f>AF3/A3</f>
        <v>181.43504481615807</v>
      </c>
      <c r="AG13">
        <f t="shared" ref="AG13:AK17" si="4">AG3/B3</f>
        <v>204.01893279516699</v>
      </c>
      <c r="AH13">
        <f t="shared" si="4"/>
        <v>177.2321470879555</v>
      </c>
      <c r="AI13">
        <f t="shared" si="4"/>
        <v>169.8156350063918</v>
      </c>
      <c r="AJ13">
        <f t="shared" si="4"/>
        <v>162.39004453984876</v>
      </c>
      <c r="AK13">
        <f t="shared" si="4"/>
        <v>178.46747682271533</v>
      </c>
      <c r="AM13">
        <f>AVERAGE(_xlfn.ANCHORARRAY(AM3))</f>
        <v>1.7284671532846716</v>
      </c>
      <c r="AN13">
        <f>AVERAGE(_xlfn.ANCHORARRAY(AN3))</f>
        <v>1.7810218978102192</v>
      </c>
      <c r="AO13">
        <f>AO3/$AM$13</f>
        <v>1.5080616754194955</v>
      </c>
      <c r="AP13">
        <f>AP3/$AN$13</f>
        <v>1.5753243726206199</v>
      </c>
      <c r="AQ13">
        <f>AQ3/$AM$13</f>
        <v>3.1923413368725866</v>
      </c>
      <c r="AR13">
        <f>AR3/$AN$13</f>
        <v>3.2284836065573761</v>
      </c>
      <c r="AT13">
        <f>(1-A3/AT3)*100</f>
        <v>73.502388827636906</v>
      </c>
      <c r="AU13">
        <f t="shared" ref="AU13:AY17" si="5">(1-B3/AU3)*100</f>
        <v>71.116751269035532</v>
      </c>
      <c r="AV13">
        <f t="shared" si="5"/>
        <v>69.44329896907216</v>
      </c>
      <c r="AW13">
        <f t="shared" si="5"/>
        <v>70.47789191603394</v>
      </c>
      <c r="AX13">
        <f t="shared" si="5"/>
        <v>70.377358490566039</v>
      </c>
      <c r="AY13">
        <f t="shared" si="5"/>
        <v>71.928959052787377</v>
      </c>
    </row>
    <row r="14" spans="1:51" x14ac:dyDescent="0.25">
      <c r="H14">
        <f t="shared" ref="H14:H17" si="6">H4/A4</f>
        <v>68.315974100719416</v>
      </c>
      <c r="I14">
        <f t="shared" si="0"/>
        <v>83.390278606965168</v>
      </c>
      <c r="J14">
        <f t="shared" si="0"/>
        <v>41.843803176795582</v>
      </c>
      <c r="K14">
        <f t="shared" si="0"/>
        <v>59.614831168831167</v>
      </c>
      <c r="L14">
        <f t="shared" si="0"/>
        <v>33.136838709677427</v>
      </c>
      <c r="M14">
        <f t="shared" si="0"/>
        <v>59.507309405940575</v>
      </c>
      <c r="O14">
        <f t="shared" ref="O14:O17" si="7">O4/A4</f>
        <v>479.41122302158249</v>
      </c>
      <c r="P14">
        <f t="shared" si="1"/>
        <v>583.79402985074591</v>
      </c>
      <c r="Q14">
        <f t="shared" si="1"/>
        <v>317.35566298342496</v>
      </c>
      <c r="R14">
        <f t="shared" si="1"/>
        <v>176.98051948051881</v>
      </c>
      <c r="S14">
        <f t="shared" si="1"/>
        <v>141.70454545454507</v>
      </c>
      <c r="T14">
        <f t="shared" si="1"/>
        <v>312.86509900990023</v>
      </c>
      <c r="V14">
        <f t="shared" ref="V14:V17" si="8">V4/C4</f>
        <v>3.3200472364733444E-3</v>
      </c>
      <c r="W14">
        <f t="shared" si="2"/>
        <v>3.0517179427371932E-3</v>
      </c>
      <c r="X14">
        <f t="shared" si="2"/>
        <v>6.9279347115067478E-3</v>
      </c>
      <c r="Y14">
        <f t="shared" si="2"/>
        <v>1.4346653234941361E-2</v>
      </c>
      <c r="AA14">
        <f t="shared" ref="AA14:AA17" si="9">AA4/C4</f>
        <v>8.8810405132037786</v>
      </c>
      <c r="AB14">
        <f t="shared" si="3"/>
        <v>8.1925560547640757</v>
      </c>
      <c r="AC14">
        <f t="shared" si="3"/>
        <v>12.9301324085266</v>
      </c>
      <c r="AD14">
        <f t="shared" si="3"/>
        <v>22.873961843268066</v>
      </c>
      <c r="AF14">
        <f t="shared" ref="AF14:AF17" si="10">AF4/A4</f>
        <v>214.33314731719415</v>
      </c>
      <c r="AG14">
        <f t="shared" si="4"/>
        <v>197.53109636144274</v>
      </c>
      <c r="AH14">
        <f t="shared" si="4"/>
        <v>161.57417089195448</v>
      </c>
      <c r="AI14">
        <f t="shared" si="4"/>
        <v>171.61326290162341</v>
      </c>
      <c r="AJ14">
        <f t="shared" si="4"/>
        <v>112.89861894523462</v>
      </c>
      <c r="AK14">
        <f t="shared" si="4"/>
        <v>177.16492317809403</v>
      </c>
      <c r="AO14">
        <f t="shared" ref="AO14:AQ17" si="11">AO4/$AM$13</f>
        <v>1.5985453759446653</v>
      </c>
      <c r="AP14">
        <f t="shared" ref="AP14:AR17" si="12">AP4/$AN$13</f>
        <v>1.4316292440369824</v>
      </c>
      <c r="AQ14">
        <f t="shared" si="11"/>
        <v>3.4661181829150576</v>
      </c>
      <c r="AR14">
        <f t="shared" si="12"/>
        <v>2.0353483606557372</v>
      </c>
      <c r="AT14">
        <f t="shared" ref="AT14:AT17" si="13">(1-A4/AT4)*100</f>
        <v>70.822837951301423</v>
      </c>
      <c r="AU14">
        <f t="shared" si="5"/>
        <v>71.421800947867297</v>
      </c>
      <c r="AV14">
        <f t="shared" si="5"/>
        <v>69.757727652464496</v>
      </c>
      <c r="AW14">
        <f t="shared" si="5"/>
        <v>70.11642949547219</v>
      </c>
      <c r="AX14">
        <f t="shared" si="5"/>
        <v>55.579678679982635</v>
      </c>
      <c r="AY14">
        <f t="shared" si="5"/>
        <v>71.944444444444443</v>
      </c>
    </row>
    <row r="15" spans="1:51" x14ac:dyDescent="0.25">
      <c r="H15">
        <f t="shared" si="6"/>
        <v>53.135892857142863</v>
      </c>
      <c r="I15">
        <f t="shared" si="0"/>
        <v>89.183071547420965</v>
      </c>
      <c r="J15">
        <f t="shared" si="0"/>
        <v>51.514881114130425</v>
      </c>
      <c r="K15">
        <f t="shared" si="0"/>
        <v>64.029799065420548</v>
      </c>
      <c r="L15">
        <f t="shared" si="0"/>
        <v>45.079037364130436</v>
      </c>
      <c r="M15">
        <f t="shared" si="0"/>
        <v>55.454704128440362</v>
      </c>
      <c r="O15">
        <f t="shared" si="7"/>
        <v>312.77967032966995</v>
      </c>
      <c r="P15">
        <f t="shared" si="1"/>
        <v>441.56006655574015</v>
      </c>
      <c r="Q15">
        <f t="shared" si="1"/>
        <v>500.1715353260866</v>
      </c>
      <c r="R15">
        <f t="shared" si="1"/>
        <v>448.26752336448556</v>
      </c>
      <c r="S15">
        <f t="shared" si="1"/>
        <v>621.45550271739103</v>
      </c>
      <c r="T15">
        <f t="shared" si="1"/>
        <v>433.21788990825644</v>
      </c>
      <c r="V15">
        <f t="shared" si="8"/>
        <v>3.4258199321844317E-3</v>
      </c>
      <c r="W15">
        <f t="shared" si="2"/>
        <v>3.3274744292336031E-3</v>
      </c>
      <c r="X15">
        <f t="shared" si="2"/>
        <v>1.2048749099121769E-2</v>
      </c>
      <c r="Y15">
        <f t="shared" si="2"/>
        <v>1.5597889392400506E-2</v>
      </c>
      <c r="AA15">
        <f t="shared" si="9"/>
        <v>9.1265836198997778</v>
      </c>
      <c r="AB15">
        <f t="shared" si="3"/>
        <v>7.2877864366453267</v>
      </c>
      <c r="AC15">
        <f t="shared" si="3"/>
        <v>22.259858918781401</v>
      </c>
      <c r="AD15">
        <f t="shared" si="3"/>
        <v>17.294331467035409</v>
      </c>
      <c r="AF15">
        <f t="shared" si="10"/>
        <v>195.76659824031591</v>
      </c>
      <c r="AG15">
        <f t="shared" si="4"/>
        <v>206.24029360856906</v>
      </c>
      <c r="AH15">
        <f t="shared" si="4"/>
        <v>191.20964734045518</v>
      </c>
      <c r="AI15">
        <f t="shared" si="4"/>
        <v>190.59298317862149</v>
      </c>
      <c r="AJ15">
        <f t="shared" si="4"/>
        <v>190.91552121348505</v>
      </c>
      <c r="AK15">
        <f t="shared" si="4"/>
        <v>177.54402508864678</v>
      </c>
      <c r="AO15">
        <f t="shared" si="11"/>
        <v>1.9028996413475088</v>
      </c>
      <c r="AP15">
        <f t="shared" si="12"/>
        <v>1.2852730945536475</v>
      </c>
      <c r="AQ15">
        <f t="shared" si="11"/>
        <v>4.0085062741312738</v>
      </c>
      <c r="AR15">
        <f t="shared" si="12"/>
        <v>2.7973507025761117</v>
      </c>
      <c r="AT15">
        <f t="shared" si="13"/>
        <v>72.36142748671223</v>
      </c>
      <c r="AU15">
        <f t="shared" si="5"/>
        <v>69.068450849202264</v>
      </c>
      <c r="AV15">
        <f t="shared" si="5"/>
        <v>70.595285657211335</v>
      </c>
      <c r="AW15">
        <f t="shared" si="5"/>
        <v>71.805006587615281</v>
      </c>
      <c r="AX15">
        <f t="shared" si="5"/>
        <v>69.371618809821058</v>
      </c>
      <c r="AY15">
        <f t="shared" si="5"/>
        <v>70.725156669650843</v>
      </c>
    </row>
    <row r="16" spans="1:51" x14ac:dyDescent="0.25">
      <c r="H16">
        <f t="shared" si="6"/>
        <v>52.189671852899572</v>
      </c>
      <c r="I16">
        <f t="shared" si="0"/>
        <v>47.477555921052627</v>
      </c>
      <c r="J16">
        <f t="shared" si="0"/>
        <v>41.949395038167943</v>
      </c>
      <c r="K16">
        <f t="shared" si="0"/>
        <v>42.449387640449437</v>
      </c>
      <c r="L16">
        <f t="shared" si="0"/>
        <v>44.369190509915008</v>
      </c>
      <c r="M16">
        <f t="shared" si="0"/>
        <v>53.96269754977029</v>
      </c>
      <c r="O16">
        <f t="shared" si="7"/>
        <v>444.63055162659157</v>
      </c>
      <c r="P16">
        <f t="shared" si="1"/>
        <v>417.88717105263123</v>
      </c>
      <c r="Q16">
        <f t="shared" si="1"/>
        <v>468.35400763358751</v>
      </c>
      <c r="R16">
        <f t="shared" si="1"/>
        <v>342.56928838951274</v>
      </c>
      <c r="S16">
        <f t="shared" si="1"/>
        <v>319.12499999999949</v>
      </c>
      <c r="T16">
        <f t="shared" si="1"/>
        <v>276.67649310872906</v>
      </c>
      <c r="V16">
        <f t="shared" si="8"/>
        <v>2.8585180297268633E-3</v>
      </c>
      <c r="W16">
        <f t="shared" si="2"/>
        <v>2.898487320529536E-3</v>
      </c>
      <c r="X16">
        <f t="shared" si="2"/>
        <v>1.1934794026448405E-2</v>
      </c>
      <c r="Y16">
        <f t="shared" si="2"/>
        <v>1.5061124888803561E-2</v>
      </c>
      <c r="AA16">
        <f t="shared" si="9"/>
        <v>5.8307822155607294</v>
      </c>
      <c r="AB16">
        <f t="shared" si="3"/>
        <v>7.0879417552453239</v>
      </c>
      <c r="AC16">
        <f t="shared" si="3"/>
        <v>21.492989998273227</v>
      </c>
      <c r="AD16">
        <f t="shared" si="3"/>
        <v>19.985556801933953</v>
      </c>
      <c r="AF16">
        <f t="shared" si="10"/>
        <v>204.70617779596881</v>
      </c>
      <c r="AG16">
        <f t="shared" si="4"/>
        <v>223.46090651126639</v>
      </c>
      <c r="AH16">
        <f t="shared" si="4"/>
        <v>196.8301763012405</v>
      </c>
      <c r="AI16">
        <f t="shared" si="4"/>
        <v>152.25801099016854</v>
      </c>
      <c r="AJ16">
        <f t="shared" si="4"/>
        <v>216.46186633204675</v>
      </c>
      <c r="AK16">
        <f t="shared" si="4"/>
        <v>207.27305508066615</v>
      </c>
      <c r="AO16">
        <f t="shared" si="11"/>
        <v>1.5464486998847189</v>
      </c>
      <c r="AP16">
        <f t="shared" si="12"/>
        <v>1.4183241395384971</v>
      </c>
      <c r="AQ16">
        <f t="shared" si="11"/>
        <v>3.683073419401544</v>
      </c>
      <c r="AR16">
        <f t="shared" si="12"/>
        <v>2.2408884660421542</v>
      </c>
      <c r="AT16">
        <f t="shared" si="13"/>
        <v>71.11928104575162</v>
      </c>
      <c r="AU16">
        <f t="shared" si="5"/>
        <v>72.710951526032318</v>
      </c>
      <c r="AV16">
        <f t="shared" si="5"/>
        <v>70.170777988614802</v>
      </c>
      <c r="AW16">
        <f t="shared" si="5"/>
        <v>63.507972665148074</v>
      </c>
      <c r="AX16">
        <f t="shared" si="5"/>
        <v>70.033955857385394</v>
      </c>
      <c r="AY16">
        <f t="shared" si="5"/>
        <v>72.034261241970015</v>
      </c>
    </row>
    <row r="17" spans="6:52" x14ac:dyDescent="0.25">
      <c r="H17">
        <f t="shared" si="6"/>
        <v>52.295632286995513</v>
      </c>
      <c r="I17">
        <f t="shared" si="0"/>
        <v>58.815647260273977</v>
      </c>
      <c r="J17">
        <f t="shared" si="0"/>
        <v>46.058831395348832</v>
      </c>
      <c r="K17">
        <f t="shared" si="0"/>
        <v>58.247487082066847</v>
      </c>
      <c r="L17">
        <f t="shared" si="0"/>
        <v>46.896512048192776</v>
      </c>
      <c r="M17">
        <f t="shared" si="0"/>
        <v>57.371128246753244</v>
      </c>
      <c r="O17">
        <f t="shared" si="7"/>
        <v>402.30941704035843</v>
      </c>
      <c r="P17">
        <f t="shared" si="1"/>
        <v>480.21780821917844</v>
      </c>
      <c r="Q17">
        <f t="shared" si="1"/>
        <v>579.41182170542618</v>
      </c>
      <c r="R17">
        <f t="shared" si="1"/>
        <v>552.67933130699032</v>
      </c>
      <c r="S17">
        <f t="shared" si="1"/>
        <v>516.70582329317244</v>
      </c>
      <c r="T17">
        <f t="shared" si="1"/>
        <v>445.45129870129819</v>
      </c>
      <c r="V17">
        <f t="shared" si="8"/>
        <v>2.9995973433387057E-3</v>
      </c>
      <c r="W17">
        <f t="shared" si="2"/>
        <v>3.6313812052269027E-3</v>
      </c>
      <c r="X17">
        <f t="shared" si="2"/>
        <v>1.0839142953945313E-2</v>
      </c>
      <c r="Y17">
        <f t="shared" si="2"/>
        <v>1.5413466983869422E-2</v>
      </c>
      <c r="AA17">
        <f t="shared" si="9"/>
        <v>7.105418327799585</v>
      </c>
      <c r="AB17">
        <f t="shared" si="3"/>
        <v>8.9817799884683396</v>
      </c>
      <c r="AC17">
        <f t="shared" si="3"/>
        <v>19.030166802597225</v>
      </c>
      <c r="AD17">
        <f t="shared" si="3"/>
        <v>21.257804881863365</v>
      </c>
      <c r="AF17">
        <f t="shared" si="10"/>
        <v>239.17407817556051</v>
      </c>
      <c r="AG17">
        <f t="shared" si="4"/>
        <v>241.29074487200336</v>
      </c>
      <c r="AH17">
        <f t="shared" si="4"/>
        <v>203.55767779970932</v>
      </c>
      <c r="AJ17">
        <f t="shared" si="4"/>
        <v>211.74316980451812</v>
      </c>
      <c r="AK17">
        <f t="shared" si="4"/>
        <v>219.02005082593342</v>
      </c>
      <c r="AO17">
        <f t="shared" si="11"/>
        <v>1.5025778147816062</v>
      </c>
      <c r="AP17">
        <f t="shared" si="12"/>
        <v>1.3065612617512234</v>
      </c>
      <c r="AQ17">
        <f t="shared" si="11"/>
        <v>3.5126085907335907</v>
      </c>
      <c r="AR17">
        <f t="shared" si="12"/>
        <v>2.4364022248243558</v>
      </c>
      <c r="AT17">
        <f t="shared" si="13"/>
        <v>69.241379310344826</v>
      </c>
      <c r="AU17">
        <f t="shared" si="5"/>
        <v>70.325203252032523</v>
      </c>
      <c r="AV17">
        <f t="shared" si="5"/>
        <v>68.990384615384599</v>
      </c>
      <c r="AW17">
        <f t="shared" si="5"/>
        <v>69.480519480519476</v>
      </c>
      <c r="AX17">
        <f t="shared" si="5"/>
        <v>70.155813024370744</v>
      </c>
      <c r="AY17">
        <f t="shared" si="5"/>
        <v>72.389063200358578</v>
      </c>
    </row>
    <row r="18" spans="6:52" x14ac:dyDescent="0.25">
      <c r="F18" t="s">
        <v>16</v>
      </c>
      <c r="G18" t="s">
        <v>17</v>
      </c>
      <c r="J18">
        <f>_xlfn.T.TEST(J13:J17,H13:H17,2,3)</f>
        <v>2.5878981852475478E-2</v>
      </c>
      <c r="K18">
        <f>_xlfn.T.TEST(K13:K17,I13:I17,2,3)</f>
        <v>0.14635299364091148</v>
      </c>
      <c r="L18">
        <f>_xlfn.T.TEST(L13:L17,H13:H17,2,3)</f>
        <v>3.9735786982244635E-2</v>
      </c>
      <c r="M18">
        <f>_xlfn.T.TEST(M13:M17,I13:I17,2,3)</f>
        <v>0.13644383999000778</v>
      </c>
      <c r="Q18">
        <f>_xlfn.T.TEST(Q13:Q17,O13:O17,2,3)</f>
        <v>0.2577819034924782</v>
      </c>
      <c r="R18">
        <f>_xlfn.T.TEST(R13:R17,P13:P17,2,3)</f>
        <v>0.61901683824891007</v>
      </c>
      <c r="S18">
        <f>_xlfn.T.TEST(S13:S17,O13:O17,2,3)</f>
        <v>0.76763029165126961</v>
      </c>
      <c r="T18">
        <f>_xlfn.T.TEST(T13:T17,P13:P17,2,3)</f>
        <v>2.4672505287904382E-2</v>
      </c>
      <c r="X18">
        <f>_xlfn.T.TEST(X13:X17,V13:V17,2,3)</f>
        <v>1.2030895887379693E-3</v>
      </c>
      <c r="Y18">
        <f>_xlfn.T.TEST(Y13:Y17,W13:W17,2,3)</f>
        <v>3.4123263261600737E-9</v>
      </c>
      <c r="AC18">
        <f>_xlfn.T.TEST(AC13:AC17,AA13:AA17,2,3)</f>
        <v>1.2780108473192467E-3</v>
      </c>
      <c r="AD18">
        <f>_xlfn.T.TEST(AD13:AD17,AB13:AB17,2,3)</f>
        <v>6.4999538528576445E-4</v>
      </c>
      <c r="AH18">
        <f>_xlfn.T.TEST(AH13:AH17,AF13:AF17,2,3)</f>
        <v>0.12706616027546377</v>
      </c>
      <c r="AI18">
        <f>_xlfn.T.TEST(AI13:AI17,AG13:AG17,2,3)</f>
        <v>6.1632610992601849E-3</v>
      </c>
      <c r="AJ18">
        <f>_xlfn.T.TEST(AJ13:AJ17,AF13:AF17,2,3)</f>
        <v>0.23563315951712729</v>
      </c>
      <c r="AK18">
        <f>_xlfn.T.TEST(AK13:AK17,AG13:AG17,2,3)</f>
        <v>9.4710978521719752E-2</v>
      </c>
      <c r="AO18">
        <f>_xlfn.T.TEST(_xlfn.ANCHORARRAY(AO3),_xlfn.ANCHORARRAY(AM3),2,3)</f>
        <v>5.9426881154425975E-4</v>
      </c>
      <c r="AP18">
        <f>_xlfn.T.TEST(_xlfn.ANCHORARRAY(AP3),_xlfn.ANCHORARRAY(AN3),2,3)</f>
        <v>3.720776469396819E-4</v>
      </c>
      <c r="AQ18">
        <f>_xlfn.T.TEST(_xlfn.ANCHORARRAY(AQ3),_xlfn.ANCHORARRAY(AM3),2,3)</f>
        <v>2.6931159858613682E-5</v>
      </c>
      <c r="AR18">
        <f>_xlfn.T.TEST(_xlfn.ANCHORARRAY(AR3),_xlfn.ANCHORARRAY(AN3),2,3)</f>
        <v>1.478250397439249E-3</v>
      </c>
      <c r="AV18">
        <f>_xlfn.T.TEST(AV13:AV17,AT13:AT17,2,3)</f>
        <v>8.8923121503743763E-2</v>
      </c>
      <c r="AW18">
        <f>_xlfn.T.TEST(AW13:AW17,AU13:AU17,2,3)</f>
        <v>0.28652933307053735</v>
      </c>
      <c r="AX18">
        <f>_xlfn.T.TEST(AX13:AX17,AT13:AT17,2,3)</f>
        <v>0.21367887156582419</v>
      </c>
      <c r="AY18">
        <f>_xlfn.T.TEST(AY13:AY17,AU13:AU17,2,3)</f>
        <v>0.23926064393985508</v>
      </c>
      <c r="AZ18" t="s">
        <v>17</v>
      </c>
    </row>
    <row r="19" spans="6:52" x14ac:dyDescent="0.25">
      <c r="G19" t="s">
        <v>18</v>
      </c>
      <c r="I19">
        <f>_xlfn.T.TEST(I13:I17,H13:H17,2,3)</f>
        <v>0.13103706206468441</v>
      </c>
      <c r="K19">
        <f>_xlfn.T.TEST(K13:K17,J13:J17,2,3)</f>
        <v>4.5657688022717323E-2</v>
      </c>
      <c r="M19">
        <f>_xlfn.T.TEST(M13:M17,L13:L17,2,3)</f>
        <v>2.5147879118208406E-2</v>
      </c>
      <c r="P19">
        <f>_xlfn.T.TEST(P13:P17,O13:O17,2,3)</f>
        <v>0.15500782239193087</v>
      </c>
      <c r="R19">
        <f>_xlfn.T.TEST(R13:R17,Q13:Q17,2,3)</f>
        <v>0.61447375010233563</v>
      </c>
      <c r="T19">
        <f>_xlfn.T.TEST(T13:T17,S13:S17,2,3)</f>
        <v>0.38383841282356268</v>
      </c>
      <c r="W19">
        <f>_xlfn.T.TEST(W13:W17,V13:V17,2,3)</f>
        <v>0.59276463995801842</v>
      </c>
      <c r="Y19">
        <f>_xlfn.T.TEST(Y13:Y17,X13:X17,2,3)</f>
        <v>7.0995852737273362E-3</v>
      </c>
      <c r="AB19">
        <f>_xlfn.T.TEST(AB13:AB17,AA13:AA17,2,3)</f>
        <v>0.92062248952451853</v>
      </c>
      <c r="AD19">
        <f>_xlfn.T.TEST(AD13:AD17,AC13:AC17,2,3)</f>
        <v>0.24716156000614645</v>
      </c>
      <c r="AG19">
        <f>_xlfn.T.TEST(AG13:AG17,AF13:AF17,2,3)</f>
        <v>0.57029092095213607</v>
      </c>
      <c r="AI19">
        <f>_xlfn.T.TEST(AI13:AI17,AH13:AH17,2,3)</f>
        <v>0.21046268919386221</v>
      </c>
      <c r="AK19">
        <f>_xlfn.T.TEST(AK13:AK17,AJ13:AJ17,2,3)</f>
        <v>0.56000590582731702</v>
      </c>
      <c r="AP19">
        <f>_xlfn.T.TEST(AP13:AP17,AO13:AO17,2,3)</f>
        <v>5.5338408945980341E-2</v>
      </c>
      <c r="AR19">
        <f>_xlfn.T.TEST(AR13:AR17,AQ13:AQ17,2,3)</f>
        <v>4.965690456795578E-3</v>
      </c>
      <c r="AU19">
        <f>_xlfn.T.TEST(AU13:AU17,AT13:AT17,2,3)</f>
        <v>0.62344844885685291</v>
      </c>
      <c r="AW19">
        <f>_xlfn.T.TEST(AW13:AW17,AV13:AV17,2,3)</f>
        <v>0.65092358006678919</v>
      </c>
      <c r="AY19">
        <f>_xlfn.T.TEST(AY13:AY17,AX13:AX17,2,3)</f>
        <v>0.17897304226193833</v>
      </c>
      <c r="AZ19" t="s">
        <v>18</v>
      </c>
    </row>
  </sheetData>
  <mergeCells count="17">
    <mergeCell ref="AF11:AK11"/>
    <mergeCell ref="AM11:AR11"/>
    <mergeCell ref="AF1:AK1"/>
    <mergeCell ref="AT1:AY1"/>
    <mergeCell ref="AT11:AY11"/>
    <mergeCell ref="AM1:AR1"/>
    <mergeCell ref="H10:AK10"/>
    <mergeCell ref="AM10:AR10"/>
    <mergeCell ref="H11:M11"/>
    <mergeCell ref="O11:T11"/>
    <mergeCell ref="V11:Y11"/>
    <mergeCell ref="AA11:AD11"/>
    <mergeCell ref="A1:F1"/>
    <mergeCell ref="H1:M1"/>
    <mergeCell ref="O1:T1"/>
    <mergeCell ref="V1:Y1"/>
    <mergeCell ref="AA1:AD1"/>
  </mergeCells>
  <conditionalFormatting sqref="C8:F8">
    <cfRule type="cellIs" dxfId="21" priority="1" operator="lessThanOrEqual">
      <formula>0.05</formula>
    </cfRule>
  </conditionalFormatting>
  <conditionalFormatting sqref="J18:M18 I19 K19 M19">
    <cfRule type="cellIs" dxfId="20" priority="12" operator="lessThanOrEqual">
      <formula>0.05</formula>
    </cfRule>
  </conditionalFormatting>
  <conditionalFormatting sqref="Q18:T18 P19 R19 T19">
    <cfRule type="cellIs" dxfId="19" priority="9" operator="lessThanOrEqual">
      <formula>0.05</formula>
    </cfRule>
  </conditionalFormatting>
  <conditionalFormatting sqref="W19 Y19">
    <cfRule type="cellIs" dxfId="18" priority="11" operator="lessThanOrEqual">
      <formula>0.05</formula>
    </cfRule>
  </conditionalFormatting>
  <conditionalFormatting sqref="X18:Y18">
    <cfRule type="cellIs" dxfId="17" priority="7" operator="lessThanOrEqual">
      <formula>0.05</formula>
    </cfRule>
  </conditionalFormatting>
  <conditionalFormatting sqref="AB19 AD19">
    <cfRule type="cellIs" dxfId="16" priority="10" operator="lessThanOrEqual">
      <formula>0.05</formula>
    </cfRule>
  </conditionalFormatting>
  <conditionalFormatting sqref="AC18:AD18">
    <cfRule type="cellIs" dxfId="15" priority="6" operator="lessThanOrEqual">
      <formula>0.05</formula>
    </cfRule>
  </conditionalFormatting>
  <conditionalFormatting sqref="AH18:AK18 AG19 AI19 AK19">
    <cfRule type="cellIs" dxfId="14" priority="8" operator="lessThanOrEqual">
      <formula>0.05</formula>
    </cfRule>
  </conditionalFormatting>
  <conditionalFormatting sqref="AO18:AR18">
    <cfRule type="cellIs" dxfId="13" priority="3" operator="lessThanOrEqual">
      <formula>0.05</formula>
    </cfRule>
  </conditionalFormatting>
  <conditionalFormatting sqref="AP19 AR19">
    <cfRule type="cellIs" dxfId="12" priority="5" operator="lessThanOrEqual">
      <formula>0.05</formula>
    </cfRule>
  </conditionalFormatting>
  <conditionalFormatting sqref="AV18:AY18 AU19 AW19 AY19">
    <cfRule type="cellIs" dxfId="11" priority="2" operator="lessThanOrEqual">
      <formula>0.05</formula>
    </cfRule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F7684-3F1E-4EC5-83A0-40994580A0AA}">
  <dimension ref="A1:AZ25"/>
  <sheetViews>
    <sheetView tabSelected="1" topLeftCell="M1" workbookViewId="0">
      <selection activeCell="B15" sqref="B15"/>
    </sheetView>
  </sheetViews>
  <sheetFormatPr defaultRowHeight="15" x14ac:dyDescent="0.25"/>
  <cols>
    <col min="42" max="42" width="11.5703125" bestFit="1" customWidth="1"/>
  </cols>
  <sheetData>
    <row r="1" spans="1:51" ht="15.75" thickBot="1" x14ac:dyDescent="0.3">
      <c r="A1" s="2" t="s">
        <v>0</v>
      </c>
      <c r="B1" s="3"/>
      <c r="C1" s="3"/>
      <c r="D1" s="3"/>
      <c r="E1" s="3"/>
      <c r="F1" s="4"/>
      <c r="H1" s="2" t="s">
        <v>7</v>
      </c>
      <c r="I1" s="3"/>
      <c r="J1" s="3"/>
      <c r="K1" s="3"/>
      <c r="L1" s="3"/>
      <c r="M1" s="4"/>
      <c r="O1" s="2" t="s">
        <v>8</v>
      </c>
      <c r="P1" s="5"/>
      <c r="Q1" s="5"/>
      <c r="R1" s="5"/>
      <c r="S1" s="5"/>
      <c r="T1" s="6"/>
      <c r="V1" s="2" t="s">
        <v>9</v>
      </c>
      <c r="W1" s="5"/>
      <c r="X1" s="5"/>
      <c r="Y1" s="6"/>
      <c r="AA1" s="2" t="s">
        <v>10</v>
      </c>
      <c r="AB1" s="5"/>
      <c r="AC1" s="5"/>
      <c r="AD1" s="6"/>
      <c r="AF1" s="2" t="s">
        <v>11</v>
      </c>
      <c r="AG1" s="3"/>
      <c r="AH1" s="3"/>
      <c r="AI1" s="3"/>
      <c r="AJ1" s="3"/>
      <c r="AK1" s="4"/>
      <c r="AM1" s="2" t="s">
        <v>12</v>
      </c>
      <c r="AN1" s="3"/>
      <c r="AO1" s="3"/>
      <c r="AP1" s="3"/>
      <c r="AQ1" s="3"/>
      <c r="AR1" s="4"/>
      <c r="AT1" s="2" t="s">
        <v>25</v>
      </c>
      <c r="AU1" s="3"/>
      <c r="AV1" s="3"/>
      <c r="AW1" s="3"/>
      <c r="AX1" s="3"/>
      <c r="AY1" s="4"/>
    </row>
    <row r="2" spans="1:51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H2" t="s">
        <v>1</v>
      </c>
      <c r="I2" t="s">
        <v>2</v>
      </c>
      <c r="J2" t="s">
        <v>3</v>
      </c>
      <c r="K2" t="s">
        <v>4</v>
      </c>
      <c r="L2" t="s">
        <v>5</v>
      </c>
      <c r="M2" t="s">
        <v>6</v>
      </c>
      <c r="O2" t="s">
        <v>1</v>
      </c>
      <c r="P2" t="s">
        <v>2</v>
      </c>
      <c r="Q2" t="s">
        <v>3</v>
      </c>
      <c r="R2" t="s">
        <v>4</v>
      </c>
      <c r="S2" t="s">
        <v>5</v>
      </c>
      <c r="T2" t="s">
        <v>6</v>
      </c>
      <c r="V2" t="s">
        <v>3</v>
      </c>
      <c r="W2" t="s">
        <v>4</v>
      </c>
      <c r="X2" t="s">
        <v>5</v>
      </c>
      <c r="Y2" t="s">
        <v>6</v>
      </c>
      <c r="AA2" t="s">
        <v>3</v>
      </c>
      <c r="AB2" t="s">
        <v>4</v>
      </c>
      <c r="AC2" t="s">
        <v>5</v>
      </c>
      <c r="AD2" t="s">
        <v>6</v>
      </c>
      <c r="AF2" t="s">
        <v>1</v>
      </c>
      <c r="AG2" t="s">
        <v>2</v>
      </c>
      <c r="AH2" t="s">
        <v>3</v>
      </c>
      <c r="AI2" t="s">
        <v>4</v>
      </c>
      <c r="AJ2" t="s">
        <v>5</v>
      </c>
      <c r="AK2" t="s">
        <v>6</v>
      </c>
      <c r="AM2" t="s">
        <v>1</v>
      </c>
      <c r="AN2" t="s">
        <v>2</v>
      </c>
      <c r="AO2" t="s">
        <v>3</v>
      </c>
      <c r="AP2" t="s">
        <v>4</v>
      </c>
      <c r="AQ2" t="s">
        <v>5</v>
      </c>
      <c r="AR2" t="s">
        <v>6</v>
      </c>
      <c r="AT2" t="s">
        <v>1</v>
      </c>
      <c r="AU2" t="s">
        <v>2</v>
      </c>
      <c r="AV2" t="s">
        <v>3</v>
      </c>
      <c r="AW2" t="s">
        <v>4</v>
      </c>
      <c r="AX2" t="s">
        <v>5</v>
      </c>
      <c r="AY2" t="s">
        <v>6</v>
      </c>
    </row>
    <row r="3" spans="1:51" x14ac:dyDescent="0.25">
      <c r="A3" cm="1">
        <f t="array" ref="A3:B7">[10]D0!$M$3:$N$7</f>
        <v>2.3733333333333335</v>
      </c>
      <c r="B3">
        <v>2.0166666666666666</v>
      </c>
      <c r="C3" cm="1">
        <f t="array" ref="C3:D7">[10]D3!$M$3:$N$7</f>
        <v>2.17</v>
      </c>
      <c r="D3">
        <v>2.12</v>
      </c>
      <c r="E3" cm="1">
        <f t="array" ref="E3:F7">[10]D7!$M$3:$N$7</f>
        <v>2.2733333333333334</v>
      </c>
      <c r="F3">
        <v>2.0566666666666666</v>
      </c>
      <c r="H3" cm="1">
        <f t="array" ref="H3:H7">'[11]d0-3PicoGreen'!$B$13:$B$17</f>
        <v>151.69826</v>
      </c>
      <c r="I3" cm="1">
        <f t="array" ref="I3:I7">'[11]d0-3PicoGreen'!$D$13:$D$17</f>
        <v>167.34037999999998</v>
      </c>
      <c r="J3" cm="1">
        <f t="array" ref="J3:J7">'[11]d0-3PicoGreen'!$F$13:$F$17</f>
        <v>93.357379999999992</v>
      </c>
      <c r="K3" cm="1">
        <f t="array" ref="K3:K7">'[11]d0-3PicoGreen'!$H$13:$H$17</f>
        <v>182.13697999999999</v>
      </c>
      <c r="L3" cm="1">
        <f t="array" ref="L3:L7">[11]d7PicoGreen!$B$13:$B$17</f>
        <v>140.26582500000001</v>
      </c>
      <c r="M3" cm="1">
        <f t="array" ref="M3:M7">[11]d7PicoGreen!$D$13:$D$17</f>
        <v>135.23788499999998</v>
      </c>
      <c r="O3" cm="1">
        <f t="array" ref="O3:O7">'[11]d0-3DMMB_diluted'!$B$50:$B$54</f>
        <v>1135.1650000000022</v>
      </c>
      <c r="P3" cm="1">
        <f t="array" ref="P3:P7">'[11]d0-3DMMB_diluted'!$D$50:$D$54</f>
        <v>921.62200000000075</v>
      </c>
      <c r="Q3" cm="1">
        <f t="array" ref="Q3:Q7">'[11]d0-3DMMB_diluted'!$F$50:$F$54</f>
        <v>826.71400000000074</v>
      </c>
      <c r="R3" cm="1">
        <f t="array" ref="R3:R7">'[11]d0-3DMMB_diluted'!$H$50:$H$54</f>
        <v>921.62200000000075</v>
      </c>
      <c r="S3" cm="1">
        <f t="array" ref="S3:S7">[11]d7DMMB_diluted!$B$50:$B$54</f>
        <v>680.74300000000051</v>
      </c>
      <c r="T3" cm="1">
        <f t="array" ref="T3:T7">[11]d7DMMB_diluted!$D$50:$D$54</f>
        <v>817.55800000000056</v>
      </c>
      <c r="V3" cm="1">
        <f t="array" ref="V3:W7">'[11]d3Scintillation '!$P$32:$Q$36</f>
        <v>5.9296863348214284E-3</v>
      </c>
      <c r="W3">
        <v>7.4709951316964283E-3</v>
      </c>
      <c r="X3" cm="1">
        <f t="array" ref="X3:Y7">[11]d7Scintillation!$P$32:$Q$36</f>
        <v>1.2888255134766508E-2</v>
      </c>
      <c r="Y3">
        <v>1.3090984264013738E-2</v>
      </c>
      <c r="AA3" cm="1">
        <f t="array" ref="AA3:AB7">'[11]d3Scintillation '!$S$32:$T$36</f>
        <v>12.274853442163892</v>
      </c>
      <c r="AB3">
        <v>9.9631436427112749</v>
      </c>
      <c r="AC3" cm="1">
        <f t="array" ref="AC3:AD7">[11]d7Scintillation!$S$32:$T$36</f>
        <v>38.322953852186068</v>
      </c>
      <c r="AD3">
        <v>13.368472274018396</v>
      </c>
      <c r="AF3" cm="1">
        <f t="array" ref="AF3:AF7">'[11]d0OHP '!$A$41:$A$45</f>
        <v>484.23403652785709</v>
      </c>
      <c r="AG3" cm="1">
        <f t="array" ref="AG3:AG7">'[11]d0OHP '!$B$41:$B$45</f>
        <v>396.25427696785709</v>
      </c>
      <c r="AH3" cm="1">
        <f t="array" ref="AH3:AK7">'[11]d3-d7OHP'!$A$41:$D$45</f>
        <v>505.37142151199998</v>
      </c>
      <c r="AI3">
        <v>504.73806598800007</v>
      </c>
      <c r="AJ3">
        <v>581.79632140799993</v>
      </c>
      <c r="AK3">
        <v>567.12358510199999</v>
      </c>
      <c r="AM3">
        <v>2.08</v>
      </c>
      <c r="AN3">
        <v>1.5760000000000003</v>
      </c>
      <c r="AO3">
        <v>6.9999999999999991</v>
      </c>
      <c r="AP3">
        <v>4.7752808988764039</v>
      </c>
      <c r="AQ3">
        <v>5.1437908496732021</v>
      </c>
      <c r="AR3">
        <v>4.4117647058823533</v>
      </c>
      <c r="AT3" cm="1">
        <f t="array" ref="AT3:AT7">[10]D0!$H$2:$H$6*1000</f>
        <v>8.5</v>
      </c>
      <c r="AU3" cm="1">
        <f t="array" ref="AU3:AU7">[10]D0!$H$7:$H$11*1000</f>
        <v>7.4166666666666661</v>
      </c>
      <c r="AV3" cm="1">
        <f t="array" ref="AV3:AV7">[10]D3!$H$2:$H$6*1000</f>
        <v>7.7566666666666659</v>
      </c>
      <c r="AW3" cm="1">
        <f t="array" ref="AW3:AW7">[10]D3!$H$7:$H$11*1000</f>
        <v>7.56</v>
      </c>
      <c r="AX3" cm="1">
        <f t="array" ref="AX3:AX7">[10]D7!$H$2:$H$6*1000</f>
        <v>7.916666666666667</v>
      </c>
      <c r="AY3" cm="1">
        <f t="array" ref="AY3:AY7">[10]D7!$H$7:$H$11*1000</f>
        <v>7.4966666666666661</v>
      </c>
    </row>
    <row r="4" spans="1:51" x14ac:dyDescent="0.25">
      <c r="A4">
        <v>2.36</v>
      </c>
      <c r="B4">
        <v>2.1533333333333333</v>
      </c>
      <c r="C4">
        <v>2.376666666666666</v>
      </c>
      <c r="D4">
        <v>2.1566666666666667</v>
      </c>
      <c r="E4">
        <v>2.23</v>
      </c>
      <c r="F4">
        <v>1.83</v>
      </c>
      <c r="H4">
        <v>212.15294</v>
      </c>
      <c r="I4">
        <v>161.84449999999998</v>
      </c>
      <c r="J4">
        <v>133.09681999999998</v>
      </c>
      <c r="K4">
        <v>166.07209999999998</v>
      </c>
      <c r="L4">
        <v>112.61215499999999</v>
      </c>
      <c r="M4">
        <v>121.830045</v>
      </c>
      <c r="O4">
        <v>1004.6665000000022</v>
      </c>
      <c r="P4">
        <v>1063.9840000000011</v>
      </c>
      <c r="Q4">
        <v>791.12349999999935</v>
      </c>
      <c r="R4">
        <v>1040.257000000001</v>
      </c>
      <c r="S4">
        <v>803.87649999999906</v>
      </c>
      <c r="T4">
        <v>817.55799999999908</v>
      </c>
      <c r="V4">
        <v>6.5748853660714274E-3</v>
      </c>
      <c r="W4">
        <v>9.1710433727678585E-3</v>
      </c>
      <c r="X4">
        <v>1.2755318000833899E-2</v>
      </c>
      <c r="Y4">
        <v>1.1751642639642696E-2</v>
      </c>
      <c r="AA4">
        <v>13.544665867215329</v>
      </c>
      <c r="AB4">
        <v>11.265515360712749</v>
      </c>
      <c r="AC4">
        <v>39.686013770321281</v>
      </c>
      <c r="AD4">
        <v>22.071085597497039</v>
      </c>
      <c r="AF4">
        <v>456.61248410785726</v>
      </c>
      <c r="AG4">
        <v>401.80781660785715</v>
      </c>
      <c r="AH4">
        <v>526.37771305799993</v>
      </c>
      <c r="AI4">
        <v>520.57195408799987</v>
      </c>
      <c r="AJ4">
        <v>547.38400460399998</v>
      </c>
      <c r="AK4">
        <v>479.19272651999995</v>
      </c>
      <c r="AM4">
        <v>1.9600000000000002</v>
      </c>
      <c r="AN4">
        <v>1.5680000000000001</v>
      </c>
      <c r="AO4">
        <v>7.0674157303370784</v>
      </c>
      <c r="AP4">
        <v>4.9325842696629216</v>
      </c>
      <c r="AQ4">
        <v>4.477124183006536</v>
      </c>
      <c r="AR4">
        <v>3.2287581699346402</v>
      </c>
      <c r="AT4">
        <v>8.6866666666666674</v>
      </c>
      <c r="AU4">
        <v>7.9733333333333327</v>
      </c>
      <c r="AV4">
        <v>8.8766666666666669</v>
      </c>
      <c r="AW4">
        <v>7.9866666666666681</v>
      </c>
      <c r="AX4">
        <v>7.6733333333333338</v>
      </c>
      <c r="AY4">
        <v>6.72</v>
      </c>
    </row>
    <row r="5" spans="1:51" x14ac:dyDescent="0.25">
      <c r="A5">
        <v>2.5966666666666667</v>
      </c>
      <c r="B5">
        <v>1.97</v>
      </c>
      <c r="C5">
        <v>2.2999999999999998</v>
      </c>
      <c r="D5">
        <v>2.2133333333333334</v>
      </c>
      <c r="E5">
        <v>2.4166666666666665</v>
      </c>
      <c r="F5">
        <v>1.9766666666666666</v>
      </c>
      <c r="H5">
        <v>157.19414</v>
      </c>
      <c r="I5">
        <v>125.48714</v>
      </c>
      <c r="J5">
        <v>151.27549999999999</v>
      </c>
      <c r="K5">
        <v>167.34037999999998</v>
      </c>
      <c r="L5">
        <v>150.7407</v>
      </c>
      <c r="M5">
        <v>98.366324999999989</v>
      </c>
      <c r="O5">
        <v>1099.5745000000024</v>
      </c>
      <c r="P5">
        <v>826.71400000000062</v>
      </c>
      <c r="Q5">
        <v>933.48550000000205</v>
      </c>
      <c r="R5">
        <v>838.57749999999942</v>
      </c>
      <c r="S5">
        <v>1077.5064999999993</v>
      </c>
      <c r="T5">
        <v>762.83199999999761</v>
      </c>
      <c r="V5">
        <v>9.9212152622767842E-3</v>
      </c>
      <c r="W5">
        <v>9.1249577276785714E-3</v>
      </c>
      <c r="X5">
        <v>1.7647404529553937E-2</v>
      </c>
      <c r="Y5">
        <v>1.2466179734530474E-2</v>
      </c>
      <c r="AA5">
        <v>24.517147591377746</v>
      </c>
      <c r="AB5">
        <v>15.79125708076787</v>
      </c>
      <c r="AC5">
        <v>46.081910309263414</v>
      </c>
      <c r="AD5">
        <v>21.494406401362909</v>
      </c>
      <c r="AF5">
        <v>406.63062734785711</v>
      </c>
      <c r="AG5">
        <v>384.56261456785711</v>
      </c>
      <c r="AH5">
        <v>524.266527978</v>
      </c>
      <c r="AI5">
        <v>522.26090215199997</v>
      </c>
      <c r="AJ5">
        <v>623.38666748399999</v>
      </c>
      <c r="AK5">
        <v>584.54086201200005</v>
      </c>
      <c r="AM5">
        <v>1.9840000000000002</v>
      </c>
      <c r="AN5">
        <v>1.1760000000000002</v>
      </c>
      <c r="AO5">
        <v>8.2808988764044944</v>
      </c>
      <c r="AP5">
        <v>5.4157303370786511</v>
      </c>
      <c r="AQ5">
        <v>5.8888888888888884</v>
      </c>
      <c r="AR5">
        <v>3.2483660130718954</v>
      </c>
      <c r="AT5">
        <v>9.6266666666666652</v>
      </c>
      <c r="AU5">
        <v>7.4366666666666665</v>
      </c>
      <c r="AV5">
        <v>8.0733333333333341</v>
      </c>
      <c r="AW5">
        <v>7.9633333333333329</v>
      </c>
      <c r="AX5">
        <v>8.4166666666666661</v>
      </c>
      <c r="AY5">
        <v>7.333333333333333</v>
      </c>
    </row>
    <row r="6" spans="1:51" x14ac:dyDescent="0.25">
      <c r="A6">
        <v>2.2366666666666668</v>
      </c>
      <c r="B6">
        <v>2.1566666666666667</v>
      </c>
      <c r="C6">
        <v>2.33</v>
      </c>
      <c r="D6">
        <v>2.0100000000000002</v>
      </c>
      <c r="E6">
        <v>2.2399999999999998</v>
      </c>
      <c r="F6">
        <v>2.043333333333333</v>
      </c>
      <c r="H6">
        <v>141.55201999999997</v>
      </c>
      <c r="I6">
        <v>158.03966</v>
      </c>
      <c r="J6">
        <v>108.57673999999999</v>
      </c>
      <c r="K6">
        <v>110.69053999999998</v>
      </c>
      <c r="L6">
        <v>97.109339999999989</v>
      </c>
      <c r="M6">
        <v>130.20994499999998</v>
      </c>
      <c r="O6">
        <v>933.48550000000228</v>
      </c>
      <c r="P6">
        <v>886.03149999999937</v>
      </c>
      <c r="Q6">
        <v>743.66949999999929</v>
      </c>
      <c r="R6">
        <v>838.57750000000203</v>
      </c>
      <c r="S6">
        <v>913.32850000000224</v>
      </c>
      <c r="T6">
        <v>899.64699999999766</v>
      </c>
      <c r="V6">
        <v>7.7987152745535712E-3</v>
      </c>
      <c r="W6">
        <v>8.062427577008929E-3</v>
      </c>
      <c r="X6">
        <v>1.4659642444418534E-2</v>
      </c>
      <c r="Y6">
        <v>1.2383094025822595E-2</v>
      </c>
      <c r="AA6">
        <v>17.582018193019898</v>
      </c>
      <c r="AB6">
        <v>14.87959687816684</v>
      </c>
      <c r="AC6">
        <v>35.125005582714998</v>
      </c>
      <c r="AD6">
        <v>9.9608224786803721</v>
      </c>
      <c r="AF6">
        <v>420.66062222785712</v>
      </c>
      <c r="AG6">
        <v>414.08406212785712</v>
      </c>
      <c r="AH6">
        <v>640.90950364799994</v>
      </c>
      <c r="AI6">
        <v>612.72518283000011</v>
      </c>
      <c r="AJ6">
        <v>713.85094816200024</v>
      </c>
      <c r="AK6">
        <v>627.29235988200003</v>
      </c>
      <c r="AM6">
        <v>1.6960000000000002</v>
      </c>
      <c r="AN6">
        <v>1.4319999999999999</v>
      </c>
      <c r="AO6">
        <v>5.4943820224719095</v>
      </c>
      <c r="AP6">
        <v>4.9662921348314608</v>
      </c>
      <c r="AQ6">
        <v>4.4052287581699341</v>
      </c>
      <c r="AR6">
        <v>3.6143790849673203</v>
      </c>
      <c r="AT6">
        <v>7.9733333333333336</v>
      </c>
      <c r="AU6">
        <v>7.93</v>
      </c>
      <c r="AV6">
        <v>8.173333333333332</v>
      </c>
      <c r="AW6">
        <v>7.2366666666666664</v>
      </c>
      <c r="AX6">
        <v>8.043333333333333</v>
      </c>
      <c r="AY6">
        <v>7.6899999999999995</v>
      </c>
    </row>
    <row r="7" spans="1:51" x14ac:dyDescent="0.25">
      <c r="A7">
        <v>2.4633333333333334</v>
      </c>
      <c r="B7">
        <v>1.9433333333333334</v>
      </c>
      <c r="C7">
        <v>2.4099999999999997</v>
      </c>
      <c r="D7">
        <v>1.9266666666666667</v>
      </c>
      <c r="E7">
        <v>2.3166666666666669</v>
      </c>
      <c r="F7">
        <v>1.96</v>
      </c>
      <c r="H7">
        <v>126.33265999999998</v>
      </c>
      <c r="I7">
        <v>150.85273999999998</v>
      </c>
      <c r="J7">
        <v>121.25953999999999</v>
      </c>
      <c r="K7">
        <v>147.0479</v>
      </c>
      <c r="L7">
        <v>135.65687999999997</v>
      </c>
      <c r="M7">
        <v>96.271349999999998</v>
      </c>
      <c r="O7">
        <v>897.89500000000089</v>
      </c>
      <c r="P7">
        <v>826.71400000000062</v>
      </c>
      <c r="Q7">
        <v>862.30449999999951</v>
      </c>
      <c r="R7">
        <v>755.53300000000058</v>
      </c>
      <c r="S7">
        <v>913.32849999999917</v>
      </c>
      <c r="T7">
        <v>612.33549999999889</v>
      </c>
      <c r="V7">
        <v>8.6922647265624993E-3</v>
      </c>
      <c r="W7">
        <v>7.2303256517857141E-3</v>
      </c>
      <c r="X7">
        <v>1.3632703084789121E-2</v>
      </c>
      <c r="Y7">
        <v>1.20141934791596E-2</v>
      </c>
      <c r="AA7">
        <v>16.605239404518791</v>
      </c>
      <c r="AB7">
        <v>14.358648190966251</v>
      </c>
      <c r="AC7">
        <v>17.510077409890762</v>
      </c>
      <c r="AD7">
        <v>8.2307848902779934</v>
      </c>
      <c r="AF7">
        <v>493.29507488785708</v>
      </c>
      <c r="AG7">
        <v>418.61458130785718</v>
      </c>
      <c r="AH7">
        <v>690.73347153599991</v>
      </c>
      <c r="AI7">
        <v>598.68580204799991</v>
      </c>
      <c r="AJ7">
        <v>740.34632091600008</v>
      </c>
      <c r="AK7">
        <v>633.30923736000011</v>
      </c>
      <c r="AM7">
        <v>1.6560000000000001</v>
      </c>
      <c r="AN7">
        <v>1.216</v>
      </c>
      <c r="AO7">
        <v>6</v>
      </c>
      <c r="AP7">
        <v>4.797752808988764</v>
      </c>
      <c r="AQ7">
        <v>3.6666666666666665</v>
      </c>
      <c r="AR7">
        <v>3.4248366013071894</v>
      </c>
      <c r="AT7">
        <v>8.9933333333333341</v>
      </c>
      <c r="AU7">
        <v>6.7933333333333348</v>
      </c>
      <c r="AV7">
        <v>8.5466666666666651</v>
      </c>
      <c r="AW7">
        <v>6.8999999999999995</v>
      </c>
      <c r="AX7">
        <v>8.2266666666666648</v>
      </c>
      <c r="AY7">
        <v>7.2233333333333345</v>
      </c>
    </row>
    <row r="8" spans="1:51" x14ac:dyDescent="0.25">
      <c r="C8">
        <f>_xlfn.T.TEST(C3:C7,A3:A7,2,3)</f>
        <v>0.26160969774630694</v>
      </c>
      <c r="D8">
        <f>_xlfn.T.TEST(D3:D7,B3:B7,2,3)</f>
        <v>0.60200783439336936</v>
      </c>
      <c r="E8">
        <f>_xlfn.T.TEST(E3:E7,A3:A7,2,3)</f>
        <v>0.15592203271503249</v>
      </c>
      <c r="F8">
        <f>_xlfn.T.TEST(F3:F7,B3:B7,2,3)</f>
        <v>0.25348408266578487</v>
      </c>
    </row>
    <row r="9" spans="1:51" ht="15.75" thickBot="1" x14ac:dyDescent="0.3"/>
    <row r="10" spans="1:51" ht="15.75" thickBot="1" x14ac:dyDescent="0.3">
      <c r="G10" s="1"/>
      <c r="H10" s="2" t="s">
        <v>13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4"/>
      <c r="AL10" s="1"/>
      <c r="AM10" s="2" t="s">
        <v>14</v>
      </c>
      <c r="AN10" s="3"/>
      <c r="AO10" s="3"/>
      <c r="AP10" s="3"/>
      <c r="AQ10" s="3"/>
      <c r="AR10" s="4"/>
    </row>
    <row r="11" spans="1:51" ht="15.75" thickBot="1" x14ac:dyDescent="0.3">
      <c r="H11" s="2" t="s">
        <v>19</v>
      </c>
      <c r="I11" s="3"/>
      <c r="J11" s="3"/>
      <c r="K11" s="3"/>
      <c r="L11" s="3"/>
      <c r="M11" s="4"/>
      <c r="O11" s="2" t="s">
        <v>20</v>
      </c>
      <c r="P11" s="5"/>
      <c r="Q11" s="5"/>
      <c r="R11" s="5"/>
      <c r="S11" s="5"/>
      <c r="T11" s="6"/>
      <c r="V11" s="2" t="s">
        <v>21</v>
      </c>
      <c r="W11" s="5"/>
      <c r="X11" s="5"/>
      <c r="Y11" s="6"/>
      <c r="AA11" s="2" t="s">
        <v>22</v>
      </c>
      <c r="AB11" s="5"/>
      <c r="AC11" s="5"/>
      <c r="AD11" s="6"/>
      <c r="AF11" s="2" t="s">
        <v>23</v>
      </c>
      <c r="AG11" s="3"/>
      <c r="AH11" s="3"/>
      <c r="AI11" s="3"/>
      <c r="AJ11" s="3"/>
      <c r="AK11" s="4"/>
      <c r="AM11" s="2" t="s">
        <v>24</v>
      </c>
      <c r="AN11" s="3"/>
      <c r="AO11" s="3"/>
      <c r="AP11" s="3"/>
      <c r="AQ11" s="3"/>
      <c r="AR11" s="4"/>
      <c r="AT11" s="2" t="s">
        <v>26</v>
      </c>
      <c r="AU11" s="3"/>
      <c r="AV11" s="3"/>
      <c r="AW11" s="3"/>
      <c r="AX11" s="3"/>
      <c r="AY11" s="4"/>
    </row>
    <row r="12" spans="1:51" x14ac:dyDescent="0.25">
      <c r="H12" t="s">
        <v>1</v>
      </c>
      <c r="I12" t="s">
        <v>2</v>
      </c>
      <c r="J12" t="s">
        <v>3</v>
      </c>
      <c r="K12" t="s">
        <v>4</v>
      </c>
      <c r="L12" t="s">
        <v>5</v>
      </c>
      <c r="M12" t="s">
        <v>6</v>
      </c>
      <c r="O12" t="s">
        <v>1</v>
      </c>
      <c r="P12" t="s">
        <v>2</v>
      </c>
      <c r="Q12" t="s">
        <v>3</v>
      </c>
      <c r="R12" t="s">
        <v>4</v>
      </c>
      <c r="S12" t="s">
        <v>5</v>
      </c>
      <c r="T12" t="s">
        <v>6</v>
      </c>
      <c r="V12" t="s">
        <v>3</v>
      </c>
      <c r="W12" t="s">
        <v>4</v>
      </c>
      <c r="X12" t="s">
        <v>5</v>
      </c>
      <c r="Y12" t="s">
        <v>6</v>
      </c>
      <c r="AA12" t="s">
        <v>3</v>
      </c>
      <c r="AB12" t="s">
        <v>4</v>
      </c>
      <c r="AC12" t="s">
        <v>5</v>
      </c>
      <c r="AD12" t="s">
        <v>6</v>
      </c>
      <c r="AF12" t="s">
        <v>1</v>
      </c>
      <c r="AG12" t="s">
        <v>2</v>
      </c>
      <c r="AH12" t="s">
        <v>3</v>
      </c>
      <c r="AI12" t="s">
        <v>4</v>
      </c>
      <c r="AJ12" t="s">
        <v>5</v>
      </c>
      <c r="AK12" t="s">
        <v>6</v>
      </c>
      <c r="AM12" t="s">
        <v>15</v>
      </c>
      <c r="AN12" t="s">
        <v>15</v>
      </c>
      <c r="AO12" t="s">
        <v>3</v>
      </c>
      <c r="AP12" t="s">
        <v>4</v>
      </c>
      <c r="AQ12" t="s">
        <v>5</v>
      </c>
      <c r="AR12" t="s">
        <v>6</v>
      </c>
      <c r="AT12" t="s">
        <v>1</v>
      </c>
      <c r="AU12" t="s">
        <v>2</v>
      </c>
      <c r="AV12" t="s">
        <v>3</v>
      </c>
      <c r="AW12" t="s">
        <v>4</v>
      </c>
      <c r="AX12" t="s">
        <v>5</v>
      </c>
      <c r="AY12" t="s">
        <v>6</v>
      </c>
    </row>
    <row r="13" spans="1:51" x14ac:dyDescent="0.25">
      <c r="H13">
        <f>H3/A3</f>
        <v>63.917806179775276</v>
      </c>
      <c r="I13">
        <f t="shared" ref="I13:M17" si="0">I3/B3</f>
        <v>82.978700826446271</v>
      </c>
      <c r="J13">
        <f t="shared" si="0"/>
        <v>43.021834101382488</v>
      </c>
      <c r="K13">
        <f t="shared" si="0"/>
        <v>85.913669811320744</v>
      </c>
      <c r="L13">
        <f t="shared" si="0"/>
        <v>61.700509530791791</v>
      </c>
      <c r="M13">
        <f t="shared" si="0"/>
        <v>65.755859805510525</v>
      </c>
      <c r="O13">
        <f>O3/A3</f>
        <v>478.2998595505627</v>
      </c>
      <c r="P13">
        <f t="shared" ref="P13:T17" si="1">P3/B3</f>
        <v>457.00264462809957</v>
      </c>
      <c r="Q13">
        <f t="shared" si="1"/>
        <v>380.97419354838746</v>
      </c>
      <c r="R13">
        <f t="shared" si="1"/>
        <v>434.72735849056636</v>
      </c>
      <c r="S13">
        <f t="shared" si="1"/>
        <v>299.44706744868057</v>
      </c>
      <c r="T13">
        <f t="shared" si="1"/>
        <v>397.51604538087548</v>
      </c>
      <c r="V13">
        <f>V3/C3</f>
        <v>2.7325743478439765E-3</v>
      </c>
      <c r="W13">
        <f t="shared" ref="W13:Y17" si="2">W3/D3</f>
        <v>3.5240543074039755E-3</v>
      </c>
      <c r="X13">
        <f>X3/E3</f>
        <v>5.6693204405131262E-3</v>
      </c>
      <c r="Y13">
        <f t="shared" si="2"/>
        <v>6.3651463196177007E-3</v>
      </c>
      <c r="AA13">
        <f>AA3/C3</f>
        <v>5.6566144894764481</v>
      </c>
      <c r="AB13">
        <f t="shared" ref="AB13:AD17" si="3">AB3/D3</f>
        <v>4.699596057882677</v>
      </c>
      <c r="AC13">
        <f t="shared" si="3"/>
        <v>16.857604333806187</v>
      </c>
      <c r="AD13">
        <f t="shared" si="3"/>
        <v>6.5000675562488146</v>
      </c>
      <c r="AF13">
        <f>AF3/A3</f>
        <v>204.0311951662319</v>
      </c>
      <c r="AG13">
        <f t="shared" ref="AG13:AK17" si="4">AG3/B3</f>
        <v>196.48972411629279</v>
      </c>
      <c r="AH13">
        <f t="shared" si="4"/>
        <v>232.89005599631335</v>
      </c>
      <c r="AI13">
        <f t="shared" si="4"/>
        <v>238.08399339056606</v>
      </c>
      <c r="AJ13">
        <f t="shared" si="4"/>
        <v>255.92213551671549</v>
      </c>
      <c r="AK13">
        <f t="shared" si="4"/>
        <v>275.74890685672608</v>
      </c>
      <c r="AM13">
        <f>AVERAGE(AM3:AM7)</f>
        <v>1.8752000000000002</v>
      </c>
      <c r="AN13">
        <f>AVERAGE(AN3:AN7)</f>
        <v>1.3936000000000002</v>
      </c>
      <c r="AO13">
        <f>AO3/$AM$13</f>
        <v>3.7329351535836168</v>
      </c>
      <c r="AP13">
        <f>AP3/$AN$13</f>
        <v>3.4265792902385215</v>
      </c>
      <c r="AQ13">
        <f>AQ3/$AM$13</f>
        <v>2.7430625264895485</v>
      </c>
      <c r="AR13">
        <f>AR3/$AN$13</f>
        <v>3.1657324238535827</v>
      </c>
      <c r="AT13">
        <f>(1-A3/AT3)*100</f>
        <v>72.078431372549005</v>
      </c>
      <c r="AU13">
        <f t="shared" ref="AU13:AY13" si="5">(1-B3/AU3)*100</f>
        <v>72.80898876404494</v>
      </c>
      <c r="AV13">
        <f t="shared" si="5"/>
        <v>72.024065320154705</v>
      </c>
      <c r="AW13">
        <f t="shared" si="5"/>
        <v>71.957671957671948</v>
      </c>
      <c r="AX13">
        <f t="shared" si="5"/>
        <v>71.284210526315789</v>
      </c>
      <c r="AY13">
        <f t="shared" si="5"/>
        <v>72.565584704313025</v>
      </c>
    </row>
    <row r="14" spans="1:51" x14ac:dyDescent="0.25">
      <c r="A14" t="s">
        <v>28</v>
      </c>
      <c r="H14">
        <f t="shared" ref="H14:H17" si="6">H4/A4</f>
        <v>89.895313559322034</v>
      </c>
      <c r="I14">
        <f t="shared" si="0"/>
        <v>75.159984520123828</v>
      </c>
      <c r="J14">
        <f t="shared" si="0"/>
        <v>56.001467040673219</v>
      </c>
      <c r="K14">
        <f t="shared" si="0"/>
        <v>77.004064914992256</v>
      </c>
      <c r="L14">
        <f t="shared" si="0"/>
        <v>50.498724215246632</v>
      </c>
      <c r="M14">
        <f t="shared" si="0"/>
        <v>66.573795081967205</v>
      </c>
      <c r="O14">
        <f t="shared" ref="O14:O17" si="7">O4/A4</f>
        <v>425.70614406779754</v>
      </c>
      <c r="P14">
        <f t="shared" si="1"/>
        <v>494.11021671826677</v>
      </c>
      <c r="Q14">
        <f t="shared" si="1"/>
        <v>332.87103786816249</v>
      </c>
      <c r="R14">
        <f t="shared" si="1"/>
        <v>482.34482225656922</v>
      </c>
      <c r="S14">
        <f t="shared" si="1"/>
        <v>360.48273542600856</v>
      </c>
      <c r="T14">
        <f t="shared" si="1"/>
        <v>446.75300546448034</v>
      </c>
      <c r="V14">
        <f t="shared" ref="V14:V17" si="8">V4/C4</f>
        <v>2.7664314303245843E-3</v>
      </c>
      <c r="W14">
        <f t="shared" si="2"/>
        <v>4.252415783354494E-3</v>
      </c>
      <c r="X14">
        <f t="shared" si="2"/>
        <v>5.7198735429748425E-3</v>
      </c>
      <c r="Y14">
        <f t="shared" si="2"/>
        <v>6.4216626446134953E-3</v>
      </c>
      <c r="AA14">
        <f t="shared" ref="AA14:AA17" si="9">AA4/C4</f>
        <v>5.6990178964440386</v>
      </c>
      <c r="AB14">
        <f t="shared" si="3"/>
        <v>5.2235774470074565</v>
      </c>
      <c r="AC14">
        <f t="shared" si="3"/>
        <v>17.796418731085776</v>
      </c>
      <c r="AD14">
        <f t="shared" si="3"/>
        <v>12.060702512293464</v>
      </c>
      <c r="AF14">
        <f t="shared" ref="AF14:AF17" si="10">AF4/A4</f>
        <v>193.47986614739716</v>
      </c>
      <c r="AG14">
        <f t="shared" si="4"/>
        <v>186.59805724823087</v>
      </c>
      <c r="AH14">
        <f t="shared" si="4"/>
        <v>221.47729862187941</v>
      </c>
      <c r="AI14">
        <f t="shared" si="4"/>
        <v>241.37803126182374</v>
      </c>
      <c r="AJ14">
        <f t="shared" si="4"/>
        <v>245.46367919461883</v>
      </c>
      <c r="AK14">
        <f t="shared" si="4"/>
        <v>261.85394891803276</v>
      </c>
      <c r="AO14">
        <f t="shared" ref="AO14:AQ17" si="11">AO4/$AM$13</f>
        <v>3.7688863749664452</v>
      </c>
      <c r="AP14">
        <f t="shared" ref="AP14:AR17" si="12">AP4/$AN$13</f>
        <v>3.5394548433287323</v>
      </c>
      <c r="AQ14">
        <f t="shared" si="11"/>
        <v>2.3875448928149186</v>
      </c>
      <c r="AR14">
        <f t="shared" si="12"/>
        <v>2.3168471368646957</v>
      </c>
      <c r="AT14">
        <f t="shared" ref="AT14:AT17" si="13">(1-A4/AT4)*100</f>
        <v>72.831926323868004</v>
      </c>
      <c r="AU14">
        <f t="shared" ref="AU14:AU17" si="14">(1-B4/AU4)*100</f>
        <v>72.993311036789294</v>
      </c>
      <c r="AV14">
        <f t="shared" ref="AV14:AV17" si="15">(1-C4/AV4)*100</f>
        <v>73.225685317311303</v>
      </c>
      <c r="AW14">
        <f t="shared" ref="AW14:AW17" si="16">(1-D4/AW4)*100</f>
        <v>72.996661101836395</v>
      </c>
      <c r="AX14">
        <f t="shared" ref="AX14:AX17" si="17">(1-E4/AX4)*100</f>
        <v>70.938314509122506</v>
      </c>
      <c r="AY14">
        <f t="shared" ref="AY14:AY17" si="18">(1-F4/AY4)*100</f>
        <v>72.767857142857139</v>
      </c>
    </row>
    <row r="15" spans="1:51" x14ac:dyDescent="0.25">
      <c r="A15">
        <f>AVERAGE(NH!A3:A7,EST!A3:A7,PRO!A3:A7,DH!A3:A7)</f>
        <v>2.4139999999999993</v>
      </c>
      <c r="B15">
        <f>AVERAGE(NH!B3:B7,EST!B3:B7,PRO!B3:B7,DH!B3:B7)</f>
        <v>2.0883333333333338</v>
      </c>
      <c r="H15">
        <f t="shared" si="6"/>
        <v>60.536896020539153</v>
      </c>
      <c r="I15">
        <f t="shared" si="0"/>
        <v>63.699055837563449</v>
      </c>
      <c r="J15">
        <f t="shared" si="0"/>
        <v>65.771956521739128</v>
      </c>
      <c r="K15">
        <f t="shared" si="0"/>
        <v>75.60559337349396</v>
      </c>
      <c r="L15">
        <f t="shared" si="0"/>
        <v>62.375462068965525</v>
      </c>
      <c r="M15">
        <f t="shared" si="0"/>
        <v>49.763739460370992</v>
      </c>
      <c r="O15">
        <f t="shared" si="7"/>
        <v>423.45616174582892</v>
      </c>
      <c r="P15">
        <f t="shared" si="1"/>
        <v>419.65177664974652</v>
      </c>
      <c r="Q15">
        <f t="shared" si="1"/>
        <v>405.86326086956615</v>
      </c>
      <c r="R15">
        <f t="shared" si="1"/>
        <v>378.87537650602383</v>
      </c>
      <c r="S15">
        <f t="shared" si="1"/>
        <v>445.86475862068937</v>
      </c>
      <c r="T15">
        <f t="shared" si="1"/>
        <v>385.91838111298364</v>
      </c>
      <c r="V15">
        <f t="shared" si="8"/>
        <v>4.3135718531638195E-3</v>
      </c>
      <c r="W15">
        <f t="shared" si="2"/>
        <v>4.1227218649150174E-3</v>
      </c>
      <c r="X15">
        <f t="shared" si="2"/>
        <v>7.3023742880912847E-3</v>
      </c>
      <c r="Y15">
        <f t="shared" si="2"/>
        <v>6.3066676565921454E-3</v>
      </c>
      <c r="AA15">
        <f t="shared" si="9"/>
        <v>10.659629387555542</v>
      </c>
      <c r="AB15">
        <f t="shared" si="3"/>
        <v>7.1346041027565681</v>
      </c>
      <c r="AC15">
        <f t="shared" si="3"/>
        <v>19.068376679695206</v>
      </c>
      <c r="AD15">
        <f t="shared" si="3"/>
        <v>10.87406731940788</v>
      </c>
      <c r="AF15">
        <f t="shared" si="10"/>
        <v>156.59716072446358</v>
      </c>
      <c r="AG15">
        <f t="shared" si="4"/>
        <v>195.20944901921681</v>
      </c>
      <c r="AH15">
        <f t="shared" si="4"/>
        <v>227.94196868608697</v>
      </c>
      <c r="AI15">
        <f t="shared" si="4"/>
        <v>235.96125097228915</v>
      </c>
      <c r="AJ15">
        <f t="shared" si="4"/>
        <v>257.95310378648276</v>
      </c>
      <c r="AK15">
        <f t="shared" si="4"/>
        <v>295.72050354738622</v>
      </c>
      <c r="AO15">
        <f t="shared" si="11"/>
        <v>4.4160083598573454</v>
      </c>
      <c r="AP15">
        <f t="shared" si="12"/>
        <v>3.8861440421058053</v>
      </c>
      <c r="AQ15">
        <f t="shared" si="11"/>
        <v>3.1404057641259002</v>
      </c>
      <c r="AR15">
        <f t="shared" si="12"/>
        <v>2.3309170587484895</v>
      </c>
      <c r="AT15">
        <f t="shared" si="13"/>
        <v>73.026315789473671</v>
      </c>
      <c r="AU15">
        <f t="shared" si="14"/>
        <v>73.509636934110262</v>
      </c>
      <c r="AV15">
        <f t="shared" si="15"/>
        <v>71.511147811725849</v>
      </c>
      <c r="AW15">
        <f t="shared" si="16"/>
        <v>72.205943909585599</v>
      </c>
      <c r="AX15">
        <f t="shared" si="17"/>
        <v>71.287128712871279</v>
      </c>
      <c r="AY15">
        <f t="shared" si="18"/>
        <v>73.045454545454547</v>
      </c>
    </row>
    <row r="16" spans="1:51" x14ac:dyDescent="0.25">
      <c r="H16">
        <f t="shared" si="6"/>
        <v>63.28704321907599</v>
      </c>
      <c r="I16">
        <f t="shared" si="0"/>
        <v>73.279595054095822</v>
      </c>
      <c r="J16">
        <f t="shared" si="0"/>
        <v>46.599459227467804</v>
      </c>
      <c r="K16">
        <f t="shared" si="0"/>
        <v>55.069920398009934</v>
      </c>
      <c r="L16">
        <f t="shared" si="0"/>
        <v>43.352383928571427</v>
      </c>
      <c r="M16">
        <f t="shared" si="0"/>
        <v>63.724279771615009</v>
      </c>
      <c r="O16">
        <f t="shared" si="7"/>
        <v>417.35566318927073</v>
      </c>
      <c r="P16">
        <f t="shared" si="1"/>
        <v>410.83377125193169</v>
      </c>
      <c r="Q16">
        <f t="shared" si="1"/>
        <v>319.17145922746749</v>
      </c>
      <c r="R16">
        <f t="shared" si="1"/>
        <v>417.20273631840894</v>
      </c>
      <c r="S16">
        <f t="shared" si="1"/>
        <v>407.73593750000106</v>
      </c>
      <c r="T16">
        <f t="shared" si="1"/>
        <v>440.28401305056991</v>
      </c>
      <c r="V16">
        <f t="shared" si="8"/>
        <v>3.3470881006667686E-3</v>
      </c>
      <c r="W16">
        <f t="shared" si="2"/>
        <v>4.0111579985119047E-3</v>
      </c>
      <c r="X16">
        <f t="shared" si="2"/>
        <v>6.5444832341154174E-3</v>
      </c>
      <c r="Y16">
        <f t="shared" si="2"/>
        <v>6.0602417744645663E-3</v>
      </c>
      <c r="AA16">
        <f t="shared" si="9"/>
        <v>7.545930554944162</v>
      </c>
      <c r="AB16">
        <f t="shared" si="3"/>
        <v>7.4027845165009145</v>
      </c>
      <c r="AC16">
        <f t="shared" si="3"/>
        <v>15.680806063712055</v>
      </c>
      <c r="AD16">
        <f t="shared" si="3"/>
        <v>4.8747907726005089</v>
      </c>
      <c r="AF16">
        <f t="shared" si="10"/>
        <v>188.07479384255905</v>
      </c>
      <c r="AG16">
        <f t="shared" si="4"/>
        <v>192.00188352141751</v>
      </c>
      <c r="AH16">
        <f t="shared" si="4"/>
        <v>275.06845650128753</v>
      </c>
      <c r="AI16">
        <f t="shared" si="4"/>
        <v>304.83839941791047</v>
      </c>
      <c r="AJ16">
        <f t="shared" si="4"/>
        <v>318.68345900089298</v>
      </c>
      <c r="AK16">
        <f t="shared" si="4"/>
        <v>306.99462963230025</v>
      </c>
      <c r="AO16">
        <f t="shared" si="11"/>
        <v>2.9300245427004632</v>
      </c>
      <c r="AP16">
        <f t="shared" si="12"/>
        <v>3.5636424618480627</v>
      </c>
      <c r="AQ16">
        <f t="shared" si="11"/>
        <v>2.3492047558500073</v>
      </c>
      <c r="AR16">
        <f t="shared" si="12"/>
        <v>2.5935556005793052</v>
      </c>
      <c r="AT16">
        <f t="shared" si="13"/>
        <v>71.948160535117054</v>
      </c>
      <c r="AU16">
        <f t="shared" si="14"/>
        <v>72.803699033207224</v>
      </c>
      <c r="AV16">
        <f t="shared" si="15"/>
        <v>71.492659053833592</v>
      </c>
      <c r="AW16">
        <f t="shared" si="16"/>
        <v>72.224781206817127</v>
      </c>
      <c r="AX16">
        <f t="shared" si="17"/>
        <v>72.150849564857026</v>
      </c>
      <c r="AY16">
        <f t="shared" si="18"/>
        <v>73.42869527524924</v>
      </c>
    </row>
    <row r="17" spans="6:52" x14ac:dyDescent="0.25">
      <c r="H17">
        <f t="shared" si="6"/>
        <v>51.285247631935036</v>
      </c>
      <c r="I17">
        <f t="shared" si="0"/>
        <v>77.62576672384219</v>
      </c>
      <c r="J17">
        <f t="shared" si="0"/>
        <v>50.315161825726143</v>
      </c>
      <c r="K17">
        <f t="shared" si="0"/>
        <v>76.322439446366772</v>
      </c>
      <c r="L17">
        <f t="shared" si="0"/>
        <v>58.55692661870502</v>
      </c>
      <c r="M17">
        <f t="shared" si="0"/>
        <v>49.118035714285718</v>
      </c>
      <c r="O17">
        <f t="shared" si="7"/>
        <v>364.50405953991918</v>
      </c>
      <c r="P17">
        <f t="shared" si="1"/>
        <v>425.41029159519758</v>
      </c>
      <c r="Q17">
        <f t="shared" si="1"/>
        <v>357.80269709543552</v>
      </c>
      <c r="R17">
        <f t="shared" si="1"/>
        <v>392.14515570934287</v>
      </c>
      <c r="S17">
        <f t="shared" si="1"/>
        <v>394.24251798561113</v>
      </c>
      <c r="T17">
        <f t="shared" si="1"/>
        <v>312.41607142857089</v>
      </c>
      <c r="V17">
        <f t="shared" si="8"/>
        <v>3.6067488491960584E-3</v>
      </c>
      <c r="W17">
        <f t="shared" si="2"/>
        <v>3.7527641791275331E-3</v>
      </c>
      <c r="X17">
        <f t="shared" si="2"/>
        <v>5.8846200365996202E-3</v>
      </c>
      <c r="Y17">
        <f t="shared" si="2"/>
        <v>6.1296905505916332E-3</v>
      </c>
      <c r="AA17">
        <f t="shared" si="9"/>
        <v>6.8901408317505366</v>
      </c>
      <c r="AB17">
        <f t="shared" si="3"/>
        <v>7.4525855662454585</v>
      </c>
      <c r="AC17">
        <f t="shared" si="3"/>
        <v>7.5583067956362999</v>
      </c>
      <c r="AD17">
        <f t="shared" si="3"/>
        <v>4.1993800460602007</v>
      </c>
      <c r="AF17">
        <f t="shared" si="10"/>
        <v>200.25510482592304</v>
      </c>
      <c r="AG17">
        <f t="shared" si="4"/>
        <v>215.41059072445481</v>
      </c>
      <c r="AH17">
        <f t="shared" si="4"/>
        <v>286.61139897759335</v>
      </c>
      <c r="AJ17">
        <f t="shared" si="4"/>
        <v>319.57395147453241</v>
      </c>
      <c r="AK17">
        <f t="shared" si="4"/>
        <v>323.11695783673474</v>
      </c>
      <c r="AO17">
        <f t="shared" si="11"/>
        <v>3.1996587030716719</v>
      </c>
      <c r="AP17">
        <f t="shared" si="12"/>
        <v>3.442704369251409</v>
      </c>
      <c r="AQ17">
        <f t="shared" si="11"/>
        <v>1.9553469852104661</v>
      </c>
      <c r="AR17">
        <f t="shared" si="12"/>
        <v>2.4575463557026329</v>
      </c>
      <c r="AT17">
        <f t="shared" si="13"/>
        <v>72.60934025203855</v>
      </c>
      <c r="AU17">
        <f t="shared" si="14"/>
        <v>71.39352306182532</v>
      </c>
      <c r="AV17">
        <f t="shared" si="15"/>
        <v>71.801872074882994</v>
      </c>
      <c r="AW17">
        <f t="shared" si="16"/>
        <v>72.077294685990339</v>
      </c>
      <c r="AX17">
        <f t="shared" si="17"/>
        <v>71.839546191247976</v>
      </c>
      <c r="AY17">
        <f t="shared" si="18"/>
        <v>72.865712967235808</v>
      </c>
    </row>
    <row r="18" spans="6:52" x14ac:dyDescent="0.25">
      <c r="F18" t="s">
        <v>16</v>
      </c>
      <c r="G18" t="s">
        <v>17</v>
      </c>
      <c r="J18">
        <f>_xlfn.T.TEST(J13:J17,H13:H17,2,3)</f>
        <v>0.12117198378830381</v>
      </c>
      <c r="K18">
        <f>_xlfn.T.TEST(K13:K17,I13:I17,2,3)</f>
        <v>0.92754689068674723</v>
      </c>
      <c r="L18">
        <f>_xlfn.T.TEST(L13:L17,H13:H17,2,3)</f>
        <v>0.2038324544312351</v>
      </c>
      <c r="M18">
        <f>_xlfn.T.TEST(M13:M17,I13:I17,2,3)</f>
        <v>1.5807500960881734E-2</v>
      </c>
      <c r="Q18">
        <f>_xlfn.T.TEST(Q13:Q17,O13:O17,2,3)</f>
        <v>3.1522356248935103E-2</v>
      </c>
      <c r="R18">
        <f>_xlfn.T.TEST(R13:R17,P13:P17,2,3)</f>
        <v>0.41683727065059495</v>
      </c>
      <c r="S18">
        <f>_xlfn.T.TEST(S13:S17,O13:O17,2,3)</f>
        <v>0.22690466970439077</v>
      </c>
      <c r="T18">
        <f>_xlfn.T.TEST(T13:T17,P13:P17,2,3)</f>
        <v>0.16191538007903236</v>
      </c>
      <c r="X18">
        <f>_xlfn.T.TEST(X13:X17,V13:V17,2,3)</f>
        <v>1.5346138095371307E-4</v>
      </c>
      <c r="Y18">
        <f>_xlfn.T.TEST(Y13:Y17,W13:W17,2,3)</f>
        <v>3.8372179616966258E-6</v>
      </c>
      <c r="AC18">
        <f>_xlfn.T.TEST(AC13:AC17,AA13:AA17,2,3)</f>
        <v>1.2546746346592953E-2</v>
      </c>
      <c r="AD18">
        <f>_xlfn.T.TEST(AD13:AD17,AB13:AB17,2,3)</f>
        <v>0.47198875656850758</v>
      </c>
      <c r="AH18">
        <f>_xlfn.T.TEST(AH13:AH17,AF13:AF17,2,3)</f>
        <v>6.9607002726180152E-3</v>
      </c>
      <c r="AI18">
        <f>_xlfn.T.TEST(AI13:AI17,AG13:AG17,2,3)</f>
        <v>3.4916479262379972E-2</v>
      </c>
      <c r="AJ18">
        <f>_xlfn.T.TEST(AJ13:AJ17,AF13:AF17,2,3)</f>
        <v>2.5621230335613494E-3</v>
      </c>
      <c r="AK18">
        <f>_xlfn.T.TEST(AK13:AK17,AG13:AG17,2,3)</f>
        <v>3.0271141787564424E-4</v>
      </c>
      <c r="AO18">
        <f>_xlfn.T.TEST(AO13:AO17,AM3:AM7,2,3)</f>
        <v>1.5349848589487282E-3</v>
      </c>
      <c r="AP18">
        <f>_xlfn.T.TEST(AP3:AP7,AN3:AN7,2,3)</f>
        <v>2.2660193217456358E-8</v>
      </c>
      <c r="AQ18">
        <f>_xlfn.T.TEST(AQ3:AQ7,AM3:AM7,2,3)</f>
        <v>1.219362041174563E-3</v>
      </c>
      <c r="AR18">
        <f>_xlfn.T.TEST(AR3:AR7,AN3:AN7,2,3)</f>
        <v>1.9150250530842528E-4</v>
      </c>
      <c r="AV18">
        <f>_xlfn.T.TEST(AV13:AV17,AT13:AT17,2,3)</f>
        <v>0.24292328753770731</v>
      </c>
      <c r="AW18">
        <f>_xlfn.T.TEST(AW13:AW17,AU13:AU17,2,3)</f>
        <v>0.34111878654361427</v>
      </c>
      <c r="AX18">
        <f>_xlfn.T.TEST(AX13:AX17,AT13:AT17,2,3)</f>
        <v>1.0811124564835921E-2</v>
      </c>
      <c r="AY18">
        <f>_xlfn.T.TEST(AY13:AY17,AU13:AU17,2,3)</f>
        <v>0.56577141087654748</v>
      </c>
      <c r="AZ18" t="s">
        <v>17</v>
      </c>
    </row>
    <row r="19" spans="6:52" x14ac:dyDescent="0.25">
      <c r="G19" t="s">
        <v>18</v>
      </c>
      <c r="I19">
        <f>_xlfn.T.TEST(I13:I17,H13:H17,2,3)</f>
        <v>0.26889699173296422</v>
      </c>
      <c r="K19">
        <f>_xlfn.T.TEST(K13:K17,J13:J17,2,3)</f>
        <v>1.0936743126539453E-2</v>
      </c>
      <c r="M19">
        <f>_xlfn.T.TEST(M13:M17,L13:L17,2,3)</f>
        <v>0.51110598819665976</v>
      </c>
      <c r="P19">
        <f>_xlfn.T.TEST(P13:P17,O13:O17,2,3)</f>
        <v>0.43352712439209073</v>
      </c>
      <c r="R19">
        <f>_xlfn.T.TEST(R13:R17,Q13:Q17,2,3)</f>
        <v>3.3580746455234449E-2</v>
      </c>
      <c r="T19">
        <f>_xlfn.T.TEST(T13:T17,S13:S17,2,3)</f>
        <v>0.67468009309934929</v>
      </c>
      <c r="W19">
        <f>_xlfn.T.TEST(W13:W17,V13:V17,2,3)</f>
        <v>0.12515410294989385</v>
      </c>
      <c r="Y19">
        <f>_xlfn.T.TEST(Y13:Y17,X13:X17,2,3)</f>
        <v>0.92328804009856369</v>
      </c>
      <c r="AB19">
        <f>_xlfn.T.TEST(AB13:AB17,AA13:AA17,2,3)</f>
        <v>0.43267972462500393</v>
      </c>
      <c r="AD19">
        <f>_xlfn.T.TEST(AD13:AD17,AC13:AC17,2,3)</f>
        <v>1.8903041841011433E-2</v>
      </c>
      <c r="AG19">
        <f>_xlfn.T.TEST(AG13:AG17,AF13:AF17,2,3)</f>
        <v>0.40641614223683264</v>
      </c>
      <c r="AI19">
        <f>_xlfn.T.TEST(AI13:AI17,AH13:AH17,2,3)</f>
        <v>0.77832413144260115</v>
      </c>
      <c r="AK19">
        <f>_xlfn.T.TEST(AK13:AK17,AJ13:AJ17,2,3)</f>
        <v>0.52367414257014244</v>
      </c>
      <c r="AP19">
        <f>_xlfn.T.TEST(AP13:AP17,AO13:AO17,2,3)</f>
        <v>0.89433759763672893</v>
      </c>
      <c r="AR19">
        <f>_xlfn.T.TEST(AR13:AR17,AQ13:AQ17,2,3)</f>
        <v>0.82593992997859822</v>
      </c>
      <c r="AU19">
        <f>_xlfn.T.TEST(AU13:AU17,AT13:AT17,2,3)</f>
        <v>0.63626394050620139</v>
      </c>
      <c r="AW19">
        <f>_xlfn.T.TEST(AW13:AW17,AV13:AV17,2,3)</f>
        <v>0.47155459273071265</v>
      </c>
      <c r="AY19">
        <f>_xlfn.T.TEST(AY13:AY17,AX13:AX17,2,3)</f>
        <v>9.3144986319948519E-4</v>
      </c>
      <c r="AZ19" t="s">
        <v>18</v>
      </c>
    </row>
    <row r="25" spans="6:52" x14ac:dyDescent="0.25">
      <c r="G25" t="s">
        <v>28</v>
      </c>
      <c r="H25">
        <f>AVERAGE(EST!H13:H17,PRO!H13:H17,DH!H13:H17)</f>
        <v>61.034866044599951</v>
      </c>
      <c r="I25">
        <f>AVERAGE(EST!I13:I17,PRO!I13:I17,DH!I13:I17)</f>
        <v>70.926275656911272</v>
      </c>
      <c r="N25" t="s">
        <v>28</v>
      </c>
      <c r="O25">
        <f>AVERAGE(NH!O13:O17,EST!O13:O17,PRO!O13:O17,DH!O13:O17)</f>
        <v>413.46538118405959</v>
      </c>
      <c r="P25">
        <f>AVERAGE(NH!P13:P17,EST!P13:P17,PRO!P13:P17,DH!P13:P17)</f>
        <v>422.6271776044282</v>
      </c>
      <c r="AE25" t="s">
        <v>28</v>
      </c>
      <c r="AF25">
        <f>AVERAGE(NH!AF13:AF17,EST!AF13:AF17,PRO!AF13:AF17,DH!AF13:AF17)</f>
        <v>191.6492213235361</v>
      </c>
      <c r="AG25">
        <f>AVERAGE(NH!AG13:AG17,EST!AG13:AG17,PRO!AG13:AG17,DH!AG13:AG17)</f>
        <v>199.36403973238924</v>
      </c>
      <c r="AS25" t="s">
        <v>28</v>
      </c>
      <c r="AT25">
        <f>AVERAGE(NH!AT13:AT17,EST!AT13:AT17,PRO!AT13:AT17,DH!AT13:AT17)</f>
        <v>72.051734420988652</v>
      </c>
      <c r="AU25">
        <f>AVERAGE(NH!AU13:AU17,EST!AU13:AU17,PRO!AU13:AU17,DH!AU13:AU17)</f>
        <v>72.059302115547837</v>
      </c>
    </row>
  </sheetData>
  <mergeCells count="17">
    <mergeCell ref="AF11:AK11"/>
    <mergeCell ref="AM11:AR11"/>
    <mergeCell ref="AF1:AK1"/>
    <mergeCell ref="AT1:AY1"/>
    <mergeCell ref="AT11:AY11"/>
    <mergeCell ref="AM1:AR1"/>
    <mergeCell ref="H10:AK10"/>
    <mergeCell ref="AM10:AR10"/>
    <mergeCell ref="H11:M11"/>
    <mergeCell ref="O11:T11"/>
    <mergeCell ref="V11:Y11"/>
    <mergeCell ref="AA11:AD11"/>
    <mergeCell ref="A1:F1"/>
    <mergeCell ref="H1:M1"/>
    <mergeCell ref="O1:T1"/>
    <mergeCell ref="V1:Y1"/>
    <mergeCell ref="AA1:AD1"/>
  </mergeCells>
  <conditionalFormatting sqref="C8:F8">
    <cfRule type="cellIs" dxfId="10" priority="1" operator="lessThanOrEqual">
      <formula>0.05</formula>
    </cfRule>
  </conditionalFormatting>
  <conditionalFormatting sqref="J18:M18 I19 K19 M19">
    <cfRule type="cellIs" dxfId="9" priority="11" operator="lessThanOrEqual">
      <formula>0.05</formula>
    </cfRule>
  </conditionalFormatting>
  <conditionalFormatting sqref="Q18:T18 P19 R19 T19">
    <cfRule type="cellIs" dxfId="8" priority="8" operator="lessThanOrEqual">
      <formula>0.05</formula>
    </cfRule>
  </conditionalFormatting>
  <conditionalFormatting sqref="W19 Y19">
    <cfRule type="cellIs" dxfId="7" priority="10" operator="lessThanOrEqual">
      <formula>0.05</formula>
    </cfRule>
  </conditionalFormatting>
  <conditionalFormatting sqref="X18:Y18">
    <cfRule type="cellIs" dxfId="6" priority="6" operator="lessThanOrEqual">
      <formula>0.05</formula>
    </cfRule>
  </conditionalFormatting>
  <conditionalFormatting sqref="AB19 AD19">
    <cfRule type="cellIs" dxfId="5" priority="9" operator="lessThanOrEqual">
      <formula>0.05</formula>
    </cfRule>
  </conditionalFormatting>
  <conditionalFormatting sqref="AC18:AD18">
    <cfRule type="cellIs" dxfId="4" priority="5" operator="lessThanOrEqual">
      <formula>0.05</formula>
    </cfRule>
  </conditionalFormatting>
  <conditionalFormatting sqref="AH18:AK18 AG19 AI19 AK19">
    <cfRule type="cellIs" dxfId="3" priority="7" operator="lessThanOrEqual">
      <formula>0.05</formula>
    </cfRule>
  </conditionalFormatting>
  <conditionalFormatting sqref="AO18:AR18">
    <cfRule type="cellIs" dxfId="2" priority="3" operator="lessThanOrEqual">
      <formula>0.05</formula>
    </cfRule>
  </conditionalFormatting>
  <conditionalFormatting sqref="AP19 AR19">
    <cfRule type="cellIs" dxfId="1" priority="4" operator="lessThanOrEqual">
      <formula>0.05</formula>
    </cfRule>
  </conditionalFormatting>
  <conditionalFormatting sqref="AV18:AY18 AU19 AW19 AY19">
    <cfRule type="cellIs" dxfId="0" priority="2" operator="lessThanOrEqual">
      <formula>0.05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NH</vt:lpstr>
      <vt:lpstr>EST</vt:lpstr>
      <vt:lpstr>PRO</vt:lpstr>
      <vt:lpstr>DH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Sander, Allison</dc:creator>
  <cp:lastModifiedBy>Sander, Allison</cp:lastModifiedBy>
  <dcterms:created xsi:type="dcterms:W3CDTF">2015-06-05T18:17:20Z</dcterms:created>
  <dcterms:modified xsi:type="dcterms:W3CDTF">2025-06-27T19:08:09Z</dcterms:modified>
</cp:coreProperties>
</file>