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comments3.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202300"/>
  <mc:AlternateContent xmlns:mc="http://schemas.openxmlformats.org/markup-compatibility/2006">
    <mc:Choice Requires="x15">
      <x15ac:absPath xmlns:x15ac="http://schemas.microsoft.com/office/spreadsheetml/2010/11/ac" url="/Users/connorross/Desktop/"/>
    </mc:Choice>
  </mc:AlternateContent>
  <xr:revisionPtr revIDLastSave="0" documentId="13_ncr:1_{BEDF9EC8-3D73-0544-BCC8-BF26D2EBD265}" xr6:coauthVersionLast="47" xr6:coauthVersionMax="47" xr10:uidLastSave="{00000000-0000-0000-0000-000000000000}"/>
  <bookViews>
    <workbookView xWindow="100" yWindow="500" windowWidth="33120" windowHeight="18580" xr2:uid="{73F868F4-5032-404F-BB61-9D25B01B15C6}"/>
  </bookViews>
  <sheets>
    <sheet name="Songs List" sheetId="1" r:id="rId1"/>
    <sheet name="Track Details" sheetId="2" r:id="rId2"/>
    <sheet name="SONGS BELOW 45 % INSTRUMENTALNE" sheetId="11" r:id="rId3"/>
    <sheet name="Sheet1" sheetId="12" r:id="rId4"/>
    <sheet name="Top Artists &amp; Popularity" sheetId="4" r:id="rId5"/>
    <sheet name="Number of Songs Per Key" sheetId="9" r:id="rId6"/>
    <sheet name="Regression Analysis" sheetId="10" r:id="rId7"/>
  </sheets>
  <definedNames>
    <definedName name="acousticness">Table2[[#All],[Acousticness]]</definedName>
    <definedName name="album">Table1[[#All],[Album]]</definedName>
    <definedName name="artist">Table1[[#All],[Artist]]</definedName>
    <definedName name="Danceability">Table2[[#All],[Danceability]]</definedName>
    <definedName name="Duration">Table1[[#All],[Duration]]</definedName>
    <definedName name="Energy">Table2[[#All],[Energy]]</definedName>
    <definedName name="iD">Table1[[#All],[id]]</definedName>
    <definedName name="instrumentalness">Table2[[#All],[Instrumentalness]]</definedName>
    <definedName name="Key">#REF!</definedName>
    <definedName name="Liveness">Table2[[#All],[Liveness]]</definedName>
    <definedName name="Loudness">Table2[[#All],[Loudness]]</definedName>
    <definedName name="Mode">#REF!</definedName>
    <definedName name="Popularity">Table1[[#All],[Popularity]]</definedName>
    <definedName name="release_date">Table1[[#All],[Release_date]]</definedName>
    <definedName name="Song_name">Table1[[#All],[Name]]</definedName>
    <definedName name="Songs">Table1[#All]</definedName>
    <definedName name="Songs_list">Table1[[Name]:[Popularity]]</definedName>
    <definedName name="Speechiness">Table2[[#All],[Speechiness]]</definedName>
    <definedName name="Tempo">Table2[[#All],[Tempo]]</definedName>
    <definedName name="Time_sig">#REF!</definedName>
    <definedName name="Track_Details">'Track Details'!$B$3:$N$321</definedName>
    <definedName name="Track_id">Table2[[#All],[track_id]]</definedName>
    <definedName name="Valence">Table2[[#All],[Valence]]</definedName>
  </definedNames>
  <calcPr calcId="191029"/>
  <pivotCaches>
    <pivotCache cacheId="0" r:id="rId8"/>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11" l="1"/>
  <c r="X3" i="11"/>
  <c r="W3" i="11"/>
  <c r="V3" i="11"/>
  <c r="U3" i="11"/>
  <c r="T3" i="11"/>
  <c r="S3" i="11"/>
  <c r="R3" i="11"/>
  <c r="Q3" i="11"/>
  <c r="X8" i="2"/>
  <c r="Y27" i="2"/>
  <c r="W8" i="2"/>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4" i="11"/>
  <c r="B13" i="11"/>
  <c r="B12" i="11"/>
  <c r="B11" i="11"/>
  <c r="B10" i="11"/>
  <c r="B9" i="11"/>
  <c r="B8" i="11"/>
  <c r="B7" i="11"/>
  <c r="B6" i="11"/>
  <c r="B5" i="11"/>
  <c r="B4" i="11"/>
  <c r="AL25" i="2"/>
  <c r="AK25" i="2"/>
  <c r="AJ25" i="2"/>
  <c r="AI25" i="2"/>
  <c r="AH25" i="2"/>
  <c r="AG25" i="2"/>
  <c r="AF25" i="2"/>
  <c r="AE25" i="2"/>
  <c r="AD25" i="2"/>
  <c r="B4" i="2"/>
  <c r="B5" i="2"/>
  <c r="B6" i="2"/>
  <c r="B7" i="2"/>
  <c r="B8" i="2"/>
  <c r="B9" i="2"/>
  <c r="B10" i="2"/>
  <c r="B11" i="2"/>
  <c r="B12" i="2"/>
  <c r="B13" i="2"/>
  <c r="B14"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C24" i="9"/>
  <c r="C11" i="9"/>
  <c r="C25" i="9"/>
  <c r="C21" i="9"/>
  <c r="C8" i="9"/>
  <c r="C18" i="9"/>
  <c r="C4" i="9"/>
  <c r="C15" i="9"/>
  <c r="C5" i="9"/>
  <c r="C14" i="9"/>
  <c r="C10" i="9"/>
  <c r="C20" i="9"/>
  <c r="C28"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6" authorId="0" shapeId="0" xr:uid="{235AC57B-F103-214C-A792-7F70B25DC539}">
      <text>
        <r>
          <rPr>
            <sz val="10"/>
            <color rgb="FF000000"/>
            <rFont val="Aptos Narrow"/>
            <scheme val="minor"/>
          </rPr>
          <t>The popularity of the track. The value will be between 0 and 100, with 100 being the most popular.</t>
        </r>
        <r>
          <rPr>
            <sz val="10"/>
            <color rgb="FF000000"/>
            <rFont val="Aptos Narrow"/>
            <scheme val="minor"/>
          </rPr>
          <t xml:space="preserve">
</t>
        </r>
        <r>
          <rPr>
            <sz val="10"/>
            <color rgb="FF000000"/>
            <rFont val="Aptos Narrow"/>
            <scheme val="minor"/>
          </rPr>
          <t>The popularity of a track is a value between 0 and 100, with 100 being the most popular. The popularity is calculated by algorithm and is based, in the most part, on the total number of plays the track has had and how recent those plays 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3" authorId="0" shapeId="0" xr:uid="{1F075075-1500-BB42-81DC-A18D5FE4A094}">
      <text>
        <r>
          <rPr>
            <sz val="10"/>
            <color rgb="FF000000"/>
            <rFont val="Tahoma"/>
            <family val="2"/>
          </rPr>
          <t>m=minor</t>
        </r>
      </text>
    </comment>
    <comment ref="G3" authorId="0" shapeId="0" xr:uid="{19FEAB2F-D173-3346-B606-FAC0FE5A2323}">
      <text>
        <r>
          <rPr>
            <sz val="10"/>
            <color rgb="FF000000"/>
            <rFont val="Aptos Narrow"/>
          </rPr>
          <t>Danceability describes how suitable a track is for dancing based on a combination of musical elements including tempo, rhythm stability, beat strength, and overall regularity. A value of 0.0 is least danceable and 1.0 is most danceable.</t>
        </r>
      </text>
    </comment>
    <comment ref="H3" authorId="0" shapeId="0" xr:uid="{72FA6720-A548-004B-93F2-2BD2F27F1DEA}">
      <text>
        <r>
          <rPr>
            <sz val="10"/>
            <color rgb="FF000000"/>
            <rFont val="Aptos Narrow"/>
            <scheme val="minor"/>
          </rPr>
          <t>Energy is a measure from 0.0 to 1.0 and represents a perceptual measure of intensity and activity. Typically, energetic tracks feel fast, loud, and noisy. For example, death metal has high energy, while a Bach prelude scores low on the scale. Perceptual features contributing to this attribute include dynamic range, perceived loudness, timbre, onset rate, and general entropy.</t>
        </r>
      </text>
    </comment>
    <comment ref="I3" authorId="0" shapeId="0" xr:uid="{5CBEA089-9887-7F43-A3A1-8FEA22D553F5}">
      <text>
        <r>
          <rPr>
            <sz val="10"/>
            <color rgb="FF000000"/>
            <rFont val="Aptos Narrow"/>
            <scheme val="minor"/>
          </rPr>
          <t>The overall loudness of a track in decibels (dB). Loudness values are averaged across the entire track and are useful for comparing relative loudness of tracks. Loudness is the quality of a sound that is the primary psychological correlate of physical strength (amplitude). Values typically range between -60 and 0 db.</t>
        </r>
      </text>
    </comment>
    <comment ref="J3" authorId="0" shapeId="0" xr:uid="{236E96E5-010B-8849-8826-1A957862F3BE}">
      <text>
        <r>
          <rPr>
            <sz val="10"/>
            <color rgb="FF000000"/>
            <rFont val="Aptos Narrow"/>
            <scheme val="minor"/>
          </rPr>
          <t>Speechiness detects the presence of spoken words in a track. The more exclusively speech-like the recording (e.g. talk show, audio book, poetry), the closer to 1.0 the attribute value. Values above 0.66 describe tracks that are probably made entirely of spoken words. Values between 0.33 and 0.66 describe tracks that may contain both music and speech, either in sections or layered, including such cases as rap music. Values below 0.33 most likely represent music and other non-speech-like tracks.</t>
        </r>
      </text>
    </comment>
    <comment ref="K3" authorId="0" shapeId="0" xr:uid="{52B12B4E-59BA-9141-8FCE-8032D973D464}">
      <text>
        <r>
          <rPr>
            <sz val="10"/>
            <color rgb="FF000000"/>
            <rFont val="Aptos Narrow"/>
            <scheme val="minor"/>
          </rPr>
          <t>A confidence measure from 0.0 to 1.0 of whether the track is acoustic. 1.0 represents high confidence the track is acoustic.</t>
        </r>
      </text>
    </comment>
    <comment ref="L3" authorId="0" shapeId="0" xr:uid="{CBE38953-FC4A-0448-B8C5-481836B5CB02}">
      <text>
        <r>
          <rPr>
            <sz val="10"/>
            <color rgb="FF000000"/>
            <rFont val="Aptos Narrow"/>
            <scheme val="minor"/>
          </rPr>
          <t>Predicts whether a track contains no vocals. "Ooh" and "aah" sounds are treated as instrumental in this context. Rap or spoken word tracks are clearly "vocal". The closer the instrumentalness value is to 1.0, the greater likelihood the track contains no vocal content. Values above 0.5 are intended to represent instrumental tracks, but confidence is higher as the value approaches 1.0.</t>
        </r>
      </text>
    </comment>
    <comment ref="M3" authorId="0" shapeId="0" xr:uid="{9D49D543-D2B2-C548-81F9-C542AF279683}">
      <text>
        <r>
          <rPr>
            <sz val="10"/>
            <color rgb="FF000000"/>
            <rFont val="Aptos Narrow"/>
            <scheme val="minor"/>
          </rPr>
          <t>Detects the presence of an audience in the recording. Higher liveness values represent an increased probability that the track was performed live. A value above 0.8 provides strong likelihood that the track is live.</t>
        </r>
      </text>
    </comment>
    <comment ref="N3" authorId="0" shapeId="0" xr:uid="{706F393F-6A42-D94E-8461-5265A1F3FDDB}">
      <text>
        <r>
          <rPr>
            <sz val="10"/>
            <color rgb="FF000000"/>
            <rFont val="Aptos Narrow"/>
          </rPr>
          <t>A measure from 0.0 to 1.0 describing the musical positiveness conveyed by a track. Tracks with high valence sound more positive (e.g. happy, cheerful, euphoric), while tracks with low valence sound more negative (e.g. sad, depressed, angry).</t>
        </r>
      </text>
    </comment>
    <comment ref="AE24" authorId="0" shapeId="0" xr:uid="{FEDDB75C-5754-6D45-AA02-E3654E83B590}">
      <text>
        <r>
          <rPr>
            <sz val="10"/>
            <color rgb="FF000000"/>
            <rFont val="Aptos Narrow"/>
            <scheme val="minor"/>
          </rPr>
          <t>Danceability describes how suitable a track is for dancing based on a combination of musical elements including tempo, rhythm stability, beat strength, and overall regularity. A value of 0.0 is least danceable and 1.0 is most danceable.</t>
        </r>
      </text>
    </comment>
    <comment ref="AF24" authorId="0" shapeId="0" xr:uid="{7F70EABF-CEDD-3141-942C-4EC963F40621}">
      <text>
        <r>
          <rPr>
            <sz val="10"/>
            <color rgb="FF000000"/>
            <rFont val="Aptos Narrow"/>
            <scheme val="minor"/>
          </rPr>
          <t>Energy is a measure from 0.0 to 1.0 and represents a perceptual measure of intensity and activity. Typically, energetic tracks feel fast, loud, and noisy. For example, death metal has high energy, while a Bach prelude scores low on the scale. Perceptual features contributing to this attribute include dynamic range, perceived loudness, timbre, onset rate, and general entropy.</t>
        </r>
      </text>
    </comment>
    <comment ref="AG24" authorId="0" shapeId="0" xr:uid="{7BC7C230-1449-F94B-AE7D-9DDF2596C203}">
      <text>
        <r>
          <rPr>
            <sz val="10"/>
            <color rgb="FF000000"/>
            <rFont val="Aptos Narrow"/>
            <scheme val="minor"/>
          </rPr>
          <t>The overall loudness of a track in decibels (dB). Loudness values are averaged across the entire track and are useful for comparing relative loudness of tracks. Loudness is the quality of a sound that is the primary psychological correlate of physical strength (amplitude). Values typically range between -60 and 0 db.</t>
        </r>
      </text>
    </comment>
    <comment ref="AH24" authorId="0" shapeId="0" xr:uid="{99090CCB-EF3A-7D4B-9EB1-7FD2FD842E0A}">
      <text>
        <r>
          <rPr>
            <sz val="10"/>
            <color rgb="FF000000"/>
            <rFont val="Aptos Narrow"/>
            <scheme val="minor"/>
          </rPr>
          <t>Speechiness detects the presence of spoken words in a track. The more exclusively speech-like the recording (e.g. talk show, audio book, poetry), the closer to 1.0 the attribute value. Values above 0.66 describe tracks that are probably made entirely of spoken words. Values between 0.33 and 0.66 describe tracks that may contain both music and speech, either in sections or layered, including such cases as rap music. Values below 0.33 most likely represent music and other non-speech-like tracks.</t>
        </r>
      </text>
    </comment>
    <comment ref="AI24" authorId="0" shapeId="0" xr:uid="{484AD295-87D5-D74E-8F5A-7DC8958D0877}">
      <text>
        <r>
          <rPr>
            <sz val="10"/>
            <color rgb="FF000000"/>
            <rFont val="Aptos Narrow"/>
            <scheme val="minor"/>
          </rPr>
          <t>A confidence measure from 0.0 to 1.0 of whether the track is acoustic. 1.0 represents high confidence the track is acoustic.</t>
        </r>
      </text>
    </comment>
    <comment ref="AJ24" authorId="0" shapeId="0" xr:uid="{2A3B6249-C866-8E41-929D-D7AB0858D41A}">
      <text>
        <r>
          <rPr>
            <sz val="10"/>
            <color rgb="FF000000"/>
            <rFont val="Aptos Narrow"/>
            <scheme val="minor"/>
          </rPr>
          <t>Predicts whether a track contains no vocals. "Ooh" and "aah" sounds are treated as instrumental in this context. Rap or spoken word tracks are clearly "vocal". The closer the instrumentalness value is to 1.0, the greater likelihood the track contains no vocal content. Values above 0.5 are intended to represent instrumental tracks, but confidence is higher as the value approaches 1.0.</t>
        </r>
      </text>
    </comment>
    <comment ref="AK24" authorId="0" shapeId="0" xr:uid="{15A03B78-2E80-FB4D-BD02-C1B684FE61AB}">
      <text>
        <r>
          <rPr>
            <sz val="10"/>
            <color rgb="FF000000"/>
            <rFont val="Aptos Narrow"/>
            <scheme val="minor"/>
          </rPr>
          <t>Detects the presence of an audience in the recording. Higher liveness values represent an increased probability that the track was performed live. A value above 0.8 provides strong likelihood that the track is live.</t>
        </r>
      </text>
    </comment>
    <comment ref="AL24" authorId="0" shapeId="0" xr:uid="{BB9E1277-E73D-CA4D-8D02-5107B84D29E9}">
      <text>
        <r>
          <rPr>
            <sz val="10"/>
            <color rgb="FF000000"/>
            <rFont val="Aptos Narrow"/>
          </rPr>
          <t>A measure from 0.0 to 1.0 describing the musical positiveness conveyed by a track. Tracks with high valence sound more positive (e.g. happy, cheerful, euphoric), while tracks with low valence sound more negative (e.g. sad, depressed, angry).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R2" authorId="0" shapeId="0" xr:uid="{258DA1DA-EBA2-834D-8C5A-6BE8B7833FC1}">
      <text>
        <r>
          <rPr>
            <sz val="10"/>
            <color rgb="FF000000"/>
            <rFont val="Aptos Narrow"/>
            <scheme val="minor"/>
          </rPr>
          <t>Danceability describes how suitable a track is for dancing based on a combination of musical elements including tempo, rhythm stability, beat strength, and overall regularity. A value of 0.0 is least danceable and 1.0 is most danceable.</t>
        </r>
      </text>
    </comment>
    <comment ref="S2" authorId="0" shapeId="0" xr:uid="{DB2BA219-89D1-CD4E-A113-484E9C0576D4}">
      <text>
        <r>
          <rPr>
            <sz val="10"/>
            <color rgb="FF000000"/>
            <rFont val="Aptos Narrow"/>
          </rPr>
          <t>Energy is a measure from 0.0 to 1.0 and represents a perceptual measure of intensity and activity. Typically, energetic tracks feel fast, loud, and noisy. For example, death metal has high energy, while a Bach prelude scores low on the scale. Perceptual features contributing to this attribute include dynamic range, perceived loudness, timbre, onset rate, and general entropy.</t>
        </r>
      </text>
    </comment>
    <comment ref="T2" authorId="0" shapeId="0" xr:uid="{D14C3FC3-D788-2B46-A121-DD5F53619D32}">
      <text>
        <r>
          <rPr>
            <sz val="10"/>
            <color rgb="FF000000"/>
            <rFont val="Aptos Narrow"/>
          </rPr>
          <t>The overall loudness of a track in decibels (dB). Loudness values are averaged across the entire track and are useful for comparing relative loudness of tracks. Loudness is the quality of a sound that is the primary psychological correlate of physical strength (amplitude). Values typically range between -60 and 0 db.</t>
        </r>
      </text>
    </comment>
    <comment ref="U2" authorId="0" shapeId="0" xr:uid="{11B3695B-E40C-5947-AE03-33BA085066FF}">
      <text>
        <r>
          <rPr>
            <sz val="10"/>
            <color rgb="FF000000"/>
            <rFont val="Aptos Narrow"/>
            <scheme val="minor"/>
          </rPr>
          <t>Speechiness detects the presence of spoken words in a track. The more exclusively speech-like the recording (e.g. talk show, audio book, poetry), the closer to 1.0 the attribute value. Values above 0.66 describe tracks that are probably made entirely of spoken words. Values between 0.33 and 0.66 describe tracks that may contain both music and speech, either in sections or layered, including such cases as rap music. Values below 0.33 most likely represent music and other non-speech-like tracks.</t>
        </r>
      </text>
    </comment>
    <comment ref="V2" authorId="0" shapeId="0" xr:uid="{8AA06E90-ACF2-EA41-804B-255F8EE73A74}">
      <text>
        <r>
          <rPr>
            <sz val="10"/>
            <color rgb="FF000000"/>
            <rFont val="Aptos Narrow"/>
            <scheme val="minor"/>
          </rPr>
          <t>A confidence measure from 0.0 to 1.0 of whether the track is acoustic. 1.0 represents high confidence the track is acoustic.</t>
        </r>
      </text>
    </comment>
    <comment ref="W2" authorId="0" shapeId="0" xr:uid="{D79DE2DB-E87D-AC49-953B-92997CFEA43B}">
      <text>
        <r>
          <rPr>
            <sz val="10"/>
            <color rgb="FF000000"/>
            <rFont val="Aptos Narrow"/>
            <scheme val="minor"/>
          </rPr>
          <t>Predicts whether a track contains no vocals. "Ooh" and "aah" sounds are treated as instrumental in this context. Rap or spoken word tracks are clearly "vocal". The closer the instrumentalness value is to 1.0, the greater likelihood the track contains no vocal content. Values above 0.5 are intended to represent instrumental tracks, but confidence is higher as the value approaches 1.0.</t>
        </r>
      </text>
    </comment>
    <comment ref="X2" authorId="0" shapeId="0" xr:uid="{2481DA39-68F5-934C-8941-9F68D77C756B}">
      <text>
        <r>
          <rPr>
            <sz val="10"/>
            <color rgb="FF000000"/>
            <rFont val="Aptos Narrow"/>
            <scheme val="minor"/>
          </rPr>
          <t>Detects the presence of an audience in the recording. Higher liveness values represent an increased probability that the track was performed live. A value above 0.8 provides strong likelihood that the track is live.</t>
        </r>
      </text>
    </comment>
    <comment ref="Y2" authorId="0" shapeId="0" xr:uid="{A7D17D89-B992-0E4D-8D78-EA4F326563D0}">
      <text>
        <r>
          <rPr>
            <sz val="10"/>
            <color rgb="FF000000"/>
            <rFont val="Aptos Narrow"/>
          </rPr>
          <t>A measure from 0.0 to 1.0 describing the musical positiveness conveyed by a track. Tracks with high valence sound more positive (e.g. happy, cheerful, euphoric), while tracks with low valence sound more negative (e.g. sad, depressed, angry).</t>
        </r>
      </text>
    </comment>
    <comment ref="Z2" authorId="0" shapeId="0" xr:uid="{48B54421-9709-5543-8DB1-DFF1E086CC3D}">
      <text>
        <r>
          <rPr>
            <sz val="10"/>
            <color rgb="FF000000"/>
            <rFont val="Aptos Narrow"/>
          </rPr>
          <t>Detects the presence of an audience in the recording. Higher liveness values represent an increased probability that the track was performed live. A value above 0.8 provides strong likelihood that the track is live.</t>
        </r>
      </text>
    </comment>
    <comment ref="AA2" authorId="0" shapeId="0" xr:uid="{BBC99E56-5BF0-7449-A0D3-FCC90EDAA8E5}">
      <text>
        <r>
          <rPr>
            <sz val="10"/>
            <color rgb="FF000000"/>
            <rFont val="Aptos Narrow"/>
          </rPr>
          <t>A measure from 0.0 to 1.0 describing the musical positiveness conveyed by a track. Tracks with high valence sound more positive (e.g. happy, cheerful, euphoric), while tracks with low valence sound more negative (e.g. sad, depressed, angry).</t>
        </r>
      </text>
    </comment>
    <comment ref="D3" authorId="0" shapeId="0" xr:uid="{035E7DB3-31E8-C144-BF35-77D68B7B6B25}">
      <text>
        <r>
          <rPr>
            <sz val="10"/>
            <color rgb="FF000000"/>
            <rFont val="Tahoma"/>
            <family val="2"/>
          </rPr>
          <t>m=minor</t>
        </r>
      </text>
    </comment>
    <comment ref="G3" authorId="0" shapeId="0" xr:uid="{70B13C81-C426-B44F-8D4E-ACAEA53811F8}">
      <text>
        <r>
          <rPr>
            <sz val="10"/>
            <color rgb="FF000000"/>
            <rFont val="Aptos Narrow"/>
            <scheme val="minor"/>
          </rPr>
          <t>Danceability describes how suitable a track is for dancing based on a combination of musical elements including tempo, rhythm stability, beat strength, and overall regularity. A value of 0.0 is least danceable and 1.0 is most danceable.</t>
        </r>
      </text>
    </comment>
    <comment ref="H3" authorId="0" shapeId="0" xr:uid="{19EA8142-6B2F-A14E-81E7-DC262E4BA1A6}">
      <text>
        <r>
          <rPr>
            <sz val="10"/>
            <color rgb="FF000000"/>
            <rFont val="Aptos Narrow"/>
            <scheme val="minor"/>
          </rPr>
          <t>Energy is a measure from 0.0 to 1.0 and represents a perceptual measure of intensity and activity. Typically, energetic tracks feel fast, loud, and noisy. For example, death metal has high energy, while a Bach prelude scores low on the scale. Perceptual features contributing to this attribute include dynamic range, perceived loudness, timbre, onset rate, and general entropy.</t>
        </r>
      </text>
    </comment>
    <comment ref="I3" authorId="0" shapeId="0" xr:uid="{EC123869-6C91-EA4E-B92D-EDA0E2D27835}">
      <text>
        <r>
          <rPr>
            <sz val="10"/>
            <color rgb="FF000000"/>
            <rFont val="Aptos Narrow"/>
            <scheme val="minor"/>
          </rPr>
          <t>The overall loudness of a track in decibels (dB). Loudness values are averaged across the entire track and are useful for comparing relative loudness of tracks. Loudness is the quality of a sound that is the primary psychological correlate of physical strength (amplitude). Values typically range between -60 and 0 db.</t>
        </r>
      </text>
    </comment>
    <comment ref="J3" authorId="0" shapeId="0" xr:uid="{6E1AED63-E615-5848-AE31-D04CC8EDEBB8}">
      <text>
        <r>
          <rPr>
            <sz val="10"/>
            <color rgb="FF000000"/>
            <rFont val="Aptos Narrow"/>
          </rPr>
          <t>Speechiness detects the presence of spoken words in a track. The more exclusively speech-like the recording (e.g. talk show, audio book, poetry), the closer to 1.0 the attribute value. Values above 0.66 describe tracks that are probably made entirely of spoken words. Values between 0.33 and 0.66 describe tracks that may contain both music and speech, either in sections or layered, including such cases as rap music. Values below 0.33 most likely represent music and other non-speech-like tracks.</t>
        </r>
      </text>
    </comment>
    <comment ref="K3" authorId="0" shapeId="0" xr:uid="{1EDAFD86-E313-3D4D-A066-B999A92ACBBF}">
      <text>
        <r>
          <rPr>
            <sz val="10"/>
            <color rgb="FF000000"/>
            <rFont val="Aptos Narrow"/>
            <scheme val="minor"/>
          </rPr>
          <t>A confidence measure from 0.0 to 1.0 of whether the track is acoustic. 1.0 represents high confidence the track is acoustic.</t>
        </r>
      </text>
    </comment>
    <comment ref="L3" authorId="0" shapeId="0" xr:uid="{9789D1C4-4B92-F344-86BE-D08AD09430CC}">
      <text>
        <r>
          <rPr>
            <sz val="10"/>
            <color rgb="FF000000"/>
            <rFont val="Aptos Narrow"/>
          </rPr>
          <t>Predicts whether a track contains no vocals. "Ooh" and "aah" sounds are treated as instrumental in this context. Rap or spoken word tracks are clearly "vocal". The closer the instrumentalness value is to 1.0, the greater likelihood the track contains no vocal content. Values above 0.5 are intended to represent instrumental tracks, but confidence is higher as the value approaches 1.0.</t>
        </r>
      </text>
    </comment>
    <comment ref="M3" authorId="0" shapeId="0" xr:uid="{DB9EDA34-6CA3-7D46-982A-526C56948EEB}">
      <text>
        <r>
          <rPr>
            <sz val="10"/>
            <color rgb="FF000000"/>
            <rFont val="Aptos Narrow"/>
          </rPr>
          <t>Detects the presence of an audience in the recording. Higher liveness values represent an increased probability that the track was performed live. A value above 0.8 provides strong likelihood that the track is live.</t>
        </r>
      </text>
    </comment>
    <comment ref="N3" authorId="0" shapeId="0" xr:uid="{577379C8-F556-2243-8384-0DD038AC0669}">
      <text>
        <r>
          <rPr>
            <sz val="10"/>
            <color rgb="FF000000"/>
            <rFont val="Aptos Narrow"/>
          </rPr>
          <t>A measure from 0.0 to 1.0 describing the musical positiveness conveyed by a track. Tracks with high valence sound more positive (e.g. happy, cheerful, euphoric), while tracks with low valence sound more negative (e.g. sad, depressed, angry).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B94B46-D354-3B4E-9B54-717D027768DA}" keepAlive="1" name="Query - Songs List" description="Connection to the 'Songs List' query in the workbook." type="5" refreshedVersion="8" background="1" saveData="1">
    <dbPr connection="Provider=Microsoft.Mashup.OleDb.1;Data Source=$Workbook$;Location=&quot;Songs List&quot;;Extended Properties=&quot;&quot;" command="SELECT * FROM [Songs List]"/>
  </connection>
  <connection id="2" xr16:uid="{71113AFE-86BB-7A41-B939-D1F3E0DC2CE3}" keepAlive="1" name="Query - Track Details" description="Connection to the 'Track Details' query in the workbook." type="5" refreshedVersion="8" background="1" saveData="1">
    <dbPr connection="Provider=Microsoft.Mashup.OleDb.1;Data Source=$Workbook$;Location=&quot;Track Details&quot;;Extended Properties=&quot;&quot;" command="SELECT * FROM [Track Details]"/>
  </connection>
</connections>
</file>

<file path=xl/sharedStrings.xml><?xml version="1.0" encoding="utf-8"?>
<sst xmlns="http://schemas.openxmlformats.org/spreadsheetml/2006/main" count="2940" uniqueCount="1203">
  <si>
    <t>id</t>
  </si>
  <si>
    <t>duration_ms</t>
  </si>
  <si>
    <t>33bURv895AN4FkBvgFo2dx</t>
  </si>
  <si>
    <t>Woman</t>
  </si>
  <si>
    <t>Harry Styles</t>
  </si>
  <si>
    <t>33SNO8AaciGbNaQFkxvPrW</t>
  </si>
  <si>
    <t>Kiwi</t>
  </si>
  <si>
    <t>5Lbsc65org0b85kNsPkluY</t>
  </si>
  <si>
    <t>Only Angel</t>
  </si>
  <si>
    <t>6VzcQuzTNTMFnJ6rBSaLH9</t>
  </si>
  <si>
    <t>Fine Line</t>
  </si>
  <si>
    <t>1ZMiCix7XSAbfAJlEZWMCp</t>
  </si>
  <si>
    <t>Falling</t>
  </si>
  <si>
    <t>1qEmFfgcLObUfQm0j1W2CK</t>
  </si>
  <si>
    <t>Late Night Talking</t>
  </si>
  <si>
    <t>Harry's House</t>
  </si>
  <si>
    <t>5LYMamLv12UPbemOaTPyeV</t>
  </si>
  <si>
    <t>Music For a Sushi Restaurant</t>
  </si>
  <si>
    <t>6qj02zSeEJGWZ4c0dn5QzJ</t>
  </si>
  <si>
    <t>Boyfriends</t>
  </si>
  <si>
    <t>7uzmGiiJyRfuViKKK3lVmR</t>
  </si>
  <si>
    <t>Mine</t>
  </si>
  <si>
    <t>Bazzi</t>
  </si>
  <si>
    <t>COSMIC</t>
  </si>
  <si>
    <t>5TVirkSwFEXF1nLJEebe2I</t>
  </si>
  <si>
    <t>Beautiful</t>
  </si>
  <si>
    <t>2JuIs3XJlYPy8vBO66CEkJ</t>
  </si>
  <si>
    <t>Star</t>
  </si>
  <si>
    <t>6pmZMP2ET1OJi5rKfLO8jD</t>
  </si>
  <si>
    <t>6LVsIWAAQwGjHMv7SOQjnY</t>
  </si>
  <si>
    <t>BRB</t>
  </si>
  <si>
    <t>6l0knFRwTeQgJ2yHHqwKmt</t>
  </si>
  <si>
    <t>Cold</t>
  </si>
  <si>
    <t>Boy In Space</t>
  </si>
  <si>
    <t>3PRqiN41BIPkeai16CWjqy</t>
  </si>
  <si>
    <t>7UP</t>
  </si>
  <si>
    <t>4dORWJfLHYnXkB5PeR4s5b</t>
  </si>
  <si>
    <t>For Now</t>
  </si>
  <si>
    <t>Lauv</t>
  </si>
  <si>
    <t>~how i'm feeling~</t>
  </si>
  <si>
    <t>2MOoIbJWIYikwIXjBDe26i</t>
  </si>
  <si>
    <t>Paris in the Rain</t>
  </si>
  <si>
    <t>I met you when I was 18. (the playlist)</t>
  </si>
  <si>
    <t>3aUD2nXnCYiGd9V1UhfyRz</t>
  </si>
  <si>
    <t>Stranger</t>
  </si>
  <si>
    <t>All 4 Nothing</t>
  </si>
  <si>
    <t>0nRuVPZx2iA3KWR4xSzryl</t>
  </si>
  <si>
    <t>TALK ME DOWN</t>
  </si>
  <si>
    <t>Troye Sivan</t>
  </si>
  <si>
    <t>Blue Neighbourhood (Deluxe)</t>
  </si>
  <si>
    <t>2m6Ko3CY1qXNNja8AlugNc</t>
  </si>
  <si>
    <t>Angel Baby</t>
  </si>
  <si>
    <t>3S8jK1mGzQi24ilFb45DAZ</t>
  </si>
  <si>
    <t>Lonely (with benny blanco)</t>
  </si>
  <si>
    <t>Justin Bieber</t>
  </si>
  <si>
    <t>Justice</t>
  </si>
  <si>
    <t>0nJW01T7XtvILxQgC5J7Wh</t>
  </si>
  <si>
    <t>When I Was Your Man</t>
  </si>
  <si>
    <t>Bruno Mars</t>
  </si>
  <si>
    <t>Unorthodox Jukebox</t>
  </si>
  <si>
    <t>3w3y8KPTfNeOKPiqUTakBh</t>
  </si>
  <si>
    <t>Locked out of Heaven</t>
  </si>
  <si>
    <t>161DnLWsx1i3u1JT05lzqU</t>
  </si>
  <si>
    <t>Talking to the Moon</t>
  </si>
  <si>
    <t>Doo-Wops &amp; Hooligans</t>
  </si>
  <si>
    <t>7BqBn9nzAq8spo5e7cZ0dJ</t>
  </si>
  <si>
    <t>Just the Way You Are</t>
  </si>
  <si>
    <t>22PMfvdz35fFKYnJyMn077</t>
  </si>
  <si>
    <t>Marry You</t>
  </si>
  <si>
    <t>55h7vJchibLdUkxdlX3fK7</t>
  </si>
  <si>
    <t>Treasure</t>
  </si>
  <si>
    <t>3G5iN5QBqMeXx3uZPy8tgB</t>
  </si>
  <si>
    <t>Young Girls</t>
  </si>
  <si>
    <t>0B0tYbVp7pDQAqKDhgMeaL</t>
  </si>
  <si>
    <t>Too Good to Say Goodbye</t>
  </si>
  <si>
    <t>24K Magic</t>
  </si>
  <si>
    <t>0kN8xEmgMW9mh7UmDYHlJP</t>
  </si>
  <si>
    <t>Versace on the Floor</t>
  </si>
  <si>
    <t>0mBKv9DkYfQHjdMcw2jdyI</t>
  </si>
  <si>
    <t>Chunky</t>
  </si>
  <si>
    <t>1I6pKIyaBp4OebTGLJpCCC</t>
  </si>
  <si>
    <t>Perm</t>
  </si>
  <si>
    <t>5MMLS3xm12D7N26xlfFApr</t>
  </si>
  <si>
    <t>Runaway Baby</t>
  </si>
  <si>
    <t>0RUGuh2uSNFJpGMSsD1F5C</t>
  </si>
  <si>
    <t>It Will Rain</t>
  </si>
  <si>
    <t>The Twilight Saga: Breaking Dawn - Part 1 (Original Motion Picture Soundtrack)</t>
  </si>
  <si>
    <t>32OlwWuMpZ6b0aN2RZOeMS</t>
  </si>
  <si>
    <t>Uptown Funk (feat. Bruno Mars)</t>
  </si>
  <si>
    <t>Mark Ronson</t>
  </si>
  <si>
    <t>Uptown Special</t>
  </si>
  <si>
    <t>2K6vUau7bnZUamjbRSOOvJ</t>
  </si>
  <si>
    <t>An Evening With Silk Sonic</t>
  </si>
  <si>
    <t>4AwJSk491AvHk2AAJReGzZ</t>
  </si>
  <si>
    <t>Let Me Go</t>
  </si>
  <si>
    <t>Daniel Caesar</t>
  </si>
  <si>
    <t>1RMJOxR6GRPsBHL8qeC2ux</t>
  </si>
  <si>
    <t>Best Part (feat. H.E.R.)</t>
  </si>
  <si>
    <t>Freudian</t>
  </si>
  <si>
    <t>7MXVkk9YMctZqd1Srtv4MB</t>
  </si>
  <si>
    <t>Starboy</t>
  </si>
  <si>
    <t>The Weeknd</t>
  </si>
  <si>
    <t>6CcJMwBtXByIz4zQLzFkKc</t>
  </si>
  <si>
    <t>i love you</t>
  </si>
  <si>
    <t>Billie Eilish</t>
  </si>
  <si>
    <t>WHEN WE ALL FALL ASLEEP, WHERE DO WE GO?</t>
  </si>
  <si>
    <t>042Sl6Mn83JHyLEqdK7uI0</t>
  </si>
  <si>
    <t>Your Power</t>
  </si>
  <si>
    <t>Happier Than Ever</t>
  </si>
  <si>
    <t>77u89jbqM9WGbLzveay3rq</t>
  </si>
  <si>
    <t>A Goose's Dream</t>
  </si>
  <si>
    <t>Ïù∏ÏàúÏù¥</t>
  </si>
  <si>
    <t>5wANPM4fQCJwkGd4rN57mH</t>
  </si>
  <si>
    <t>drivers license</t>
  </si>
  <si>
    <t>Olivia Rodrigo</t>
  </si>
  <si>
    <t>SOUR</t>
  </si>
  <si>
    <t>5CZ40GBx1sQ9agT82CLQCT</t>
  </si>
  <si>
    <t>traitor</t>
  </si>
  <si>
    <t>5JCoSi02qi3jJeHdZXMmR8</t>
  </si>
  <si>
    <t>favorite crime</t>
  </si>
  <si>
    <t>2tGvwE8GcFKwNdAXMnlbfl</t>
  </si>
  <si>
    <t>happier</t>
  </si>
  <si>
    <t>3UoULw70kMsiVXxW0L3A33</t>
  </si>
  <si>
    <t>pov</t>
  </si>
  <si>
    <t>Ariana Grande</t>
  </si>
  <si>
    <t>Positions</t>
  </si>
  <si>
    <t>2afCBiru10AFckfOa49wIa</t>
  </si>
  <si>
    <t>You &amp; I</t>
  </si>
  <si>
    <t>One Direction</t>
  </si>
  <si>
    <t>Midnight Memories (Deluxe)</t>
  </si>
  <si>
    <t>1dQQ2QlnvXUehsRUrukKmf</t>
  </si>
  <si>
    <t>Right Now</t>
  </si>
  <si>
    <t>23eQyAz9tzvrKsG0kAnrja</t>
  </si>
  <si>
    <t>Change My Mind</t>
  </si>
  <si>
    <t>Take Me Home (Expanded Edition)</t>
  </si>
  <si>
    <t>3lnjFENd7rHxPYM9b964Md</t>
  </si>
  <si>
    <t>C'mon, C'mon</t>
  </si>
  <si>
    <t>3jJ5NJ3aNWvV70Rd7hgZIH</t>
  </si>
  <si>
    <t>Gotta Be You</t>
  </si>
  <si>
    <t>Up All Night</t>
  </si>
  <si>
    <t>2Bs4jQEGMycglOfWPBqrVG</t>
  </si>
  <si>
    <t>Steal My Girl</t>
  </si>
  <si>
    <t>FOUR (Deluxe)</t>
  </si>
  <si>
    <t>5T7ZFtCcOgkpjxcuaeZbw0</t>
  </si>
  <si>
    <t>Best Song Ever</t>
  </si>
  <si>
    <t>5O2P9iiztwhomNh8xkR9lJ</t>
  </si>
  <si>
    <t>Night Changes</t>
  </si>
  <si>
    <t>6nIE1oCE4udqMGv3bqVNVb</t>
  </si>
  <si>
    <t>Half a Heart</t>
  </si>
  <si>
    <t>1hZk9dktp4yRFTm0TrycuH</t>
  </si>
  <si>
    <t>If I Lose Myself - Alesso vs OneRepublic</t>
  </si>
  <si>
    <t>OneRepublic</t>
  </si>
  <si>
    <t>Native</t>
  </si>
  <si>
    <t>32HwMdkZuUmHg9uznhs9xM</t>
  </si>
  <si>
    <t>Loved You First</t>
  </si>
  <si>
    <t>4SRYGZsbHrmH7E9xMVz4Wm</t>
  </si>
  <si>
    <t>Nobody Compares</t>
  </si>
  <si>
    <t>1NhPKVLsHhFUHIOZ32QnS2</t>
  </si>
  <si>
    <t>Secrets</t>
  </si>
  <si>
    <t>Waking Up</t>
  </si>
  <si>
    <t>7D49Iig0avHre9RFSUMkd2</t>
  </si>
  <si>
    <t>I Lived</t>
  </si>
  <si>
    <t>0c3yfC8zMRJGvmqphczhZb</t>
  </si>
  <si>
    <t>Nothing</t>
  </si>
  <si>
    <t>The Script</t>
  </si>
  <si>
    <t>Science &amp; Faith</t>
  </si>
  <si>
    <t>3nqqDo8CcCLke3ZoTgiOKf</t>
  </si>
  <si>
    <t>The Man Who Can't Be Moved</t>
  </si>
  <si>
    <t>285hMzLhJwHVLe9QT9qilk</t>
  </si>
  <si>
    <t>Breakeven</t>
  </si>
  <si>
    <t>4IACOiO4fczuCkYFdYxDGu</t>
  </si>
  <si>
    <t>Six Degrees of Separation</t>
  </si>
  <si>
    <t>#3</t>
  </si>
  <si>
    <t>7HZKksFR5Qsr4XPHAkub32</t>
  </si>
  <si>
    <t>Millionaires</t>
  </si>
  <si>
    <t>1gXBi2I04CLJkTQnhNfEJT</t>
  </si>
  <si>
    <t>Weight in Gold</t>
  </si>
  <si>
    <t>Gallant</t>
  </si>
  <si>
    <t>Ology</t>
  </si>
  <si>
    <t>1yf97yL1ll8FYXC27c9VTw</t>
  </si>
  <si>
    <t>Trees</t>
  </si>
  <si>
    <t>Twenty One Pilots</t>
  </si>
  <si>
    <t>Vessel</t>
  </si>
  <si>
    <t>4RVwu0g32PAqgUiJoXsdF8</t>
  </si>
  <si>
    <t>43zdsphuZLzwA9k4DJhU0I</t>
  </si>
  <si>
    <t>when the party's over</t>
  </si>
  <si>
    <t>73SpzrcaHk0RQPFP73vqVR</t>
  </si>
  <si>
    <t>No Time To Die</t>
  </si>
  <si>
    <t>6v3KW9xbzN5yKLt9YKDYA2</t>
  </si>
  <si>
    <t>Se√±orita</t>
  </si>
  <si>
    <t>Shawn Mendes</t>
  </si>
  <si>
    <t>Shawn Mendes (Deluxe)</t>
  </si>
  <si>
    <t>138oQeapLds5IeJrdRfeUd</t>
  </si>
  <si>
    <t>Intro</t>
  </si>
  <si>
    <t>Wonder</t>
  </si>
  <si>
    <t>5ld8E3DVBXCCWQ54yrkWVp</t>
  </si>
  <si>
    <t>6ZuahEctZD6w75peme58hm</t>
  </si>
  <si>
    <t>5Ohxk2dO5COHF1krpoPigN</t>
  </si>
  <si>
    <t>Sign of the Times</t>
  </si>
  <si>
    <t>3AMQKTsIR0ukMOXvPkwaKz</t>
  </si>
  <si>
    <t>Set Me Free</t>
  </si>
  <si>
    <t>Joshua Bassett</t>
  </si>
  <si>
    <t>Crisis / Secret / Set Me Free</t>
  </si>
  <si>
    <t>61SwOvGpjoANrBOVgBZvMi</t>
  </si>
  <si>
    <t>SHE SAID HE SAID SHE SAID</t>
  </si>
  <si>
    <t>77Gfhrr1Uh9Pv57MUUmVuY</t>
  </si>
  <si>
    <t>Secret</t>
  </si>
  <si>
    <t>0JU7KoyKSFgY1zJV2ex6Ee</t>
  </si>
  <si>
    <t>Feel Something</t>
  </si>
  <si>
    <t>5qELFdy1PLLinCg5462HES</t>
  </si>
  <si>
    <t>Finally Free</t>
  </si>
  <si>
    <t>High School Musical: The Musical: The Series Season 3 (Episode 1) [From "High School Musical: The Musical: The Series (Season 3)"]</t>
  </si>
  <si>
    <t>1mEM6KkVMwpuAuqusCMD6m</t>
  </si>
  <si>
    <t>Crisis</t>
  </si>
  <si>
    <t>3rrv1sQftMszpL7vxLSvX2</t>
  </si>
  <si>
    <t>Berenstein</t>
  </si>
  <si>
    <t>The Band CAMINO</t>
  </si>
  <si>
    <t>48f7LOHWir3VQoO06yoc95</t>
  </si>
  <si>
    <t>Song About You</t>
  </si>
  <si>
    <t>7baT4xndV4HMR4fwOdl8vw</t>
  </si>
  <si>
    <t>Imposter</t>
  </si>
  <si>
    <t>Grant Ganzer</t>
  </si>
  <si>
    <t>5Ir3dOzPQ9Q30dC45J6QzH</t>
  </si>
  <si>
    <t>save your breath</t>
  </si>
  <si>
    <t>JVKE</t>
  </si>
  <si>
    <t>this is what ____ feels like (Vol. 1-4)</t>
  </si>
  <si>
    <t>5odlY52u43F5BjByhxg7wg</t>
  </si>
  <si>
    <t>golden hour</t>
  </si>
  <si>
    <t>5iscL6Ehw0Ch3B5Rs0KDP1</t>
  </si>
  <si>
    <t>Clouds</t>
  </si>
  <si>
    <t>Before You Exit</t>
  </si>
  <si>
    <t>1p80LdxRV74UKvL8gnD7ky</t>
  </si>
  <si>
    <t>Blank Space</t>
  </si>
  <si>
    <t>Taylor Swift</t>
  </si>
  <si>
    <t>1dGr1c8CrMLDpV6mPbImSI</t>
  </si>
  <si>
    <t>Lover</t>
  </si>
  <si>
    <t>1LLXZFeAHK9R4xUramtUKw</t>
  </si>
  <si>
    <t>London Boy</t>
  </si>
  <si>
    <t>43rA71bccXFGD4C8GOpIlN</t>
  </si>
  <si>
    <t>I Forgot That You Existed</t>
  </si>
  <si>
    <t>59HjlYCeBsxdI0fcm3zglw</t>
  </si>
  <si>
    <t>Wildest Dreams</t>
  </si>
  <si>
    <t>06WgOCf0LV2h4keYXDRnuh</t>
  </si>
  <si>
    <t>Clean</t>
  </si>
  <si>
    <t>4dYUOfmWna6DFccnz732n8</t>
  </si>
  <si>
    <t>How You Get The Girl</t>
  </si>
  <si>
    <t>6d9IiDcFxtFVIvt9pCqyGH</t>
  </si>
  <si>
    <t>Sparks Fly</t>
  </si>
  <si>
    <t>Speak Now</t>
  </si>
  <si>
    <t>7hZuICN5eaCuQyp443RCt6</t>
  </si>
  <si>
    <t>Dear John</t>
  </si>
  <si>
    <t>14LtANuaslKWyYbktUrHBU</t>
  </si>
  <si>
    <t>Enchanted</t>
  </si>
  <si>
    <t>Speak Now (Deluxe Edition)</t>
  </si>
  <si>
    <t>5L26cBeskObsyfEjioRdiv</t>
  </si>
  <si>
    <t>Emergency Room(2021)</t>
  </si>
  <si>
    <t>Hwang In Wook</t>
  </si>
  <si>
    <t>2ZHH9aoZjrqtFk1SX1dXy7</t>
  </si>
  <si>
    <t>Moonlight</t>
  </si>
  <si>
    <t>Dangerous Woman</t>
  </si>
  <si>
    <t>0Rx0DJI556Ix5gBny6EWmn</t>
  </si>
  <si>
    <t>Paradise</t>
  </si>
  <si>
    <t>Soul Searching</t>
  </si>
  <si>
    <t>2zSnnXvex1yMcPUn4mg27H</t>
  </si>
  <si>
    <t>I Could Write a Book</t>
  </si>
  <si>
    <t>Harry Connick, Jr.</t>
  </si>
  <si>
    <t>When Harry Met Sally... Music From The Motion Picture</t>
  </si>
  <si>
    <t>0GuVQkXvtQuL6ek7nquHEN</t>
  </si>
  <si>
    <t>Don't Get Around Much Anymore</t>
  </si>
  <si>
    <t>4QIwYqmwtr0hfJktadACK7</t>
  </si>
  <si>
    <t>A Bird Without Wings</t>
  </si>
  <si>
    <t>Celtic Thunder</t>
  </si>
  <si>
    <t>The Show Act Two</t>
  </si>
  <si>
    <t>5zEvD1Tapbd4RAkYmpeTap</t>
  </si>
  <si>
    <t>The Moon Represents My Heart - Êúà‰∫Æ‰ª£Ë°®ÊàëÁöÑÂøÉ</t>
  </si>
  <si>
    <t>Libera</t>
  </si>
  <si>
    <t>1na2MOlie83rN9sTNRuEOj</t>
  </si>
  <si>
    <t>I Need You</t>
  </si>
  <si>
    <t>M83</t>
  </si>
  <si>
    <t>Divergent: Original Motion Picture Soundtrack</t>
  </si>
  <si>
    <t>5RoIXwyTCdyUjpMMkk4uPd</t>
  </si>
  <si>
    <t>Sweet Disposition</t>
  </si>
  <si>
    <t>The Temper Trap</t>
  </si>
  <si>
    <t>Conditions</t>
  </si>
  <si>
    <t>0Gl5s8IhMmQE5YQwM8Qx1J</t>
  </si>
  <si>
    <t>Never Enough</t>
  </si>
  <si>
    <t>Loren Allred</t>
  </si>
  <si>
    <t>The Greatest Showman (Original Motion Picture Soundtrack)</t>
  </si>
  <si>
    <t>11IXRdEjiH0KL8nh4G1j7d</t>
  </si>
  <si>
    <t>Now We Are Free</t>
  </si>
  <si>
    <t>Hans Zimmer</t>
  </si>
  <si>
    <t>Gladiator - Music From The Motion Picture</t>
  </si>
  <si>
    <t>35uZSnpGVvHbnPMbIxDjLB</t>
  </si>
  <si>
    <t>Desperado</t>
  </si>
  <si>
    <t>The Show</t>
  </si>
  <si>
    <t>0S7XIu0dn63ayGxjefd5It</t>
  </si>
  <si>
    <t>Forbidden Friendship</t>
  </si>
  <si>
    <t>John Powell</t>
  </si>
  <si>
    <t>How To Train Your Dragon - Music From The Motion Picture</t>
  </si>
  <si>
    <t>6eBK3edMW7bEzecF1eCezc</t>
  </si>
  <si>
    <t>(Everything I Do) I Do It For You</t>
  </si>
  <si>
    <t>Bryan Adams</t>
  </si>
  <si>
    <t>Waking Up The Neighbours</t>
  </si>
  <si>
    <t>6PJRw5icjh5FnFd7jNUmbG</t>
  </si>
  <si>
    <t>The Prayer</t>
  </si>
  <si>
    <t>C√©line Dion</t>
  </si>
  <si>
    <t>These Are Special Times</t>
  </si>
  <si>
    <t>6Up545NUflOiXo8cEraH49</t>
  </si>
  <si>
    <t>You Say</t>
  </si>
  <si>
    <t>Lauren Daigle</t>
  </si>
  <si>
    <t>Look Up Child</t>
  </si>
  <si>
    <t>1Vk4yRsz0iBzDiZEoFMQyv</t>
  </si>
  <si>
    <t>Mia &amp; Sebastian‚Äôs Theme</t>
  </si>
  <si>
    <t>Justin Hurwitz</t>
  </si>
  <si>
    <t>La La Land (Original Motion Picture Soundtrack)</t>
  </si>
  <si>
    <t>1Mv9pebAYnZz3VSKzcMFFM</t>
  </si>
  <si>
    <t>You'll Be In My Heart - From "Tarzan"/Soundtrack Version</t>
  </si>
  <si>
    <t>Glenn Close</t>
  </si>
  <si>
    <t>Disney's Greatest Volume 2</t>
  </si>
  <si>
    <t>2rm72l5pjfby1cWvPMUojI</t>
  </si>
  <si>
    <t>Go the Distance</t>
  </si>
  <si>
    <t>Roger Bart</t>
  </si>
  <si>
    <t>Hercules (Original Motion Picture Soundtrack)</t>
  </si>
  <si>
    <t>6bcCrByBZgx8FYwuKE4Jgu</t>
  </si>
  <si>
    <t>Far Longer Than Forever</t>
  </si>
  <si>
    <t>Liz Callaway, Howard McGillin, David Zippel, Lex de Azevedo, Larry Bastian, Larry Schwartz</t>
  </si>
  <si>
    <t>The Swan Princess</t>
  </si>
  <si>
    <t>2wCRJwiL1WSrW0Dwfco7Nj</t>
  </si>
  <si>
    <t>Know Who You Are</t>
  </si>
  <si>
    <t>Auli'i Cravalho</t>
  </si>
  <si>
    <t>Moana - Original Motion Picture Soundtrack/Deluxe Edition</t>
  </si>
  <si>
    <t>6QWniaitONimLqysaA6cwe</t>
  </si>
  <si>
    <t>This Is Where I Belong</t>
  </si>
  <si>
    <t>Spirit: Stallion Of The Cimarron (Music From The Original Motion Picture)</t>
  </si>
  <si>
    <t>5GK4ax71sSIokiNEZsND3d</t>
  </si>
  <si>
    <t>Sound The Bugle</t>
  </si>
  <si>
    <t>6KDH3sCDRFZk71aT3a2lkY</t>
  </si>
  <si>
    <t>Paperman</t>
  </si>
  <si>
    <t>Christophe Beck</t>
  </si>
  <si>
    <t>2jz0DAnooOMwtuzboHP3VE</t>
  </si>
  <si>
    <t>Nothing I've Ever Known</t>
  </si>
  <si>
    <t>6ofMKJjMpfDEb48JYEAgjX</t>
  </si>
  <si>
    <t>Husavik (My Hometown)</t>
  </si>
  <si>
    <t>Will Ferrell</t>
  </si>
  <si>
    <t>Eurovision Song Contest: The Story of Fire Saga (Music from the Netflix Film)</t>
  </si>
  <si>
    <t>0hkppOIXAfknRGYr34sLgy</t>
  </si>
  <si>
    <t>I Will Always Return</t>
  </si>
  <si>
    <t>4S7ddJ34xx6ZIkQ4a1LDRm</t>
  </si>
  <si>
    <t>The Bridge Of Khazad-Dum (From "The Lord Of The Rings")</t>
  </si>
  <si>
    <t>Eurielle</t>
  </si>
  <si>
    <t>6ua4ZcCoSABREsczFvGLI6</t>
  </si>
  <si>
    <t>'O Sole Mio - Live</t>
  </si>
  <si>
    <t>Luciano Pavarotti</t>
  </si>
  <si>
    <t>Pavarotti &amp; Friends 2</t>
  </si>
  <si>
    <t>1nHM5nGsbpskmBnZOfxirW</t>
  </si>
  <si>
    <t>Forget Me Knots - from "Spider-Man: No Way Home" Soundtrack</t>
  </si>
  <si>
    <t>Michael Giacchino</t>
  </si>
  <si>
    <t>Spider-Man: No Way Home (Original Motion Picture Soundtrack)</t>
  </si>
  <si>
    <t>2UW59tk0OratchGvwN2uRr</t>
  </si>
  <si>
    <t>A Doom With a View - from "Spider-Man: No Way Home" Soundtrack</t>
  </si>
  <si>
    <t>4A9NGq1VZI3cwalNWZvLVR</t>
  </si>
  <si>
    <t>Flight into Darkness</t>
  </si>
  <si>
    <t>Kevin Kiner</t>
  </si>
  <si>
    <t>Star Wars: Tales of the Jedi (Original Soundtrack)</t>
  </si>
  <si>
    <t>2EBHPEJWmYj4W1HV3l0VZ6</t>
  </si>
  <si>
    <t>Star Wars (Epic Main Theme)</t>
  </si>
  <si>
    <t>Samuel Kim</t>
  </si>
  <si>
    <t>Star Wars: The Rise of Skywalker Tribute</t>
  </si>
  <si>
    <t>732QOzrBUFi0gGWNU9gB7d</t>
  </si>
  <si>
    <t>Who Am I?</t>
  </si>
  <si>
    <t>Jamie Foxx</t>
  </si>
  <si>
    <t>Annie (Original Motion Picture Soundtrack)</t>
  </si>
  <si>
    <t>7hs0pXWvIkYEFeQYfUa42B</t>
  </si>
  <si>
    <t>Waloyo Yamoni - "We Overcome the Wind"</t>
  </si>
  <si>
    <t>Christopher Tin</t>
  </si>
  <si>
    <t>The Drop That Contained the Sea</t>
  </si>
  <si>
    <t>1LNrPxRlSkIROZIZ4ldKoH</t>
  </si>
  <si>
    <t>Deep Breaths</t>
  </si>
  <si>
    <t>Austin Farwell</t>
  </si>
  <si>
    <t>3aLbDGVIbZHUDjQXjfrvBP</t>
  </si>
  <si>
    <t>The City's Yours</t>
  </si>
  <si>
    <t>4BrX9il0kSbL8xtlHjQbpP</t>
  </si>
  <si>
    <t>Gianni Schicchi: "O mio Babbino caro"</t>
  </si>
  <si>
    <t>Giacomo Puccini</t>
  </si>
  <si>
    <t>Vissi d'Arte - Opera for Orchestra</t>
  </si>
  <si>
    <t>3kSXn1osC89W8JcPLozTzs</t>
  </si>
  <si>
    <t>Stand By You</t>
  </si>
  <si>
    <t>Rachel Platten</t>
  </si>
  <si>
    <t>Wildfire</t>
  </si>
  <si>
    <t>46bzMOnJ1anlTrDCGWH30H</t>
  </si>
  <si>
    <t>Big Dreams</t>
  </si>
  <si>
    <t>Fernando Vel√°zquez</t>
  </si>
  <si>
    <t>A Monster Calls (Original Motion Picture Soundtrack)</t>
  </si>
  <si>
    <t>5lb8hYTICPj3WGIiaW1qla</t>
  </si>
  <si>
    <t>I Wish I Had a Hundred Years</t>
  </si>
  <si>
    <t>5tgyHc2LLF0BI2udBTMFJz</t>
  </si>
  <si>
    <t>The Burning Bush</t>
  </si>
  <si>
    <t>The Prince Of Egypt (Music From The Original Motion Picture Soundtrack)</t>
  </si>
  <si>
    <t>38UEe6tvR5IufCUwFa7tXB</t>
  </si>
  <si>
    <t>The Long Song</t>
  </si>
  <si>
    <t>Murray Gold</t>
  </si>
  <si>
    <t>Doctor Who - Series 7 (Original Television Soundtrack)</t>
  </si>
  <si>
    <t>5lbZL5xmyJHtrrioldEyXX</t>
  </si>
  <si>
    <t>All I Ever Wanted (With Queen's Reprise)</t>
  </si>
  <si>
    <t>Amick Byram</t>
  </si>
  <si>
    <t>2ZbnaNF52uSfO4eouvjSrJ</t>
  </si>
  <si>
    <t>Make Me Whole</t>
  </si>
  <si>
    <t>Rob Gardner &amp; London Symphony Orchestra, Linsey Maxson, Bailee Brinkerhoff</t>
  </si>
  <si>
    <t>Lamb of God: a sacred work for choir, orchestra and soloists</t>
  </si>
  <si>
    <t>6BOgMI1pVONpiu2xkpMW2i</t>
  </si>
  <si>
    <t>Consider the Lilies</t>
  </si>
  <si>
    <t>Roger Hoffman</t>
  </si>
  <si>
    <t>34IQaMgUdIciIpNWN5CUbl</t>
  </si>
  <si>
    <t>In The Wee Small Hours Of The Morning</t>
  </si>
  <si>
    <t>Frank Sinatra</t>
  </si>
  <si>
    <t>Ultimate Sinatra</t>
  </si>
  <si>
    <t>4kF394GKEnI13QdZBM9mxM</t>
  </si>
  <si>
    <t>Misty</t>
  </si>
  <si>
    <t>Ella Fitzgerald</t>
  </si>
  <si>
    <t>The Complete Piano Duets</t>
  </si>
  <si>
    <t>3AAwJ043uT1wXSKDtGyuxF</t>
  </si>
  <si>
    <t>Misty Mountains</t>
  </si>
  <si>
    <t>Richard Armitage</t>
  </si>
  <si>
    <t>The Hobbit: An Unexpected Journey (Original Motion Picture Soundtrack)</t>
  </si>
  <si>
    <t>6fxVffaTuwjgEk5h9QyRjy</t>
  </si>
  <si>
    <t>Photograph</t>
  </si>
  <si>
    <t>Ed Sheeran</t>
  </si>
  <si>
    <t>x - Wembley Edition</t>
  </si>
  <si>
    <t>1Slwb6dOYkBlWal1PGtnNg</t>
  </si>
  <si>
    <t>Thinking out Loud</t>
  </si>
  <si>
    <t>0tgVpDi06FyKpA1z0VMD4v</t>
  </si>
  <si>
    <t>Perfect</t>
  </si>
  <si>
    <t>√∑ (Deluxe)</t>
  </si>
  <si>
    <t>0SuG9kyzGRpDqrCWtgD6Lq</t>
  </si>
  <si>
    <t>Give Me Love</t>
  </si>
  <si>
    <t>+</t>
  </si>
  <si>
    <t>0T5iIrXA4p5GsubkhuBIKV</t>
  </si>
  <si>
    <t>Until I Found You</t>
  </si>
  <si>
    <t>Stephen Sanchez</t>
  </si>
  <si>
    <t>5cEap0vG6Dc6TJDN77cyF9</t>
  </si>
  <si>
    <t>When You're Not Here</t>
  </si>
  <si>
    <t>Michael Bubl√©</t>
  </si>
  <si>
    <t>love (Deluxe Edition)</t>
  </si>
  <si>
    <t>4T6HLdP6OcAtqC6tGnQelG</t>
  </si>
  <si>
    <t>Everything</t>
  </si>
  <si>
    <t>Call Me Irresponsible</t>
  </si>
  <si>
    <t>3I09LQbHS3NSU46Ly3tPpR</t>
  </si>
  <si>
    <t>Feeling Good</t>
  </si>
  <si>
    <t>It's Time</t>
  </si>
  <si>
    <t>4zKbPdCC2o8726tHh5sEJw</t>
  </si>
  <si>
    <t>Always on My Mind</t>
  </si>
  <si>
    <t>6d2i9NFTSQaXIwQUSombV7</t>
  </si>
  <si>
    <t>At This Moment</t>
  </si>
  <si>
    <t>Crazy Love</t>
  </si>
  <si>
    <t>1YlCqvmX9P8XlAKPyHyGw1</t>
  </si>
  <si>
    <t>You're Nobody till Somebody Loves You</t>
  </si>
  <si>
    <t>5i04Jy87RLxoZszJqY3QAN</t>
  </si>
  <si>
    <t>Cry Me a River</t>
  </si>
  <si>
    <t>4IbOPxstIn2KbdlWf5xRZ0</t>
  </si>
  <si>
    <t>Georgia on My Mind</t>
  </si>
  <si>
    <t>1NnBOnFPFdYJdauawQt5bN</t>
  </si>
  <si>
    <t>Save the Last Dance for Me</t>
  </si>
  <si>
    <t>7vySXLEg91xiAi8J0Qiqwv</t>
  </si>
  <si>
    <t>The Impossible Dream (The Quest)</t>
  </si>
  <si>
    <t>That's Life</t>
  </si>
  <si>
    <t>1966-11</t>
  </si>
  <si>
    <t>2KNMqqNd3sLfeN4ukKduRT</t>
  </si>
  <si>
    <t>Moon River</t>
  </si>
  <si>
    <t>Days Of Wine And Roses, Moon River And Other Academy Award Winners</t>
  </si>
  <si>
    <t>6ft9PAgNOjmZ2kFVP7LGqb</t>
  </si>
  <si>
    <t>Can't Take My Eyes off You</t>
  </si>
  <si>
    <t>Frankie Valli</t>
  </si>
  <si>
    <t>The Very Best of Frankie Valli &amp; The 4 Seasons</t>
  </si>
  <si>
    <t>2ODCaqPXjIELP6Wjrg6h53</t>
  </si>
  <si>
    <t>Love at First Sight</t>
  </si>
  <si>
    <t>Totally Bubl√©</t>
  </si>
  <si>
    <t>1QELw50Dl95LusF6uOkDqk</t>
  </si>
  <si>
    <t>La vie en rose (feat. C√©cile McLorin Salvant)</t>
  </si>
  <si>
    <t>1zwMYTA5nlNjZxYrvBB2pV</t>
  </si>
  <si>
    <t>Someone Like You</t>
  </si>
  <si>
    <t>Adele</t>
  </si>
  <si>
    <t>73CMRj62VK8nUS4ezD2wvi</t>
  </si>
  <si>
    <t>Set Fire to the Rain</t>
  </si>
  <si>
    <t>05TOt5Vz4StdjMpEdFPlvB</t>
  </si>
  <si>
    <t>All I Ask</t>
  </si>
  <si>
    <t>1hHuyqVCZCbhYQixEkdQCo</t>
  </si>
  <si>
    <t>Sing for Absolution</t>
  </si>
  <si>
    <t>Muse</t>
  </si>
  <si>
    <t>Absolution</t>
  </si>
  <si>
    <t>5ONbCAFFnAJ0YGClEeddcU</t>
  </si>
  <si>
    <t>Patience</t>
  </si>
  <si>
    <t>The Lumineers</t>
  </si>
  <si>
    <t>Cleopatra</t>
  </si>
  <si>
    <t>1yHVHoz6Ny29gbbWJYVnFt</t>
  </si>
  <si>
    <t>Heaven</t>
  </si>
  <si>
    <t>Niall Horan</t>
  </si>
  <si>
    <t>26hOm7dTtBi0TdpDGl141t</t>
  </si>
  <si>
    <t>Die For You</t>
  </si>
  <si>
    <t>Joji</t>
  </si>
  <si>
    <t>SMITHEREENS</t>
  </si>
  <si>
    <t>69rSEDWuvLS6yyNcESulCc</t>
  </si>
  <si>
    <t>Just Friends</t>
  </si>
  <si>
    <t>JORDY</t>
  </si>
  <si>
    <t>6LXIhiXK8z1KLd3giR904b</t>
  </si>
  <si>
    <t>Smells Like Me</t>
  </si>
  <si>
    <t>Charlie Puth</t>
  </si>
  <si>
    <t>0qCcqa0gYjW8rerrC10yun</t>
  </si>
  <si>
    <t>Better Alone</t>
  </si>
  <si>
    <t>Benson Boone</t>
  </si>
  <si>
    <t>2IOFZdYYkFxEHVz1w34PoL</t>
  </si>
  <si>
    <t>Cherry</t>
  </si>
  <si>
    <t>4G92yYrUs0cvY7G41YRI0z</t>
  </si>
  <si>
    <t>Jealous</t>
  </si>
  <si>
    <t>Labrinth</t>
  </si>
  <si>
    <t>Jealous - EP</t>
  </si>
  <si>
    <t>2t3IK52qKDAR2fo5EBkCFT</t>
  </si>
  <si>
    <t>Je te le donne</t>
  </si>
  <si>
    <t>Vitaa</t>
  </si>
  <si>
    <t>18XEJ4bMuqM0YIrZuir4xy</t>
  </si>
  <si>
    <t>Good bye my love</t>
  </si>
  <si>
    <t>AILEE</t>
  </si>
  <si>
    <t>You are my destiny OST Part.6</t>
  </si>
  <si>
    <t>1IdM9JrXYuMYiTdM983oH4</t>
  </si>
  <si>
    <t>Not Spring, Love, or Cherry Blossoms</t>
  </si>
  <si>
    <t>HIGH4</t>
  </si>
  <si>
    <t>6lrZiAgjWUcfuj5HHxPsZF</t>
  </si>
  <si>
    <t>My way</t>
  </si>
  <si>
    <t>ISU</t>
  </si>
  <si>
    <t>Money Flower, (Original Television Soundtrack)</t>
  </si>
  <si>
    <t>0TxSk5fpK01cBLV9ePqcE6</t>
  </si>
  <si>
    <t>She's In The Rain</t>
  </si>
  <si>
    <t>The Rose</t>
  </si>
  <si>
    <t>Dawn</t>
  </si>
  <si>
    <t>63MgFVcIldlw51imFtcgK1</t>
  </si>
  <si>
    <t>El Perd√≥n</t>
  </si>
  <si>
    <t>Nicky Jam</t>
  </si>
  <si>
    <t>El Perd√≥n (w/ Enrique Iglesias)</t>
  </si>
  <si>
    <t>7neOIVKDsLaUXV5y84jGuY</t>
  </si>
  <si>
    <t>I Don't Love You</t>
  </si>
  <si>
    <t>Urban Zakapa</t>
  </si>
  <si>
    <t>STILL</t>
  </si>
  <si>
    <t>4mj63a9c899Cs5l8gwuC0e</t>
  </si>
  <si>
    <t>Ïù∏Ïó∞</t>
  </si>
  <si>
    <t>Sohyang</t>
  </si>
  <si>
    <t>ÎÇòÎäî Í∞ÄÏàòÎã§ 2 2012 Í∞ÄÏôïÏ†Ñ 4Í∞ïÏ†Ñ</t>
  </si>
  <si>
    <t>5mTmB6IgMzomkJvOkQ8WDV</t>
  </si>
  <si>
    <t>Ïò¨Ìï¥ Ï†úÏùº ÏûòÌïú Ïùº The Best Thing I Ever Did</t>
  </si>
  <si>
    <t>TWICE</t>
  </si>
  <si>
    <t>The year of "YES"</t>
  </si>
  <si>
    <t>1obtU03RXYzuNnzGe31arn</t>
  </si>
  <si>
    <t>LOVE DAY</t>
  </si>
  <si>
    <t>YANG YO SEOP</t>
  </si>
  <si>
    <t>`A CUBE` FOR SEASON # GREEN</t>
  </si>
  <si>
    <t>1VrUu8hMTMslRSjsDpSJKc</t>
  </si>
  <si>
    <t>RE-BYE</t>
  </si>
  <si>
    <t>AKMU</t>
  </si>
  <si>
    <t>SPRING</t>
  </si>
  <si>
    <t>1HYzRuWjmS9LXCkdVHi25K</t>
  </si>
  <si>
    <t>Stay With Me</t>
  </si>
  <si>
    <t>CHANYEOL</t>
  </si>
  <si>
    <t>Guardian (Original Television Soundtrack), Pt. 1</t>
  </si>
  <si>
    <t>3IPJg1sdqLj12kFIndaonN</t>
  </si>
  <si>
    <t>No Hay Nadie M√°s</t>
  </si>
  <si>
    <t>Sebastian Yatra</t>
  </si>
  <si>
    <t>MANTRA</t>
  </si>
  <si>
    <t>6rPO02ozF3bM7NnOV4h6s2</t>
  </si>
  <si>
    <t>Despacito - Remix</t>
  </si>
  <si>
    <t>Luis Fonsi</t>
  </si>
  <si>
    <t>Despacito Feat. Justin Bieber (Remix)</t>
  </si>
  <si>
    <t>32lm3769IRfcnrQV11LO4E</t>
  </si>
  <si>
    <t>Bailando - Spanish Version</t>
  </si>
  <si>
    <t>Enrique Iglesias</t>
  </si>
  <si>
    <t>SEX AND LOVE (Deluxe)</t>
  </si>
  <si>
    <t>0Kt035u0yJBkOnM1BYPpI6</t>
  </si>
  <si>
    <t>Culpa al Coraz√≥n</t>
  </si>
  <si>
    <t>Prince Royce</t>
  </si>
  <si>
    <t>FIVE (Deluxe Edition)</t>
  </si>
  <si>
    <t>4qzBepJAKtYu4T1GDtBZZc</t>
  </si>
  <si>
    <t>Îàà,ÏΩî,ÏûÖ (Eyes, Nose, Lips)</t>
  </si>
  <si>
    <t>TAEYANG</t>
  </si>
  <si>
    <t>RISE</t>
  </si>
  <si>
    <t>6yWUojjtn6IMmZEgHyfblf</t>
  </si>
  <si>
    <t>Ï†úÎ∞ú</t>
  </si>
  <si>
    <t>KIM BUMSOO</t>
  </si>
  <si>
    <t>ÏÑúÎ∞îÏù¥Î≤å ÎÇòÎäî Í∞ÄÏàòÎã§ Í≤ΩÏó∞ 2 - ÏÑúÎ°úÏùò ÎÖ∏Îûò Î∞îÍøî Î∂ÄÎ•¥Í∏∞</t>
  </si>
  <si>
    <t>7k5iu5vr7IEW3BdSgwY9mw</t>
  </si>
  <si>
    <t>Memory Of The Wind</t>
  </si>
  <si>
    <t>Naul</t>
  </si>
  <si>
    <t>Principle Of My Soul</t>
  </si>
  <si>
    <t>4lt4QTuoYOEEOhrNDZJ1o8</t>
  </si>
  <si>
    <t>Room Shaker</t>
  </si>
  <si>
    <t>butterFLY</t>
  </si>
  <si>
    <t>0IHgyl0zAHIj7kpm4YKKv3</t>
  </si>
  <si>
    <t>Sun And Moon</t>
  </si>
  <si>
    <t>Sam Kim</t>
  </si>
  <si>
    <t>Sun And Moon Part.1</t>
  </si>
  <si>
    <t>2OyX69J0H3ZaO3irKbcemY</t>
  </si>
  <si>
    <t>Blank</t>
  </si>
  <si>
    <t>BEN</t>
  </si>
  <si>
    <t>RECIPE</t>
  </si>
  <si>
    <t>6nhj2meaMrV4pGKk9Q65u2</t>
  </si>
  <si>
    <t>Sound of Winter</t>
  </si>
  <si>
    <t>Park Hyo Shin</t>
  </si>
  <si>
    <t>5Hkk4YCNakpuOpbZQo67fE</t>
  </si>
  <si>
    <t>Wild Flower</t>
  </si>
  <si>
    <t>I am A Dreamer</t>
  </si>
  <si>
    <t>5WHnE8MsLFHqSUwecrs7WO</t>
  </si>
  <si>
    <t>B√©same Mucho</t>
  </si>
  <si>
    <t>Andrea Bocelli</t>
  </si>
  <si>
    <t>Amor (Edici√≥n Especial En Espa√±ol)</t>
  </si>
  <si>
    <t>4q5R6rdomdPOwVxJrExLkc</t>
  </si>
  <si>
    <t>The Day (From "Mr. Sunshine [Original Television Soundtrack], Pt. 1")</t>
  </si>
  <si>
    <t>7L3borCR5Izc7zJjFpjjhh</t>
  </si>
  <si>
    <t>La Llorona</t>
  </si>
  <si>
    <t>√Ångela Aguilar</t>
  </si>
  <si>
    <t>Primero Soy Mexicana</t>
  </si>
  <si>
    <t>4hNSTJdBOSWiYdiMPbFjf9</t>
  </si>
  <si>
    <t>Alguien Soy Yo</t>
  </si>
  <si>
    <t>Insomniac</t>
  </si>
  <si>
    <t>4uHs0TfECKllxN8zeLWqJu</t>
  </si>
  <si>
    <t>Gol</t>
  </si>
  <si>
    <t>Cali Y El Dandee</t>
  </si>
  <si>
    <t>3 A.M.</t>
  </si>
  <si>
    <t>22CY3wlF8O6Z9QkOWYhaz5</t>
  </si>
  <si>
    <t>Îàà Îñ†Î≥¥Îãà Ïù¥Î≥ÑÏù¥ÎçîÎùº</t>
  </si>
  <si>
    <t>4MEN</t>
  </si>
  <si>
    <t>Remember Me</t>
  </si>
  <si>
    <t>3B21fRFqPLmTd9zAlK0I8A</t>
  </si>
  <si>
    <t>Para Enamorarte</t>
  </si>
  <si>
    <t>CNCO</t>
  </si>
  <si>
    <t>Primera Cita</t>
  </si>
  <si>
    <t>2G0k5HoKVW3iPC1eF7Ykb7</t>
  </si>
  <si>
    <t>Nadie</t>
  </si>
  <si>
    <t>Matisse</t>
  </si>
  <si>
    <t>08MFgEQeVLF37EyZ7jcwLc</t>
  </si>
  <si>
    <t>Pano</t>
  </si>
  <si>
    <t>Zack Tabudlo</t>
  </si>
  <si>
    <t>2UVrIJBJVRPN9UgzShCJ5c</t>
  </si>
  <si>
    <t>I Think I Kinda, You Know - Duet</t>
  </si>
  <si>
    <t>I Think I Kinda, You Know (From "High School Musical: The Musical: The Series")</t>
  </si>
  <si>
    <t>0QBzMgT7NIeoCYy3sJCof1</t>
  </si>
  <si>
    <t>Bam Bam (feat. Ed Sheeran)</t>
  </si>
  <si>
    <t>Camila Cabello</t>
  </si>
  <si>
    <t>0kWQn0wLok1lawHAkGSMW9</t>
  </si>
  <si>
    <t>I Like That</t>
  </si>
  <si>
    <t>Infinite Dream</t>
  </si>
  <si>
    <t>2NcQic8JxdjAlAHuNbOIRE</t>
  </si>
  <si>
    <t>Keep Driving</t>
  </si>
  <si>
    <t>7I5WT7DtpwSAhEeDLpZEfm</t>
  </si>
  <si>
    <t>All 4 Nothing (I'm So In Love)</t>
  </si>
  <si>
    <t>4q0crFErlOEybi84JzBqTp</t>
  </si>
  <si>
    <t>Yo√º And I</t>
  </si>
  <si>
    <t>Ben Platt</t>
  </si>
  <si>
    <t>2R4O7MgIrN35QXnyLKMFVl</t>
  </si>
  <si>
    <t>Mrs.</t>
  </si>
  <si>
    <t>Leon Bridges</t>
  </si>
  <si>
    <t>Good Thing</t>
  </si>
  <si>
    <t>4XwGrhiOTz0FapbeOdtCpN</t>
  </si>
  <si>
    <t>Mi Amor</t>
  </si>
  <si>
    <t>Daniel Pemberton</t>
  </si>
  <si>
    <t>Spider-Man: Into the Spider-Verse (Original Score)</t>
  </si>
  <si>
    <t>6uW0PIRcyZLvkoonm763xD</t>
  </si>
  <si>
    <t>Contando Lunares (feat. Cruz Cafun√©)</t>
  </si>
  <si>
    <t>Don Patricio</t>
  </si>
  <si>
    <t>La Dura Vida del Joven Rapero</t>
  </si>
  <si>
    <t>2YOGCTiPJWMhZRdeadFj8G</t>
  </si>
  <si>
    <t>this is what autumn feels like</t>
  </si>
  <si>
    <t>4SFNe716eUbgX1XvGCTBu7</t>
  </si>
  <si>
    <t>De Selby (Part 2)</t>
  </si>
  <si>
    <t>Hozier</t>
  </si>
  <si>
    <t>31Wlc9ZnraX3JxrvMg9e8H</t>
  </si>
  <si>
    <t>3 Boys</t>
  </si>
  <si>
    <t>Omar Apollo</t>
  </si>
  <si>
    <t>3hhbDnFUb2bicI2df6VurK</t>
  </si>
  <si>
    <t>River</t>
  </si>
  <si>
    <t>Coming Home (Deluxe)</t>
  </si>
  <si>
    <t>4VnDmjYCZkyeqeb0NIKqdA</t>
  </si>
  <si>
    <t>Can You Hear The Music</t>
  </si>
  <si>
    <t>Ludwig G√∂ransson</t>
  </si>
  <si>
    <t>Oppenheimer (Original Motion Picture Soundtrack)</t>
  </si>
  <si>
    <t>4YutJsNwBBInE8vemufpQ8</t>
  </si>
  <si>
    <t>Girl Crush - Recorded at Metropolis Studios, London</t>
  </si>
  <si>
    <t>Spotify Singles</t>
  </si>
  <si>
    <t>2TktkzfozZifbQhXjT6I33</t>
  </si>
  <si>
    <t>Evergreen (You Didn‚Äôt Deserve Me At All)</t>
  </si>
  <si>
    <t>Ivory</t>
  </si>
  <si>
    <t>3g3GjHuxntUfUd4t23rGTZ</t>
  </si>
  <si>
    <t>Cool</t>
  </si>
  <si>
    <t>NEVER ENOUGH</t>
  </si>
  <si>
    <t>1fiSki9Yy5lekUUpV4mByo</t>
  </si>
  <si>
    <t>i'm not okay</t>
  </si>
  <si>
    <t>0rzaRSujxA0bKyjJl6vHYq</t>
  </si>
  <si>
    <t>Satellite</t>
  </si>
  <si>
    <t>7HnkUNPrhRurdGEm9nRYFH</t>
  </si>
  <si>
    <t>Death &amp; Taxes</t>
  </si>
  <si>
    <t>Pilgrim's Paradise</t>
  </si>
  <si>
    <t>1boXOL0ua7N2iCOUVI1p9F</t>
  </si>
  <si>
    <t>Japanese Denim</t>
  </si>
  <si>
    <t>Get You - Single</t>
  </si>
  <si>
    <t>3ym8ajVmKm6Fybgov3WBI5</t>
  </si>
  <si>
    <t>4deAN7JXhdHHifxOp0TTjU</t>
  </si>
  <si>
    <t>Do You Like Me?</t>
  </si>
  <si>
    <t>2QfznFotJNZmnIEYFdzE5T</t>
  </si>
  <si>
    <t>Heartbreak Anniversary</t>
  </si>
  <si>
    <t>Giveon</t>
  </si>
  <si>
    <t>6rY5FAWxCdAGllYEOZMbjW</t>
  </si>
  <si>
    <t>SLOW DANCING IN THE DARK</t>
  </si>
  <si>
    <t>BALLADS 1</t>
  </si>
  <si>
    <t>1TuSfYnKU5uKbYK1esQDLj</t>
  </si>
  <si>
    <t>Another Heartbreak</t>
  </si>
  <si>
    <t>Give Or Take</t>
  </si>
  <si>
    <t>1CsMKhwEmNnmvHUuO5nryA</t>
  </si>
  <si>
    <t>SKINNY</t>
  </si>
  <si>
    <t>HIT ME HARD AND SOFT</t>
  </si>
  <si>
    <t>22ZcJxQkzIL6EU692kAFWY</t>
  </si>
  <si>
    <t>cowboy in LA</t>
  </si>
  <si>
    <t>LANY</t>
  </si>
  <si>
    <t>mama's boy</t>
  </si>
  <si>
    <t>0JWA4NaSOa1mZfLyNvZLQW</t>
  </si>
  <si>
    <t>Pessimist</t>
  </si>
  <si>
    <t>Lithe</t>
  </si>
  <si>
    <t>5GUYJTQap5F3RDQiCOJhrS</t>
  </si>
  <si>
    <t>Self Control</t>
  </si>
  <si>
    <t>Frank Ocean</t>
  </si>
  <si>
    <t>Blonde</t>
  </si>
  <si>
    <t>56KDoLjFIm7Yc7fX1XgpNw</t>
  </si>
  <si>
    <t>Always Been You</t>
  </si>
  <si>
    <t>07oO1U722crtVcavi6frX6</t>
  </si>
  <si>
    <t>Double Life - From "Despicable Me 4"</t>
  </si>
  <si>
    <t>Pharrell Williams</t>
  </si>
  <si>
    <t>Double Life (From "Despicable Me 4")</t>
  </si>
  <si>
    <t>5N3hjp1WNayUPZrA8kJmJP</t>
  </si>
  <si>
    <t>Please Please Please</t>
  </si>
  <si>
    <t>Sabrina Carpenter</t>
  </si>
  <si>
    <t>3uTsiaNxy6h6EAd7MsCf9D</t>
  </si>
  <si>
    <t>this is what forever feels like (with Nick Jonas)</t>
  </si>
  <si>
    <t>this is what forever feels like</t>
  </si>
  <si>
    <t>46kspZSY3aKmwQe7O77fCC</t>
  </si>
  <si>
    <t>we can't be friends (wait for your love)</t>
  </si>
  <si>
    <t>eternal sunshine</t>
  </si>
  <si>
    <t>5oO3drDxtziYU2H1X23ZIp</t>
  </si>
  <si>
    <t>Love On The Brain</t>
  </si>
  <si>
    <t>Rihanna</t>
  </si>
  <si>
    <t>ANTI (Deluxe)</t>
  </si>
  <si>
    <t>5zZEP23ceNvvA9IT6CnqoY</t>
  </si>
  <si>
    <t>La Rumba D'el Jefe</t>
  </si>
  <si>
    <t>Jesse Cook</t>
  </si>
  <si>
    <t>The Rumba Foundation</t>
  </si>
  <si>
    <t>3tQeDE3Q4Pk40CvPFO0eoW</t>
  </si>
  <si>
    <t>The Curse - Fp Version</t>
  </si>
  <si>
    <t>Diary Of Dreams</t>
  </si>
  <si>
    <t>Freak Perfume</t>
  </si>
  <si>
    <t>4SwcSQIRh7M1dmzyYgCAHs</t>
  </si>
  <si>
    <t>Half-Life</t>
  </si>
  <si>
    <t>Duncan Sheik</t>
  </si>
  <si>
    <t>Daylight</t>
  </si>
  <si>
    <t>276zciJ7Fg7Jk6Ta6QuLkp</t>
  </si>
  <si>
    <t>Come Down</t>
  </si>
  <si>
    <t>Anderson .Paak</t>
  </si>
  <si>
    <t>Malibu</t>
  </si>
  <si>
    <t>3kLChd6atCWKPz1WzufHQo</t>
  </si>
  <si>
    <t>Monsters</t>
  </si>
  <si>
    <t>Honeymind</t>
  </si>
  <si>
    <t>0STK94RxUulYqWzwFlyAb5</t>
  </si>
  <si>
    <t>Sober</t>
  </si>
  <si>
    <t>Demi Lovato</t>
  </si>
  <si>
    <t>6CoKNa67qyFJmLdSz4DOI8</t>
  </si>
  <si>
    <t>Nathan (still breathing)</t>
  </si>
  <si>
    <t>Fred again..</t>
  </si>
  <si>
    <t>Actual Life 3 (January 1 - September 9 2022)</t>
  </si>
  <si>
    <t>0Lmbke3KNVFXtoH2mMSHCw</t>
  </si>
  <si>
    <t>the boy is mine</t>
  </si>
  <si>
    <t>4EhqimHdoK9OmCNvCfioH6</t>
  </si>
  <si>
    <t>this is what slow dancing feels like</t>
  </si>
  <si>
    <t>6lrYBcuR6Q1YWtSGFmJ48H</t>
  </si>
  <si>
    <t>Shot My Baby</t>
  </si>
  <si>
    <t>NEVER ENOUGH (Bonus Version)</t>
  </si>
  <si>
    <t>4EWBhKf1fOFnyMtUzACXEc</t>
  </si>
  <si>
    <t>Pluto Projector</t>
  </si>
  <si>
    <t>Rex Orange County</t>
  </si>
  <si>
    <t>Pony</t>
  </si>
  <si>
    <t>629DixmZGHc7ILtEntuiWE</t>
  </si>
  <si>
    <t>LUNCH</t>
  </si>
  <si>
    <t>7BRD7x5pt8Lqa1eGYC4dzj</t>
  </si>
  <si>
    <t>CHIHIRO</t>
  </si>
  <si>
    <t>6dOtVTDdiauQNBQEDOtlAB</t>
  </si>
  <si>
    <t>BIRDS OF A FEATHER</t>
  </si>
  <si>
    <t>3QaPy1KgI7nu9FJEQUgn6h</t>
  </si>
  <si>
    <t>WILDFLOWER</t>
  </si>
  <si>
    <t>6TGd66r0nlPaYm3KIoI7ET</t>
  </si>
  <si>
    <t>THE GREATEST</t>
  </si>
  <si>
    <t>6fPan2saHdFaIHuTSatORv</t>
  </si>
  <si>
    <t>L‚ÄôAMOUR DE MA VIE</t>
  </si>
  <si>
    <t>1LLUoftvmTjVNBHZoQyveF</t>
  </si>
  <si>
    <t>THE DINER</t>
  </si>
  <si>
    <t>7DpUoxGSdlDHfqCYj0otzU</t>
  </si>
  <si>
    <t>BITTERSUITE</t>
  </si>
  <si>
    <t>2prqm9sPLj10B4Wg0wE5x9</t>
  </si>
  <si>
    <t>BLUE</t>
  </si>
  <si>
    <t>4WUepByoeqcedHoYhSNHRt</t>
  </si>
  <si>
    <t>Welcome To New York (Taylor's Version)</t>
  </si>
  <si>
    <t>1989 (Taylor's Version) [Deluxe]</t>
  </si>
  <si>
    <t>3Vpk1hfMAQme8VJ0SNRSkd</t>
  </si>
  <si>
    <t>Style (Taylor's Version)</t>
  </si>
  <si>
    <t>1OcSfkeCg9hRC2sFKB4IMJ</t>
  </si>
  <si>
    <t>Out Of The Woods (Taylor's Version)</t>
  </si>
  <si>
    <t>2k0ZEeAqzvYMcx9Qt5aClQ</t>
  </si>
  <si>
    <t>All You Had To Do Was Stay (Taylor's Version)</t>
  </si>
  <si>
    <t>3FxJDucHWdw6caWTKO5b23</t>
  </si>
  <si>
    <t>I Wish You Would (Taylor's Version)</t>
  </si>
  <si>
    <t>27exgla7YBw9DUNNcTIpjy</t>
  </si>
  <si>
    <t>Wildest Dreams (Taylor's Version)</t>
  </si>
  <si>
    <t>733OhaXQIHY7BKtY3vnSkn</t>
  </si>
  <si>
    <t>How You Get The Girl (Taylor's Version)</t>
  </si>
  <si>
    <t>4WBEj8TeGtRPNJdOmT3WJW</t>
  </si>
  <si>
    <t>This Love (Taylor‚Äôs Version)</t>
  </si>
  <si>
    <t>1ULabO0PEsdJekqVH6G10G</t>
  </si>
  <si>
    <t>I Know Places (Taylor's Version)</t>
  </si>
  <si>
    <t>0lKUBmEyQfzsQHozyeXzES</t>
  </si>
  <si>
    <t>Clean (Taylor's Version)</t>
  </si>
  <si>
    <t>6HRsJu8vcnzYDN4t0570FY</t>
  </si>
  <si>
    <t>Wonderland (Taylor's Version)</t>
  </si>
  <si>
    <t>5M787RexsAiVYjQusM98CV</t>
  </si>
  <si>
    <t>New Romantics (Taylor's Version)</t>
  </si>
  <si>
    <t>5QUIK7ZtziW8kGWo8RqopF</t>
  </si>
  <si>
    <t>Now That We Don't Talk (Taylor's Version) (From The Vault)</t>
  </si>
  <si>
    <t>6IG3sQ8s9nfk6TUlVzRhbN</t>
  </si>
  <si>
    <t>Is It Over Now? (Taylor's Version) (From The Vault)</t>
  </si>
  <si>
    <t>7G0gBu6nLdhFDPRLc0HdDG</t>
  </si>
  <si>
    <t>Mine (Taylor's Version)</t>
  </si>
  <si>
    <t>Speak Now (Taylor's Version)</t>
  </si>
  <si>
    <t>3MytWN8L7shNYzGl4tAKRp</t>
  </si>
  <si>
    <t>Sparks Fly (Taylor‚Äôs Version)</t>
  </si>
  <si>
    <t>79uDOz0zuuWS7HWxzMmTa2</t>
  </si>
  <si>
    <t>Back To December (Taylor's Version)</t>
  </si>
  <si>
    <t>5xXqyjLicvEpch72qEryFT</t>
  </si>
  <si>
    <t>1zU8j1x3yi9xalMF96pzKp</t>
  </si>
  <si>
    <t>Dear John (Taylor's Version)</t>
  </si>
  <si>
    <t>3sW3oSbzsfecv9XoUdGs7h</t>
  </si>
  <si>
    <t>Enchanted (Taylor's Version)</t>
  </si>
  <si>
    <t>0A1JLUlkZkp2EFrosoNQi0</t>
  </si>
  <si>
    <t>Labyrinth</t>
  </si>
  <si>
    <t>Midnights</t>
  </si>
  <si>
    <t>3NLnwwAQbbFKcEcV8hDItk</t>
  </si>
  <si>
    <t>Made In The A.M. - Deluxe Edition</t>
  </si>
  <si>
    <t>6N5xh0tYYLTQRiCCaNbAUt</t>
  </si>
  <si>
    <t>Infinity</t>
  </si>
  <si>
    <t>5AezhHjX3R1bmxcAEgrFpS</t>
  </si>
  <si>
    <t>End of the Day</t>
  </si>
  <si>
    <t>5CRVwXGikmqzoRO6q7FeAg</t>
  </si>
  <si>
    <t>If I Could Fly</t>
  </si>
  <si>
    <t>2UFOh8iMQ2DON7sl3lqGJH</t>
  </si>
  <si>
    <t>Long Way Down</t>
  </si>
  <si>
    <t>608R6FvRtAqf2dvgKMzebP</t>
  </si>
  <si>
    <t>I Want to Write You a Song</t>
  </si>
  <si>
    <t>0HMjXBAZmSYOTTi33WpMso</t>
  </si>
  <si>
    <t>History</t>
  </si>
  <si>
    <t>6Vh03bkEfXqekWp7Y1UBRb</t>
  </si>
  <si>
    <t>Live While We're Young</t>
  </si>
  <si>
    <t>4My8w8AA1JpG6E5SiAPvJL</t>
  </si>
  <si>
    <t>Kiss You</t>
  </si>
  <si>
    <t>0TAmnCzOtqRfvA38DDLTjj</t>
  </si>
  <si>
    <t>Little Things</t>
  </si>
  <si>
    <t>0KqlLyIGuBZWqzNwP9rypc</t>
  </si>
  <si>
    <t>Last First Kiss</t>
  </si>
  <si>
    <t>02O8hDaIJPEUHh9XEj0u76</t>
  </si>
  <si>
    <t>Back For You</t>
  </si>
  <si>
    <t>41PiyIwNrzoLn598y2glGY</t>
  </si>
  <si>
    <t>Save You Tonight</t>
  </si>
  <si>
    <t>5fEql5cR2hjR6wPGUPiEEb</t>
  </si>
  <si>
    <t>Na Na Na</t>
  </si>
  <si>
    <t>3t85LNwaXR96o6el8CV99C</t>
  </si>
  <si>
    <t>Fireworks &amp; Rollerblades</t>
  </si>
  <si>
    <t>5LLYU3mbGuTgc78V8tdh9B</t>
  </si>
  <si>
    <t>Be Someone</t>
  </si>
  <si>
    <t>66uhlklxdGRFlUftJf8JFc</t>
  </si>
  <si>
    <t>Slow It Down</t>
  </si>
  <si>
    <t>3OD3UsYexvqEH6UHEFHrZu</t>
  </si>
  <si>
    <t>Beautiful Things</t>
  </si>
  <si>
    <t>5rEENZmbGQXMVy1Svt9Q2x</t>
  </si>
  <si>
    <t>Cry</t>
  </si>
  <si>
    <t>49HIwnGgaZ6TPrVkGlV9zp</t>
  </si>
  <si>
    <t>Forever and a Day</t>
  </si>
  <si>
    <t>2XmUYeqNpGcjFE7DhUWDw5</t>
  </si>
  <si>
    <t>In The Stars</t>
  </si>
  <si>
    <t>3wNNbf63xkxw9rIVWtFy7a</t>
  </si>
  <si>
    <t>Stand Up (From Harriet)</t>
  </si>
  <si>
    <t>Cynthia Erivo</t>
  </si>
  <si>
    <t>4fFqFgMDP9lY8tqEoArFGq</t>
  </si>
  <si>
    <t>Judah Smith Interlude</t>
  </si>
  <si>
    <t>Lana Del Rey</t>
  </si>
  <si>
    <t>Did you know that there's a tunnel under Ocean Blvd</t>
  </si>
  <si>
    <t>5nW4z3pfZgJAJ2QTCz9AIE</t>
  </si>
  <si>
    <t>A&amp;W</t>
  </si>
  <si>
    <t>5kK1Iru9ogP3Iy1zsANU1n</t>
  </si>
  <si>
    <t>The Power of Love</t>
  </si>
  <si>
    <t>The Colour Of My Love</t>
  </si>
  <si>
    <t>1daDRI9ahBonbWD8YcxOIB</t>
  </si>
  <si>
    <t>Angels Like You</t>
  </si>
  <si>
    <t>Miley Cyrus</t>
  </si>
  <si>
    <t>Plastic Hearts</t>
  </si>
  <si>
    <t>35Dofxo9smHVxmFQbhYIAT</t>
  </si>
  <si>
    <t>Stereo Love</t>
  </si>
  <si>
    <t>Edward Maya</t>
  </si>
  <si>
    <t>6WzuONb7HfNLr3fjtCVFCm</t>
  </si>
  <si>
    <t>Fantasy</t>
  </si>
  <si>
    <t>Mariah Carey</t>
  </si>
  <si>
    <t>Free Guy (Music from the Motion Picture)</t>
  </si>
  <si>
    <t>6wf7Yu7cxBSPrRlWeSeK0Q</t>
  </si>
  <si>
    <t>What Was I Made For? [From The Motion Picture "Barbie"]</t>
  </si>
  <si>
    <t>1kRGTor0WEKB90LWOTIxfR</t>
  </si>
  <si>
    <t>I Know Where I've Been</t>
  </si>
  <si>
    <t>Jennifer Hudson</t>
  </si>
  <si>
    <t>Hairspray LIVE! Original Soundtrack of the NBC Television Event</t>
  </si>
  <si>
    <t>track_id</t>
  </si>
  <si>
    <t>Duration</t>
  </si>
  <si>
    <t>Song Name</t>
  </si>
  <si>
    <t>Key</t>
  </si>
  <si>
    <t>C</t>
  </si>
  <si>
    <t>D</t>
  </si>
  <si>
    <t>F</t>
  </si>
  <si>
    <t>E</t>
  </si>
  <si>
    <t>G</t>
  </si>
  <si>
    <t>C#/Db</t>
  </si>
  <si>
    <t>D#/Eb</t>
  </si>
  <si>
    <t>F#/Gb</t>
  </si>
  <si>
    <t>G#/Ab</t>
  </si>
  <si>
    <t>A</t>
  </si>
  <si>
    <t>A#/Bb</t>
  </si>
  <si>
    <t>B</t>
  </si>
  <si>
    <t>Loudness</t>
  </si>
  <si>
    <t>Energy</t>
  </si>
  <si>
    <t>Danceability</t>
  </si>
  <si>
    <t>Am</t>
  </si>
  <si>
    <t>A#/Bbm</t>
  </si>
  <si>
    <t>Bm</t>
  </si>
  <si>
    <t>Cm</t>
  </si>
  <si>
    <t>C#/Dbm</t>
  </si>
  <si>
    <t>Dm</t>
  </si>
  <si>
    <t>D#/Ebm</t>
  </si>
  <si>
    <t>Em</t>
  </si>
  <si>
    <t>Fm</t>
  </si>
  <si>
    <t>F#/Gbm</t>
  </si>
  <si>
    <t>Gm</t>
  </si>
  <si>
    <t>G#/Abm</t>
  </si>
  <si>
    <t>Speechiness</t>
  </si>
  <si>
    <t>Acousticness</t>
  </si>
  <si>
    <t>Instrumentalness</t>
  </si>
  <si>
    <t>Liveness</t>
  </si>
  <si>
    <t>Valence</t>
  </si>
  <si>
    <t>Tempo</t>
  </si>
  <si>
    <t>Time_signature</t>
  </si>
  <si>
    <t>Average</t>
  </si>
  <si>
    <t>Instrumentals</t>
  </si>
  <si>
    <t>Non-Instrumentals</t>
  </si>
  <si>
    <t>Popularity</t>
  </si>
  <si>
    <t>Release_date</t>
  </si>
  <si>
    <t>Album</t>
  </si>
  <si>
    <t>Artist</t>
  </si>
  <si>
    <t>Name</t>
  </si>
  <si>
    <t>Row Labels</t>
  </si>
  <si>
    <t>Grand Total</t>
  </si>
  <si>
    <t>Count of Artist</t>
  </si>
  <si>
    <t>Average of Popularity</t>
  </si>
  <si>
    <t>Count of Key</t>
  </si>
  <si>
    <t>Combined Relative Minors &amp; Majors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</si>
  <si>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</si>
  <si>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</si>
  <si>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</si>
  <si>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</si>
  <si>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</si>
  <si>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</si>
  <si>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</si>
  <si>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</si>
  <si>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</si>
  <si>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</si>
  <si>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</si>
  <si>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</si>
  <si>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</si>
  <si>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</si>
  <si>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</si>
  <si>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Significance F</t>
  </si>
  <si>
    <t>Coefficients</t>
  </si>
  <si>
    <t>t Stat</t>
  </si>
  <si>
    <t>P-value</t>
  </si>
  <si>
    <t>Lower 95%</t>
  </si>
  <si>
    <t>Upper 95%</t>
  </si>
  <si>
    <t>Lower 95.0%</t>
  </si>
  <si>
    <t>Upper 95.0%</t>
  </si>
  <si>
    <t>Correlation</t>
  </si>
  <si>
    <t>SONGS BELOW 45 % INSTRUMENTALNESS</t>
  </si>
  <si>
    <t>Characteristics</t>
  </si>
  <si>
    <t>Singers</t>
  </si>
  <si>
    <t>Actors</t>
  </si>
  <si>
    <t>Other</t>
  </si>
  <si>
    <t>Craft Attribute</t>
  </si>
  <si>
    <t>Disliked qualities</t>
  </si>
  <si>
    <t>Disliked Artistry</t>
  </si>
  <si>
    <t>Abuses the power of her opinion (Lack of humility), A little edgy on the 'feminist' approach, almost religious following, seems to attract dramatic relationships consciously or subconsciously</t>
  </si>
  <si>
    <t>A little too 'girly' and happy as an average of her songs</t>
  </si>
  <si>
    <t>Invests a lot of time, money, network, and energy to her craft, type of personality that has a devout following, powerful, runs an impressive empire</t>
  </si>
  <si>
    <t xml:space="preserve">Eminate fun, happy, youthful, energetic, carefree vibes </t>
  </si>
  <si>
    <t>plays a little too hard into the sex appeal for teens</t>
  </si>
  <si>
    <t>Utilizes very cool sounding voice effects, different dynamics of her own voice, powerful driving songs, her sound evolves over time, poetic lyrics: paint a picture in your mind, uses lyrics that people can relate to (especially her target audience), highest of quality live performances, portrayed herself as the 'approachable girl', did surprise performances for her fans, longevity of voice</t>
  </si>
  <si>
    <t>powerful driving songs, uses modern sounds and vocal effects, unique male voices, full chorus sound because of vocal layering, beautfiul unique melodies, unique original sound, authentic sound</t>
  </si>
  <si>
    <t>some of the voices suck, a little too 'lovey-dovey'</t>
  </si>
  <si>
    <t>authentic, natural beauty</t>
  </si>
  <si>
    <t>little too 'pity party' vibes, 'gay' vibes</t>
  </si>
  <si>
    <t>amazing utilization of synthetic instruments, vocal effects, while still maintaining a unique, raw, authentic, intimate, voice, unique songwriting lyrics and style</t>
  </si>
  <si>
    <t>sometimes maybe a little too strong on instrumental, a little too moody and depressing, not enough upbeat music</t>
  </si>
  <si>
    <t>Cocky, promiscuous, conceded, drugs &amp; alcohol abuse, gambling problem</t>
  </si>
  <si>
    <t>funky vibes, unique beats, party vibes, songs that envoke really strong feelings, good diversity of happy, sad: different feelings on the spectrum</t>
  </si>
  <si>
    <t>little demeaning to women and their bodies, too high for me</t>
  </si>
  <si>
    <t>CONFIDENT, great performer, dancer, and live vocals, fun, spunky, takes time on his work, plays multiple instruments</t>
  </si>
  <si>
    <t>Sex appeal, handsome, chill, genuine, fun, funny</t>
  </si>
  <si>
    <t xml:space="preserve">little too feminine, promiscuous, drugs </t>
  </si>
  <si>
    <t>constantly growing and evolving, raspy but clear voice, emotional voice- has diversity in the songs (fast/slow, happy/sad), uses syths, natural instruments, has somewhat instrumental sections in music, charismatic lyrics</t>
  </si>
  <si>
    <t>Authentic, down-to-earth, funny, masculine, faithful</t>
  </si>
  <si>
    <t>slightly vulgar, slightly full of himself</t>
  </si>
  <si>
    <t>Masculine voice, low and beautiful, great control, great jazz inclusion</t>
  </si>
  <si>
    <t>too much jazz- not enough diversity</t>
  </si>
  <si>
    <t>youthful, sex appeal, fun loving, energetic, athletic, masculine bot uniquely artistic</t>
  </si>
  <si>
    <t>conceded, a little too wild and weird</t>
  </si>
  <si>
    <t>good diversity of songs, energetic, charismatic, relatable lyrics</t>
  </si>
  <si>
    <t>screechy voice- sings a little too high, little too copy paste with each song</t>
  </si>
  <si>
    <t>chill, low-key</t>
  </si>
  <si>
    <t>smooth, no need to make fast songs if he doesn't want and still sells out, reputable for his meaninful lyrics and songs, jazz chords, modern instruments</t>
  </si>
  <si>
    <t>sometimes too chill or 'out there'</t>
  </si>
  <si>
    <t>reputable yet unrecognizable (known for music not face)</t>
  </si>
  <si>
    <t xml:space="preserve">slightly edgy, genuine, street cred, sexual </t>
  </si>
  <si>
    <t>little too explicit at times, and seems uneducated- little too edgy of a person</t>
  </si>
  <si>
    <t>cool use of modern instruments, cool modern beats, interesting character, edgier vibe</t>
  </si>
  <si>
    <t>kind of dropped off- lost touch with what is good; stopped making music that was breaking the norm</t>
  </si>
  <si>
    <t>Genuine, fun, not sexy but still has sex appeal</t>
  </si>
  <si>
    <t>unmatchingly vulgar, seems like he is a little immature/ wild/ out of control at times</t>
  </si>
  <si>
    <t>some ballads, some pop dance songs- cool diversity, some use new modern isntruments, personal lyrics, emotional writing, some spunky attitude type songs</t>
  </si>
  <si>
    <t>lyrics are unrelatabely specific, goes into false setto too much</t>
  </si>
  <si>
    <t>empowering to other artists</t>
  </si>
  <si>
    <t>annoying marketing that has no longevity</t>
  </si>
  <si>
    <t>unique style of songs, implements the use of pretty piano melodies, uses fun chord progressions and arpeggiation</t>
  </si>
  <si>
    <t>song titles and style of songs are copy paste</t>
  </si>
  <si>
    <t>Ryan Gosling</t>
  </si>
  <si>
    <t>Andrew Garfield</t>
  </si>
  <si>
    <t>Tom Holland</t>
  </si>
  <si>
    <t>Brad Pitt</t>
  </si>
  <si>
    <t>quirky, confident, attractive, kind, down-to-earth, doesn't take himself too serious, fit, chill yet hilarious</t>
  </si>
  <si>
    <t xml:space="preserve">his face is a little plain </t>
  </si>
  <si>
    <t>funny, charismatic, likeable, ability to improv, consistent</t>
  </si>
  <si>
    <t>type cast</t>
  </si>
  <si>
    <t>loving, deep, kind, quirky, special</t>
  </si>
  <si>
    <t>so quirky it makes me wonder if its genuine or fake</t>
  </si>
  <si>
    <t>covers such a diversity of roles yet somehow brings some obvious parts of him at the same time- perfect balance, very good at showing emotion yet being attractive and enthralled in the role</t>
  </si>
  <si>
    <t>low depth of much any role</t>
  </si>
  <si>
    <t>kind, genuine, soul-searching, confident even though he's short</t>
  </si>
  <si>
    <t>seems like he might be a bit of a pushover</t>
  </si>
  <si>
    <t>gets fun characters , good feelings of innocence usually</t>
  </si>
  <si>
    <t>super good looking, suave, strong, well kept, masculine</t>
  </si>
  <si>
    <t>conceded, divorced</t>
  </si>
  <si>
    <t>suprising diversity of roles (funny/serious, confident/shy…) does every role with a great deal of commitment</t>
  </si>
  <si>
    <t>Chords</t>
  </si>
  <si>
    <t>Melodies</t>
  </si>
  <si>
    <t>* I would want to use this in my music</t>
  </si>
  <si>
    <t>Instrument</t>
  </si>
  <si>
    <t>Form</t>
  </si>
  <si>
    <t>Harmony</t>
  </si>
  <si>
    <t>Chord +Melody Combo of Chorus</t>
  </si>
  <si>
    <t>Dramatic silence before Chorus</t>
  </si>
  <si>
    <t>Lyrics</t>
  </si>
  <si>
    <t>Saying Drop when the beat drops in a cool way</t>
  </si>
  <si>
    <t>Emotion</t>
  </si>
  <si>
    <t>Uke chords, chord shift from pt1 to pt 2</t>
  </si>
  <si>
    <t>Breaks form doing 2 songs</t>
  </si>
  <si>
    <t>"You call me again…" rhyme scheme; strong, emotionally charged one liners all throughout</t>
  </si>
  <si>
    <t>Synth at end of pt1</t>
  </si>
  <si>
    <t xml:space="preserve">"You call me again" </t>
  </si>
  <si>
    <t>Screaming ad libs; "Made all my moments your own"</t>
  </si>
  <si>
    <t>"Fear" adlibs; "mm mm mmm"</t>
  </si>
  <si>
    <t>Piano Chords, natural build of rising chords to plateud note then chorus</t>
  </si>
  <si>
    <t>Minor note "not saying we'll failll"; good diversity from verse and chorus</t>
  </si>
  <si>
    <t>encapsulation of love in fear- "perfect for me, that's my fear"</t>
  </si>
  <si>
    <t>Unique chords and timing plucking guitar</t>
  </si>
  <si>
    <t>Echoed harmonies on "know" and "go", siren harmonies and echoes throughout the song</t>
  </si>
  <si>
    <t>Timing of song</t>
  </si>
  <si>
    <t>Verse Melody- stop and go</t>
  </si>
  <si>
    <t>Chorus Hits</t>
  </si>
  <si>
    <t>"Mine" Chorus</t>
  </si>
  <si>
    <t xml:space="preserve">Rising synth in chorus; </t>
  </si>
  <si>
    <t>stop and go with interjecting instruments in changes between form changes</t>
  </si>
  <si>
    <t xml:space="preserve">"I can't fall in love with you" </t>
  </si>
  <si>
    <t>Stark contrast in energy between intro and verse; two songs combined</t>
  </si>
  <si>
    <t>"But I gotta be careful" bass; change of vocal fullness from effects throughout song</t>
  </si>
  <si>
    <t xml:space="preserve">"You seem so paranoid…" </t>
  </si>
  <si>
    <t>"But I gotta be careful" chords</t>
  </si>
  <si>
    <t>Prechorus + Chorus</t>
  </si>
  <si>
    <t>All the lyrics flow nicely and match the vibe perfectly</t>
  </si>
  <si>
    <t>Chorus harmonies</t>
  </si>
  <si>
    <t>Key change</t>
  </si>
  <si>
    <t>Effect after first chorus, effects in AKMU version</t>
  </si>
  <si>
    <t>Beat</t>
  </si>
  <si>
    <t>Halfway</t>
  </si>
  <si>
    <t>Paused transition from chorus 1 to verse</t>
  </si>
  <si>
    <t>Bass synth in verse 1; Synth layers in chorus; silent first half in chorus 2</t>
  </si>
  <si>
    <t>Bridge melody + harmonies</t>
  </si>
  <si>
    <t>Jazzy chords</t>
  </si>
  <si>
    <t>Behind "evergreen"</t>
  </si>
  <si>
    <t>"evergreen" unique and great imagery; "She don't love you like me- she could never love you more than me"; "I've cried"</t>
  </si>
  <si>
    <t>Stop at "She don't", quiet breakdown during sparkling vocals "At All"</t>
  </si>
  <si>
    <t>Unique jazzy beat for a ballad</t>
  </si>
  <si>
    <t>"You didn't deserve me at all"; Oh oh oh ohhhh" at the very end</t>
  </si>
  <si>
    <t>Jazzy piano at the end for the fade out</t>
  </si>
  <si>
    <t>Drunk guitar</t>
  </si>
  <si>
    <t>Verse</t>
  </si>
  <si>
    <t>Chorus almost singe harmony</t>
  </si>
  <si>
    <t>"Counting my footsteps, praying the floor wont fall through"; "wondering which version of you I might get tonight"; "You'll add my name to your long list of traitors…";</t>
  </si>
  <si>
    <t>Long and slow but so full of emotion and development you don’t notice</t>
  </si>
  <si>
    <t>Drunk guitar; bridge build voice</t>
  </si>
  <si>
    <t xml:space="preserve">Prechorus  </t>
  </si>
  <si>
    <t>adlibs inbetween most every line</t>
  </si>
  <si>
    <t>Guitar zing between lines (prechorus 2)</t>
  </si>
  <si>
    <t>Scream singing in last chorus</t>
  </si>
  <si>
    <t>Half time last chorus</t>
  </si>
  <si>
    <t>echoed ooh in back of verse</t>
  </si>
  <si>
    <t>Piano chords/melody; phasing in and out chorus chords</t>
  </si>
  <si>
    <t>"I keep fighting voices in my mind…"; "taking all I have and now I'm laying it at your feet"</t>
  </si>
  <si>
    <t>Intro, Verse, &amp; Chorus</t>
  </si>
  <si>
    <t>Old Harmonica</t>
  </si>
  <si>
    <t>All of them</t>
  </si>
  <si>
    <t>Longing for a dream</t>
  </si>
  <si>
    <t>All; note discent change in chorus</t>
  </si>
  <si>
    <t>Prayer to God</t>
  </si>
  <si>
    <t>I'm afraid too, but I wanna love</t>
  </si>
  <si>
    <t>Lyrics are chaotic and almost nonsensical; "I'm having your baby- it's none of your business";  ;"I'm gonna pay for this"</t>
  </si>
  <si>
    <t>Crazy, let loose, fun, sexy</t>
  </si>
  <si>
    <t>Happy in love for good reasons</t>
  </si>
  <si>
    <t>Sad</t>
  </si>
  <si>
    <t xml:space="preserve">Longing, obsession </t>
  </si>
  <si>
    <t>Insufficient, depressed</t>
  </si>
  <si>
    <t>Scared to love even though you want to</t>
  </si>
  <si>
    <t>insecure, insuffienct</t>
  </si>
  <si>
    <t>sad and angry; Starting with old chantey vibes, developing into strong contrasting emotion</t>
  </si>
  <si>
    <t>Chill but powerful and strange</t>
  </si>
  <si>
    <t>infatuated and sexual</t>
  </si>
  <si>
    <t>Epic tale of a mystical creature</t>
  </si>
  <si>
    <t>Her voice</t>
  </si>
  <si>
    <t>Her voice; the tragedy in her voice</t>
  </si>
  <si>
    <t>Piano melody</t>
  </si>
  <si>
    <t>Guitar melody chords</t>
  </si>
  <si>
    <t>"</t>
  </si>
  <si>
    <t>"I don't need your honesty"</t>
  </si>
  <si>
    <t>Pleading to stay; unique love song- she knows its unreciprocated but wants it anyway</t>
  </si>
  <si>
    <t>Unique voice</t>
  </si>
  <si>
    <t>Sad &amp; angry</t>
  </si>
  <si>
    <t>Depressed &amp; swallowing the pill of reality- he moved on</t>
  </si>
  <si>
    <t>Chords whole song</t>
  </si>
  <si>
    <t>Intro, verse, and chorus melodies</t>
  </si>
  <si>
    <t>Multilingual</t>
  </si>
  <si>
    <t>Her voice- powerful, emotional, soft, epic</t>
  </si>
  <si>
    <t>cinematic build of emotion verse-chorus, powerful choruses &amp; bridge</t>
  </si>
  <si>
    <t>Whistle synth</t>
  </si>
  <si>
    <t>"say what", "ohhh"-bridge</t>
  </si>
  <si>
    <t>Letting go of someone you love</t>
  </si>
  <si>
    <t>Being better than someone</t>
  </si>
  <si>
    <t>constant fullness &amp; harmonies to her voice</t>
  </si>
  <si>
    <t>Jazzy melody of her voice</t>
  </si>
  <si>
    <t>Guys harmonies with her voice</t>
  </si>
  <si>
    <t>cool theatrical, show off song</t>
  </si>
  <si>
    <t>"bye", jazzy chords between verses</t>
  </si>
  <si>
    <t>Dramatic introspective moment- what am I?</t>
  </si>
  <si>
    <t>"I am a soveriegn prince of egypt";"This is my home"; "surely, this is all I ever wanted"</t>
  </si>
  <si>
    <t>orchestra arpeggiation; strong powerful yet emotive voice</t>
  </si>
  <si>
    <t>song following emotion, not a form</t>
  </si>
  <si>
    <t>vocal melody builds with emotion</t>
  </si>
  <si>
    <t>repeated guitar chords</t>
  </si>
  <si>
    <t>Entire song has unique beats</t>
  </si>
  <si>
    <t>"You drank up all my lichor"; "What im sposed to do now?"; "Come on, you goin have to back it up"</t>
  </si>
  <si>
    <t>Guitar chords</t>
  </si>
  <si>
    <t>Raspy confident voice</t>
  </si>
  <si>
    <t>"I'm cool- what are you gonna do about it"</t>
  </si>
  <si>
    <t>Suave romance</t>
  </si>
  <si>
    <t>"besame"</t>
  </si>
  <si>
    <t>Intro melody</t>
  </si>
  <si>
    <t>suave calm voice matches emotion</t>
  </si>
  <si>
    <t>His voice; so smooth and sad</t>
  </si>
  <si>
    <t>The storytelling of waking up to a heartbreak; "that was love- really", "woke up this morning and we were broken up"</t>
  </si>
  <si>
    <t>Reverbed first line of chorus; dramatic rise of chord progression, energy, &amp; melody to hook line</t>
  </si>
  <si>
    <t>"Made of glass the way you see through me";</t>
  </si>
  <si>
    <t>In love and loving the way they see you</t>
  </si>
  <si>
    <t>Sad, broken heart, epic depression</t>
  </si>
  <si>
    <t>"Love me, trust me"</t>
  </si>
  <si>
    <t>Rising chorus; Descending "love to see me from your point of view"</t>
  </si>
  <si>
    <t>Her voice- clear pop but powerful</t>
  </si>
  <si>
    <t>Chorus rise and falls</t>
  </si>
  <si>
    <t>Slow down/ time change for chorus</t>
  </si>
  <si>
    <t>bass at chorus</t>
  </si>
  <si>
    <t>Prechorus</t>
  </si>
  <si>
    <t>youthful sexy love</t>
  </si>
  <si>
    <t>Chorus</t>
  </si>
  <si>
    <t>"we cant be friends"</t>
  </si>
  <si>
    <t>"stand in silence"- then silent section</t>
  </si>
  <si>
    <t xml:space="preserve">horns + orchestra at the end; bass in chorus; </t>
  </si>
  <si>
    <t>Full chorus sound</t>
  </si>
  <si>
    <t>In love but in denial</t>
  </si>
  <si>
    <t>"aye de 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</si>
</sst>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2"/>
      <color theme="1"/>
      <name val="Aptos Narrow"/>
      <family val="2"/>
      <scheme val="minor"/>
    </font>
    <font>
      <b/>
      <sz val="12"/>
      <color theme="0"/>
      <name val="Aptos Narrow"/>
      <family val="2"/>
      <scheme val="minor"/>
    </font>
    <font>
      <sz val="8"/>
      <name val="Aptos Narrow"/>
      <family val="2"/>
      <scheme val="minor"/>
    </font>
    <font>
      <sz val="10"/>
      <color rgb="FF000000"/>
      <name val="Tahoma"/>
      <family val="2"/>
    </font>
    <font>
      <sz val="10"/>
      <color rgb="FF000000"/>
      <name val="Aptos Narrow"/>
      <scheme val="minor"/>
    </font>
    <font>
      <sz val="10"/>
      <color rgb="FF000000"/>
      <name val="Aptos Narrow"/>
    </font>
    <font>
      <i/>
      <sz val="12"/>
      <color theme="1"/>
      <name val="Aptos Narrow"/>
      <family val="2"/>
      <scheme val="minor"/>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000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14" fontId="0" fillId="0" borderId="0" xfId="0" applyNumberFormat="1"/>
    <xf numFmtId="0" fontId="2" fillId="2" borderId="1" xfId="0" applyFont="1" applyFill="1" applyBorder="1"/>
    <xf numFmtId="0" fontId="2" fillId="2" borderId="2" xfId="0" applyFont="1" applyFill="1" applyBorder="1"/>
    <xf numFmtId="0" fontId="0" fillId="0" borderId="0" xfId="0" applyAlignment="1">
      <alignment horizontal="left"/>
    </xf>
    <xf numFmtId="20" fontId="0" fillId="0" borderId="0" xfId="0" applyNumberFormat="1" applyAlignment="1">
      <alignment horizontal="left"/>
    </xf>
    <xf numFmtId="2" fontId="0" fillId="0" borderId="0" xfId="0" applyNumberFormat="1"/>
    <xf numFmtId="0" fontId="2" fillId="2" borderId="3" xfId="0" applyFont="1" applyFill="1" applyBorder="1"/>
    <xf numFmtId="20" fontId="0" fillId="0" borderId="1" xfId="0" applyNumberFormat="1" applyBorder="1" applyAlignment="1">
      <alignment horizontal="left"/>
    </xf>
    <xf numFmtId="0" fontId="0" fillId="0" borderId="1" xfId="0" applyBorder="1" applyAlignment="1">
      <alignment horizontal="left"/>
    </xf>
    <xf numFmtId="0" fontId="0" fillId="0" borderId="0" xfId="0" applyAlignment="1">
      <alignment horizontal="center"/>
    </xf>
    <xf numFmtId="1" fontId="0" fillId="0" borderId="0" xfId="0" applyNumberFormat="1"/>
    <xf numFmtId="9" fontId="0" fillId="0" borderId="0" xfId="1" applyFont="1"/>
    <xf numFmtId="0" fontId="0" fillId="3" borderId="1" xfId="0" applyFill="1" applyBorder="1" applyAlignment="1">
      <alignment horizontal="left"/>
    </xf>
    <xf numFmtId="2" fontId="0" fillId="0" borderId="0" xfId="1" applyNumberFormat="1" applyFont="1"/>
    <xf numFmtId="0" fontId="0" fillId="0" borderId="0" xfId="0" pivotButton="1"/>
    <xf numFmtId="0" fontId="0" fillId="0" borderId="4" xfId="0" applyBorder="1"/>
    <xf numFmtId="0" fontId="7" fillId="0" borderId="5" xfId="0" applyFont="1" applyBorder="1" applyAlignment="1">
      <alignment horizontal="center"/>
    </xf>
    <xf numFmtId="0" fontId="7" fillId="0" borderId="5" xfId="0" applyFont="1" applyBorder="1" applyAlignment="1">
      <alignment horizontal="centerContinuous"/>
    </xf>
    <xf numFmtId="0" fontId="0" fillId="4" borderId="0" xfId="0" applyFill="1" applyAlignment="1">
      <alignment horizontal="left"/>
    </xf>
    <xf numFmtId="0" fontId="0" fillId="4" borderId="0" xfId="0" applyFill="1"/>
    <xf numFmtId="0" fontId="0" fillId="5" borderId="0" xfId="0" applyFill="1"/>
    <xf numFmtId="0" fontId="0" fillId="0" borderId="0" xfId="0" applyAlignment="1">
      <alignment horizontal="left" vertical="top"/>
    </xf>
    <xf numFmtId="0" fontId="0" fillId="6" borderId="0" xfId="0" applyFill="1" applyAlignment="1">
      <alignment horizontal="left"/>
    </xf>
    <xf numFmtId="0" fontId="0" fillId="6" borderId="0" xfId="0" applyFill="1"/>
    <xf numFmtId="14" fontId="0" fillId="6" borderId="0" xfId="0" applyNumberFormat="1" applyFill="1"/>
    <xf numFmtId="2" fontId="0" fillId="6" borderId="0" xfId="0" applyNumberFormat="1" applyFill="1"/>
  </cellXfs>
  <cellStyles count="2">
    <cellStyle name="Normal" xfId="0" builtinId="0"/>
    <cellStyle name="Percent" xfId="1" builtinId="5"/>
  </cellStyles>
  <dxfs count="5">
    <dxf>
      <numFmt numFmtId="1" formatCode="0"/>
    </dxf>
    <dxf>
      <numFmt numFmtId="1" formatCode="0"/>
    </dxf>
    <dxf>
      <numFmt numFmtId="2" formatCode="0.00"/>
    </dxf>
    <dxf>
      <numFmt numFmtId="19" formatCode="m/d/yy"/>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Speechiness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38100">
              <a:noFill/>
            </a:ln>
            <a:effectLst/>
          </c:spPr>
          <c:invertIfNegative val="0"/>
          <c:val>
            <c:numRef>
              <c:f>'Track Details'!$J$4:$J$321</c:f>
              <c:numCache>
                <c:formatCode>0%</c:formatCode>
                <c:ptCount val="318"/>
                <c:pt idx="0">
                  <c:v>6.4299999999999996E-2</c:v>
                </c:pt>
                <c:pt idx="1">
                  <c:v>4.3099999999999999E-2</c:v>
                </c:pt>
                <c:pt idx="2">
                  <c:v>0.16800000000000001</c:v>
                </c:pt>
                <c:pt idx="3">
                  <c:v>0.13100000000000001</c:v>
                </c:pt>
                <c:pt idx="4">
                  <c:v>8.2400000000000001E-2</c:v>
                </c:pt>
                <c:pt idx="5">
                  <c:v>8.5099999999999995E-2</c:v>
                </c:pt>
                <c:pt idx="6">
                  <c:v>3.6700000000000003E-2</c:v>
                </c:pt>
                <c:pt idx="7">
                  <c:v>4.7899999999999998E-2</c:v>
                </c:pt>
                <c:pt idx="8">
                  <c:v>0.104</c:v>
                </c:pt>
                <c:pt idx="9">
                  <c:v>3.7199999999999997E-2</c:v>
                </c:pt>
                <c:pt idx="10">
                  <c:v>9.4600000000000004E-2</c:v>
                </c:pt>
                <c:pt idx="11">
                  <c:v>3.7900000000000003E-2</c:v>
                </c:pt>
                <c:pt idx="12">
                  <c:v>3.49E-2</c:v>
                </c:pt>
                <c:pt idx="13">
                  <c:v>3.32E-2</c:v>
                </c:pt>
                <c:pt idx="14">
                  <c:v>6.6299999999999998E-2</c:v>
                </c:pt>
                <c:pt idx="15">
                  <c:v>3.4000000000000002E-2</c:v>
                </c:pt>
                <c:pt idx="16">
                  <c:v>4.3400000000000001E-2</c:v>
                </c:pt>
                <c:pt idx="17">
                  <c:v>3.0300000000000001E-2</c:v>
                </c:pt>
                <c:pt idx="18">
                  <c:v>8.6099999999999996E-2</c:v>
                </c:pt>
                <c:pt idx="19">
                  <c:v>2.9499999999999998E-2</c:v>
                </c:pt>
                <c:pt idx="20">
                  <c:v>3.6200000000000003E-2</c:v>
                </c:pt>
                <c:pt idx="21">
                  <c:v>5.3800000000000001E-2</c:v>
                </c:pt>
                <c:pt idx="22">
                  <c:v>4.9399999999999999E-2</c:v>
                </c:pt>
                <c:pt idx="23">
                  <c:v>5.3699999999999998E-2</c:v>
                </c:pt>
                <c:pt idx="24">
                  <c:v>3.1600000000000003E-2</c:v>
                </c:pt>
                <c:pt idx="25">
                  <c:v>4.8000000000000001E-2</c:v>
                </c:pt>
                <c:pt idx="26">
                  <c:v>2.8899999999999999E-2</c:v>
                </c:pt>
                <c:pt idx="27">
                  <c:v>4.0099999999999997E-2</c:v>
                </c:pt>
                <c:pt idx="28">
                  <c:v>6.4399999999999999E-2</c:v>
                </c:pt>
                <c:pt idx="29">
                  <c:v>3.5799999999999998E-2</c:v>
                </c:pt>
                <c:pt idx="30">
                  <c:v>3.5400000000000001E-2</c:v>
                </c:pt>
                <c:pt idx="31">
                  <c:v>3.49E-2</c:v>
                </c:pt>
                <c:pt idx="32">
                  <c:v>4.3099999999999999E-2</c:v>
                </c:pt>
                <c:pt idx="33">
                  <c:v>0.108</c:v>
                </c:pt>
                <c:pt idx="34">
                  <c:v>0.22600000000000001</c:v>
                </c:pt>
                <c:pt idx="35">
                  <c:v>0.159</c:v>
                </c:pt>
                <c:pt idx="36">
                  <c:v>0.04</c:v>
                </c:pt>
                <c:pt idx="37">
                  <c:v>2.4799999999999999E-2</c:v>
                </c:pt>
                <c:pt idx="38">
                  <c:v>3.6200000000000003E-2</c:v>
                </c:pt>
                <c:pt idx="39">
                  <c:v>3.9600000000000003E-2</c:v>
                </c:pt>
                <c:pt idx="40">
                  <c:v>2.5600000000000001E-2</c:v>
                </c:pt>
                <c:pt idx="41">
                  <c:v>4.6800000000000001E-2</c:v>
                </c:pt>
                <c:pt idx="42">
                  <c:v>4.4499999999999998E-2</c:v>
                </c:pt>
                <c:pt idx="43">
                  <c:v>3.6400000000000002E-2</c:v>
                </c:pt>
                <c:pt idx="44">
                  <c:v>7.22E-2</c:v>
                </c:pt>
                <c:pt idx="45">
                  <c:v>6.2700000000000006E-2</c:v>
                </c:pt>
                <c:pt idx="46">
                  <c:v>3.27E-2</c:v>
                </c:pt>
                <c:pt idx="47">
                  <c:v>3.7900000000000003E-2</c:v>
                </c:pt>
                <c:pt idx="48">
                  <c:v>0.28999999999999998</c:v>
                </c:pt>
                <c:pt idx="49">
                  <c:v>5.2900000000000003E-2</c:v>
                </c:pt>
                <c:pt idx="50">
                  <c:v>4.24E-2</c:v>
                </c:pt>
                <c:pt idx="51">
                  <c:v>0.13600000000000001</c:v>
                </c:pt>
                <c:pt idx="52">
                  <c:v>5.9900000000000002E-2</c:v>
                </c:pt>
                <c:pt idx="53">
                  <c:v>5.6599999999999998E-2</c:v>
                </c:pt>
                <c:pt idx="54">
                  <c:v>0.05</c:v>
                </c:pt>
                <c:pt idx="55">
                  <c:v>3.4000000000000002E-2</c:v>
                </c:pt>
                <c:pt idx="56">
                  <c:v>7.0599999999999996E-2</c:v>
                </c:pt>
                <c:pt idx="57">
                  <c:v>7.8E-2</c:v>
                </c:pt>
                <c:pt idx="58">
                  <c:v>2.5399999999999999E-2</c:v>
                </c:pt>
                <c:pt idx="59">
                  <c:v>8.0399999999999999E-2</c:v>
                </c:pt>
                <c:pt idx="60">
                  <c:v>0.27600000000000002</c:v>
                </c:pt>
                <c:pt idx="61">
                  <c:v>4.2599999999999999E-2</c:v>
                </c:pt>
                <c:pt idx="62">
                  <c:v>3.7100000000000001E-2</c:v>
                </c:pt>
                <c:pt idx="63">
                  <c:v>3.5299999999999998E-2</c:v>
                </c:pt>
                <c:pt idx="64">
                  <c:v>3.1300000000000001E-2</c:v>
                </c:pt>
                <c:pt idx="65">
                  <c:v>4.1700000000000001E-2</c:v>
                </c:pt>
                <c:pt idx="66">
                  <c:v>5.3999999999999999E-2</c:v>
                </c:pt>
                <c:pt idx="67">
                  <c:v>4.2500000000000003E-2</c:v>
                </c:pt>
                <c:pt idx="68">
                  <c:v>3.2599999999999997E-2</c:v>
                </c:pt>
                <c:pt idx="69">
                  <c:v>0.112</c:v>
                </c:pt>
                <c:pt idx="70">
                  <c:v>0.51900000000000002</c:v>
                </c:pt>
                <c:pt idx="71">
                  <c:v>5.4399999999999997E-2</c:v>
                </c:pt>
                <c:pt idx="72">
                  <c:v>3.3300000000000003E-2</c:v>
                </c:pt>
                <c:pt idx="73">
                  <c:v>4.2500000000000003E-2</c:v>
                </c:pt>
                <c:pt idx="74">
                  <c:v>3.3399999999999999E-2</c:v>
                </c:pt>
                <c:pt idx="75">
                  <c:v>2.5600000000000001E-2</c:v>
                </c:pt>
                <c:pt idx="76">
                  <c:v>4.9299999999999997E-2</c:v>
                </c:pt>
                <c:pt idx="77">
                  <c:v>5.8299999999999998E-2</c:v>
                </c:pt>
                <c:pt idx="78">
                  <c:v>0.16700000000000001</c:v>
                </c:pt>
                <c:pt idx="79">
                  <c:v>4.65E-2</c:v>
                </c:pt>
                <c:pt idx="80">
                  <c:v>4.6600000000000003E-2</c:v>
                </c:pt>
                <c:pt idx="81">
                  <c:v>4.6399999999999997E-2</c:v>
                </c:pt>
                <c:pt idx="82">
                  <c:v>7.4899999999999994E-2</c:v>
                </c:pt>
                <c:pt idx="83">
                  <c:v>3.6299999999999999E-2</c:v>
                </c:pt>
                <c:pt idx="84">
                  <c:v>4.2700000000000002E-2</c:v>
                </c:pt>
                <c:pt idx="85">
                  <c:v>3.1899999999999998E-2</c:v>
                </c:pt>
                <c:pt idx="86">
                  <c:v>8.5699999999999998E-2</c:v>
                </c:pt>
                <c:pt idx="87">
                  <c:v>5.11E-2</c:v>
                </c:pt>
                <c:pt idx="88">
                  <c:v>4.3499999999999997E-2</c:v>
                </c:pt>
                <c:pt idx="89">
                  <c:v>4.5600000000000002E-2</c:v>
                </c:pt>
                <c:pt idx="90">
                  <c:v>4.2200000000000001E-2</c:v>
                </c:pt>
                <c:pt idx="91">
                  <c:v>2.4199999999999999E-2</c:v>
                </c:pt>
                <c:pt idx="92">
                  <c:v>2.8400000000000002E-2</c:v>
                </c:pt>
                <c:pt idx="93">
                  <c:v>8.0100000000000005E-2</c:v>
                </c:pt>
                <c:pt idx="94">
                  <c:v>3.78E-2</c:v>
                </c:pt>
                <c:pt idx="95">
                  <c:v>2.4199999999999999E-2</c:v>
                </c:pt>
                <c:pt idx="96">
                  <c:v>3.3500000000000002E-2</c:v>
                </c:pt>
                <c:pt idx="97">
                  <c:v>4.9399999999999999E-2</c:v>
                </c:pt>
                <c:pt idx="98">
                  <c:v>3.3300000000000003E-2</c:v>
                </c:pt>
                <c:pt idx="99">
                  <c:v>5.5899999999999998E-2</c:v>
                </c:pt>
                <c:pt idx="100">
                  <c:v>3.6700000000000003E-2</c:v>
                </c:pt>
                <c:pt idx="101">
                  <c:v>4.5999999999999999E-2</c:v>
                </c:pt>
                <c:pt idx="102">
                  <c:v>2.7099999999999999E-2</c:v>
                </c:pt>
                <c:pt idx="103">
                  <c:v>3.3599999999999998E-2</c:v>
                </c:pt>
                <c:pt idx="104">
                  <c:v>6.8699999999999997E-2</c:v>
                </c:pt>
                <c:pt idx="105">
                  <c:v>3.1099999999999999E-2</c:v>
                </c:pt>
                <c:pt idx="106">
                  <c:v>4.7600000000000003E-2</c:v>
                </c:pt>
                <c:pt idx="107">
                  <c:v>4.3400000000000001E-2</c:v>
                </c:pt>
                <c:pt idx="108">
                  <c:v>5.9200000000000003E-2</c:v>
                </c:pt>
                <c:pt idx="109">
                  <c:v>2.7900000000000001E-2</c:v>
                </c:pt>
                <c:pt idx="110">
                  <c:v>3.2000000000000001E-2</c:v>
                </c:pt>
                <c:pt idx="111">
                  <c:v>3.0800000000000001E-2</c:v>
                </c:pt>
                <c:pt idx="112">
                  <c:v>2.4899999999999999E-2</c:v>
                </c:pt>
                <c:pt idx="113">
                  <c:v>6.2199999999999998E-2</c:v>
                </c:pt>
                <c:pt idx="114">
                  <c:v>4.9799999999999997E-2</c:v>
                </c:pt>
                <c:pt idx="115">
                  <c:v>6.5299999999999997E-2</c:v>
                </c:pt>
                <c:pt idx="116">
                  <c:v>3.5000000000000003E-2</c:v>
                </c:pt>
                <c:pt idx="117">
                  <c:v>2.3199999999999998E-2</c:v>
                </c:pt>
                <c:pt idx="118">
                  <c:v>2.81E-2</c:v>
                </c:pt>
                <c:pt idx="119">
                  <c:v>4.36E-2</c:v>
                </c:pt>
                <c:pt idx="120">
                  <c:v>4.65E-2</c:v>
                </c:pt>
                <c:pt idx="121">
                  <c:v>4.6699999999999998E-2</c:v>
                </c:pt>
                <c:pt idx="122">
                  <c:v>2.8299999999999999E-2</c:v>
                </c:pt>
                <c:pt idx="123">
                  <c:v>7.0800000000000002E-2</c:v>
                </c:pt>
                <c:pt idx="124">
                  <c:v>7.0800000000000002E-2</c:v>
                </c:pt>
                <c:pt idx="125">
                  <c:v>2.8000000000000001E-2</c:v>
                </c:pt>
                <c:pt idx="126">
                  <c:v>3.0800000000000001E-2</c:v>
                </c:pt>
                <c:pt idx="127">
                  <c:v>2.8899999999999999E-2</c:v>
                </c:pt>
                <c:pt idx="128">
                  <c:v>3.1099999999999999E-2</c:v>
                </c:pt>
                <c:pt idx="129">
                  <c:v>5.9799999999999999E-2</c:v>
                </c:pt>
                <c:pt idx="130">
                  <c:v>4.1000000000000002E-2</c:v>
                </c:pt>
                <c:pt idx="131">
                  <c:v>5.7599999999999998E-2</c:v>
                </c:pt>
                <c:pt idx="132">
                  <c:v>3.2099999999999997E-2</c:v>
                </c:pt>
                <c:pt idx="133">
                  <c:v>4.6600000000000003E-2</c:v>
                </c:pt>
                <c:pt idx="134">
                  <c:v>0.23699999999999999</c:v>
                </c:pt>
                <c:pt idx="135">
                  <c:v>4.5400000000000003E-2</c:v>
                </c:pt>
                <c:pt idx="136">
                  <c:v>3.04E-2</c:v>
                </c:pt>
                <c:pt idx="137">
                  <c:v>4.8599999999999997E-2</c:v>
                </c:pt>
                <c:pt idx="138">
                  <c:v>7.46E-2</c:v>
                </c:pt>
                <c:pt idx="139">
                  <c:v>2.7400000000000001E-2</c:v>
                </c:pt>
                <c:pt idx="140">
                  <c:v>5.74E-2</c:v>
                </c:pt>
                <c:pt idx="141">
                  <c:v>2.6100000000000002E-2</c:v>
                </c:pt>
                <c:pt idx="142">
                  <c:v>0.11600000000000001</c:v>
                </c:pt>
                <c:pt idx="143">
                  <c:v>7.7200000000000005E-2</c:v>
                </c:pt>
                <c:pt idx="144">
                  <c:v>2.9899999999999999E-2</c:v>
                </c:pt>
                <c:pt idx="145">
                  <c:v>2.6200000000000001E-2</c:v>
                </c:pt>
                <c:pt idx="146">
                  <c:v>5.8000000000000003E-2</c:v>
                </c:pt>
                <c:pt idx="147">
                  <c:v>5.7799999999999997E-2</c:v>
                </c:pt>
                <c:pt idx="148">
                  <c:v>3.2000000000000001E-2</c:v>
                </c:pt>
                <c:pt idx="149">
                  <c:v>3.5799999999999998E-2</c:v>
                </c:pt>
                <c:pt idx="150">
                  <c:v>3.3000000000000002E-2</c:v>
                </c:pt>
                <c:pt idx="151">
                  <c:v>2.81E-2</c:v>
                </c:pt>
                <c:pt idx="152">
                  <c:v>3.5400000000000001E-2</c:v>
                </c:pt>
                <c:pt idx="153">
                  <c:v>3.9699999999999999E-2</c:v>
                </c:pt>
                <c:pt idx="154">
                  <c:v>7.4700000000000003E-2</c:v>
                </c:pt>
                <c:pt idx="155">
                  <c:v>7.0300000000000001E-2</c:v>
                </c:pt>
                <c:pt idx="156">
                  <c:v>2.9100000000000001E-2</c:v>
                </c:pt>
                <c:pt idx="157">
                  <c:v>3.8300000000000001E-2</c:v>
                </c:pt>
                <c:pt idx="158">
                  <c:v>3.3599999999999998E-2</c:v>
                </c:pt>
                <c:pt idx="159">
                  <c:v>2.8799999999999999E-2</c:v>
                </c:pt>
                <c:pt idx="160">
                  <c:v>4.3499999999999997E-2</c:v>
                </c:pt>
                <c:pt idx="161">
                  <c:v>2.87E-2</c:v>
                </c:pt>
                <c:pt idx="162">
                  <c:v>3.3599999999999998E-2</c:v>
                </c:pt>
                <c:pt idx="163">
                  <c:v>3.4700000000000002E-2</c:v>
                </c:pt>
                <c:pt idx="164">
                  <c:v>3.6999999999999998E-2</c:v>
                </c:pt>
                <c:pt idx="165">
                  <c:v>4.0399999999999998E-2</c:v>
                </c:pt>
                <c:pt idx="166">
                  <c:v>4.1599999999999998E-2</c:v>
                </c:pt>
                <c:pt idx="167">
                  <c:v>5.2699999999999997E-2</c:v>
                </c:pt>
                <c:pt idx="168">
                  <c:v>4.3900000000000002E-2</c:v>
                </c:pt>
                <c:pt idx="169">
                  <c:v>2.5899999999999999E-2</c:v>
                </c:pt>
                <c:pt idx="170">
                  <c:v>4.6100000000000002E-2</c:v>
                </c:pt>
                <c:pt idx="171">
                  <c:v>2.8000000000000001E-2</c:v>
                </c:pt>
                <c:pt idx="172">
                  <c:v>3.6700000000000003E-2</c:v>
                </c:pt>
                <c:pt idx="173">
                  <c:v>4.1200000000000001E-2</c:v>
                </c:pt>
                <c:pt idx="174">
                  <c:v>3.9899999999999998E-2</c:v>
                </c:pt>
                <c:pt idx="175">
                  <c:v>2.87E-2</c:v>
                </c:pt>
                <c:pt idx="176">
                  <c:v>2.69E-2</c:v>
                </c:pt>
                <c:pt idx="177">
                  <c:v>0.40699999999999997</c:v>
                </c:pt>
                <c:pt idx="178">
                  <c:v>2.6100000000000002E-2</c:v>
                </c:pt>
                <c:pt idx="179">
                  <c:v>4.9299999999999997E-2</c:v>
                </c:pt>
                <c:pt idx="180">
                  <c:v>3.1300000000000001E-2</c:v>
                </c:pt>
                <c:pt idx="181">
                  <c:v>3.6600000000000001E-2</c:v>
                </c:pt>
                <c:pt idx="182">
                  <c:v>3.2199999999999999E-2</c:v>
                </c:pt>
                <c:pt idx="183">
                  <c:v>3.4799999999999998E-2</c:v>
                </c:pt>
                <c:pt idx="184">
                  <c:v>4.4400000000000002E-2</c:v>
                </c:pt>
                <c:pt idx="185">
                  <c:v>3.3500000000000002E-2</c:v>
                </c:pt>
                <c:pt idx="186">
                  <c:v>4.7E-2</c:v>
                </c:pt>
                <c:pt idx="187">
                  <c:v>2.9100000000000001E-2</c:v>
                </c:pt>
                <c:pt idx="188">
                  <c:v>3.5799999999999998E-2</c:v>
                </c:pt>
                <c:pt idx="189">
                  <c:v>0.26</c:v>
                </c:pt>
                <c:pt idx="190">
                  <c:v>3.8300000000000001E-2</c:v>
                </c:pt>
                <c:pt idx="191">
                  <c:v>3.6499999999999998E-2</c:v>
                </c:pt>
                <c:pt idx="192">
                  <c:v>3.2000000000000001E-2</c:v>
                </c:pt>
                <c:pt idx="193">
                  <c:v>3.5299999999999998E-2</c:v>
                </c:pt>
                <c:pt idx="194">
                  <c:v>3.9699999999999999E-2</c:v>
                </c:pt>
                <c:pt idx="195">
                  <c:v>2.4899999999999999E-2</c:v>
                </c:pt>
                <c:pt idx="196">
                  <c:v>3.4200000000000001E-2</c:v>
                </c:pt>
                <c:pt idx="197">
                  <c:v>5.5500000000000001E-2</c:v>
                </c:pt>
                <c:pt idx="198">
                  <c:v>2.7799999999999998E-2</c:v>
                </c:pt>
                <c:pt idx="199">
                  <c:v>6.9400000000000003E-2</c:v>
                </c:pt>
                <c:pt idx="200">
                  <c:v>3.1099999999999999E-2</c:v>
                </c:pt>
                <c:pt idx="201">
                  <c:v>3.8399999999999997E-2</c:v>
                </c:pt>
                <c:pt idx="202">
                  <c:v>4.5600000000000002E-2</c:v>
                </c:pt>
                <c:pt idx="203">
                  <c:v>6.4000000000000001E-2</c:v>
                </c:pt>
                <c:pt idx="204">
                  <c:v>7.6999999999999999E-2</c:v>
                </c:pt>
                <c:pt idx="205">
                  <c:v>3.9E-2</c:v>
                </c:pt>
                <c:pt idx="206">
                  <c:v>5.0999999999999997E-2</c:v>
                </c:pt>
                <c:pt idx="207">
                  <c:v>3.49E-2</c:v>
                </c:pt>
                <c:pt idx="208">
                  <c:v>3.3000000000000002E-2</c:v>
                </c:pt>
                <c:pt idx="209">
                  <c:v>4.3099999999999999E-2</c:v>
                </c:pt>
                <c:pt idx="210">
                  <c:v>7.0099999999999996E-2</c:v>
                </c:pt>
                <c:pt idx="211">
                  <c:v>9.0800000000000006E-2</c:v>
                </c:pt>
                <c:pt idx="212">
                  <c:v>2.9399999999999999E-2</c:v>
                </c:pt>
                <c:pt idx="213">
                  <c:v>3.6600000000000001E-2</c:v>
                </c:pt>
                <c:pt idx="214">
                  <c:v>2.8899999999999999E-2</c:v>
                </c:pt>
                <c:pt idx="215">
                  <c:v>2.8799999999999999E-2</c:v>
                </c:pt>
                <c:pt idx="216">
                  <c:v>4.4400000000000002E-2</c:v>
                </c:pt>
                <c:pt idx="217">
                  <c:v>3.1699999999999999E-2</c:v>
                </c:pt>
                <c:pt idx="218">
                  <c:v>3.6299999999999999E-2</c:v>
                </c:pt>
                <c:pt idx="219">
                  <c:v>3.5099999999999999E-2</c:v>
                </c:pt>
                <c:pt idx="220">
                  <c:v>2.6800000000000001E-2</c:v>
                </c:pt>
                <c:pt idx="221">
                  <c:v>2.6200000000000001E-2</c:v>
                </c:pt>
                <c:pt idx="222">
                  <c:v>4.2500000000000003E-2</c:v>
                </c:pt>
                <c:pt idx="223">
                  <c:v>0.05</c:v>
                </c:pt>
                <c:pt idx="224">
                  <c:v>4.7899999999999998E-2</c:v>
                </c:pt>
                <c:pt idx="225">
                  <c:v>3.0099999999999998E-2</c:v>
                </c:pt>
                <c:pt idx="226">
                  <c:v>4.6100000000000002E-2</c:v>
                </c:pt>
                <c:pt idx="227">
                  <c:v>4.3400000000000001E-2</c:v>
                </c:pt>
                <c:pt idx="228">
                  <c:v>3.61E-2</c:v>
                </c:pt>
                <c:pt idx="229">
                  <c:v>6.8699999999999997E-2</c:v>
                </c:pt>
                <c:pt idx="230">
                  <c:v>0.11</c:v>
                </c:pt>
                <c:pt idx="231">
                  <c:v>3.0099999999999998E-2</c:v>
                </c:pt>
                <c:pt idx="232">
                  <c:v>3.8199999999999998E-2</c:v>
                </c:pt>
                <c:pt idx="233">
                  <c:v>3.3799999999999997E-2</c:v>
                </c:pt>
                <c:pt idx="234">
                  <c:v>3.5700000000000003E-2</c:v>
                </c:pt>
                <c:pt idx="235">
                  <c:v>2.8299999999999999E-2</c:v>
                </c:pt>
                <c:pt idx="236">
                  <c:v>3.6799999999999999E-2</c:v>
                </c:pt>
                <c:pt idx="237">
                  <c:v>5.2999999999999999E-2</c:v>
                </c:pt>
                <c:pt idx="238">
                  <c:v>4.3400000000000001E-2</c:v>
                </c:pt>
                <c:pt idx="239">
                  <c:v>0.11</c:v>
                </c:pt>
                <c:pt idx="240">
                  <c:v>0.13300000000000001</c:v>
                </c:pt>
                <c:pt idx="241">
                  <c:v>2.8299999999999999E-2</c:v>
                </c:pt>
                <c:pt idx="242">
                  <c:v>3.1699999999999999E-2</c:v>
                </c:pt>
                <c:pt idx="243">
                  <c:v>3.5299999999999998E-2</c:v>
                </c:pt>
                <c:pt idx="244">
                  <c:v>3.8600000000000002E-2</c:v>
                </c:pt>
                <c:pt idx="245">
                  <c:v>5.45E-2</c:v>
                </c:pt>
                <c:pt idx="246">
                  <c:v>3.4000000000000002E-2</c:v>
                </c:pt>
                <c:pt idx="247">
                  <c:v>3.3799999999999997E-2</c:v>
                </c:pt>
                <c:pt idx="248">
                  <c:v>9.6199999999999994E-2</c:v>
                </c:pt>
                <c:pt idx="249">
                  <c:v>2.98E-2</c:v>
                </c:pt>
                <c:pt idx="250">
                  <c:v>3.0700000000000002E-2</c:v>
                </c:pt>
                <c:pt idx="251">
                  <c:v>4.0599999999999997E-2</c:v>
                </c:pt>
                <c:pt idx="252">
                  <c:v>3.95E-2</c:v>
                </c:pt>
                <c:pt idx="253">
                  <c:v>3.15E-2</c:v>
                </c:pt>
                <c:pt idx="254">
                  <c:v>5.6099999999999997E-2</c:v>
                </c:pt>
                <c:pt idx="255">
                  <c:v>4.19E-2</c:v>
                </c:pt>
                <c:pt idx="256">
                  <c:v>3.6400000000000002E-2</c:v>
                </c:pt>
                <c:pt idx="257">
                  <c:v>9.7199999999999995E-2</c:v>
                </c:pt>
                <c:pt idx="258">
                  <c:v>3.5499999999999997E-2</c:v>
                </c:pt>
                <c:pt idx="259">
                  <c:v>7.3899999999999993E-2</c:v>
                </c:pt>
                <c:pt idx="260">
                  <c:v>5.28E-2</c:v>
                </c:pt>
                <c:pt idx="261">
                  <c:v>3.0200000000000001E-2</c:v>
                </c:pt>
                <c:pt idx="262">
                  <c:v>3.9E-2</c:v>
                </c:pt>
                <c:pt idx="263">
                  <c:v>9.1899999999999996E-2</c:v>
                </c:pt>
                <c:pt idx="264">
                  <c:v>3.3000000000000002E-2</c:v>
                </c:pt>
                <c:pt idx="265">
                  <c:v>3.1699999999999999E-2</c:v>
                </c:pt>
                <c:pt idx="266">
                  <c:v>4.07E-2</c:v>
                </c:pt>
                <c:pt idx="267">
                  <c:v>3.6200000000000003E-2</c:v>
                </c:pt>
                <c:pt idx="268">
                  <c:v>3.6499999999999998E-2</c:v>
                </c:pt>
                <c:pt idx="269">
                  <c:v>3.9E-2</c:v>
                </c:pt>
                <c:pt idx="270">
                  <c:v>3.5400000000000001E-2</c:v>
                </c:pt>
                <c:pt idx="271">
                  <c:v>3.3599999999999998E-2</c:v>
                </c:pt>
                <c:pt idx="272">
                  <c:v>3.4799999999999998E-2</c:v>
                </c:pt>
                <c:pt idx="273">
                  <c:v>3.5499999999999997E-2</c:v>
                </c:pt>
                <c:pt idx="274">
                  <c:v>3.1300000000000001E-2</c:v>
                </c:pt>
                <c:pt idx="275">
                  <c:v>3.3000000000000002E-2</c:v>
                </c:pt>
                <c:pt idx="276">
                  <c:v>3.0700000000000002E-2</c:v>
                </c:pt>
                <c:pt idx="277">
                  <c:v>3.0300000000000001E-2</c:v>
                </c:pt>
                <c:pt idx="278">
                  <c:v>3.7699999999999997E-2</c:v>
                </c:pt>
                <c:pt idx="279">
                  <c:v>3.3399999999999999E-2</c:v>
                </c:pt>
                <c:pt idx="280">
                  <c:v>3.8699999999999998E-2</c:v>
                </c:pt>
                <c:pt idx="281">
                  <c:v>3.73E-2</c:v>
                </c:pt>
                <c:pt idx="282">
                  <c:v>3.1E-2</c:v>
                </c:pt>
                <c:pt idx="283">
                  <c:v>3.1E-2</c:v>
                </c:pt>
                <c:pt idx="284">
                  <c:v>3.1E-2</c:v>
                </c:pt>
                <c:pt idx="285">
                  <c:v>3.5000000000000003E-2</c:v>
                </c:pt>
                <c:pt idx="286">
                  <c:v>3.7400000000000003E-2</c:v>
                </c:pt>
                <c:pt idx="287">
                  <c:v>3.3599999999999998E-2</c:v>
                </c:pt>
                <c:pt idx="288">
                  <c:v>3.09E-2</c:v>
                </c:pt>
                <c:pt idx="289">
                  <c:v>3.6299999999999999E-2</c:v>
                </c:pt>
                <c:pt idx="290">
                  <c:v>0.03</c:v>
                </c:pt>
                <c:pt idx="291">
                  <c:v>3.5200000000000002E-2</c:v>
                </c:pt>
                <c:pt idx="292">
                  <c:v>4.6800000000000001E-2</c:v>
                </c:pt>
                <c:pt idx="293">
                  <c:v>3.73E-2</c:v>
                </c:pt>
                <c:pt idx="294">
                  <c:v>3.7499999999999999E-2</c:v>
                </c:pt>
                <c:pt idx="295">
                  <c:v>3.3599999999999998E-2</c:v>
                </c:pt>
                <c:pt idx="296">
                  <c:v>3.6400000000000002E-2</c:v>
                </c:pt>
                <c:pt idx="297">
                  <c:v>3.3599999999999998E-2</c:v>
                </c:pt>
                <c:pt idx="298">
                  <c:v>2.9000000000000001E-2</c:v>
                </c:pt>
                <c:pt idx="299">
                  <c:v>3.2599999999999997E-2</c:v>
                </c:pt>
                <c:pt idx="300">
                  <c:v>4.6100000000000002E-2</c:v>
                </c:pt>
                <c:pt idx="301">
                  <c:v>3.8399999999999997E-2</c:v>
                </c:pt>
                <c:pt idx="302">
                  <c:v>3.3700000000000001E-2</c:v>
                </c:pt>
                <c:pt idx="303">
                  <c:v>4.1599999999999998E-2</c:v>
                </c:pt>
                <c:pt idx="304">
                  <c:v>3.3399999999999999E-2</c:v>
                </c:pt>
                <c:pt idx="305">
                  <c:v>3.2599999999999997E-2</c:v>
                </c:pt>
                <c:pt idx="306">
                  <c:v>3.6600000000000001E-2</c:v>
                </c:pt>
                <c:pt idx="307">
                  <c:v>3.5499999999999997E-2</c:v>
                </c:pt>
                <c:pt idx="308">
                  <c:v>3.27E-2</c:v>
                </c:pt>
                <c:pt idx="309">
                  <c:v>3.9800000000000002E-2</c:v>
                </c:pt>
                <c:pt idx="310">
                  <c:v>3.5900000000000001E-2</c:v>
                </c:pt>
                <c:pt idx="311">
                  <c:v>3.9399999999999998E-2</c:v>
                </c:pt>
                <c:pt idx="312">
                  <c:v>3.4799999999999998E-2</c:v>
                </c:pt>
                <c:pt idx="313">
                  <c:v>3.8199999999999998E-2</c:v>
                </c:pt>
                <c:pt idx="314">
                  <c:v>4.2000000000000003E-2</c:v>
                </c:pt>
                <c:pt idx="315">
                  <c:v>4.1200000000000001E-2</c:v>
                </c:pt>
                <c:pt idx="316">
                  <c:v>3.85E-2</c:v>
                </c:pt>
                <c:pt idx="317">
                  <c:v>0</c:v>
                </c:pt>
              </c:numCache>
            </c:numRef>
          </c:val>
          <c:extLst>
            <c:ext xmlns:c16="http://schemas.microsoft.com/office/drawing/2014/chart" uri="{C3380CC4-5D6E-409C-BE32-E72D297353CC}">
              <c16:uniqueId val="{00000000-DD4A-3846-AF53-49210A27BC4C}"/>
            </c:ext>
          </c:extLst>
        </c:ser>
        <c:dLbls>
          <c:showLegendKey val="0"/>
          <c:showVal val="0"/>
          <c:showCatName val="0"/>
          <c:showSerName val="0"/>
          <c:showPercent val="0"/>
          <c:showBubbleSize val="0"/>
        </c:dLbls>
        <c:gapWidth val="150"/>
        <c:axId val="758995296"/>
        <c:axId val="777644992"/>
      </c:barChart>
      <c:catAx>
        <c:axId val="7589952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44992"/>
        <c:crosses val="autoZero"/>
        <c:auto val="1"/>
        <c:lblAlgn val="ctr"/>
        <c:lblOffset val="100"/>
        <c:noMultiLvlLbl val="0"/>
      </c:catAx>
      <c:valAx>
        <c:axId val="777644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99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Valence X Energy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'Track Details'!$N$3</c:f>
              <c:strCache>
                <c:ptCount val="1"/>
                <c:pt idx="0">
                  <c:v>Valence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1"/>
            <c:trendlineLbl>
              <c:layout>
                <c:manualLayout>
                  <c:x val="4.9402474974724241E-2"/>
                  <c:y val="-0.27772177592087699"/>
                </c:manualLayout>
              </c:layout>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sz="1400" baseline="0"/>
                      <a:t>y = 0.6099x + 0.0643</a:t>
                    </a:r>
                    <a:endParaRPr lang="en-US" sz="14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'Track Details'!$H$4:$H$321</c:f>
              <c:numCache>
                <c:formatCode>0%</c:formatCode>
                <c:ptCount val="318"/>
                <c:pt idx="0">
                  <c:v>0.4</c:v>
                </c:pt>
                <c:pt idx="1">
                  <c:v>0.69199999999999995</c:v>
                </c:pt>
                <c:pt idx="2">
                  <c:v>0.38600000000000001</c:v>
                </c:pt>
                <c:pt idx="3">
                  <c:v>0.52300000000000002</c:v>
                </c:pt>
                <c:pt idx="4">
                  <c:v>0.60899999999999999</c:v>
                </c:pt>
                <c:pt idx="5">
                  <c:v>0.871</c:v>
                </c:pt>
                <c:pt idx="6">
                  <c:v>0.65200000000000002</c:v>
                </c:pt>
                <c:pt idx="7">
                  <c:v>0.64400000000000002</c:v>
                </c:pt>
                <c:pt idx="8">
                  <c:v>0.89800000000000002</c:v>
                </c:pt>
                <c:pt idx="9">
                  <c:v>0.64900000000000002</c:v>
                </c:pt>
                <c:pt idx="10">
                  <c:v>0.622</c:v>
                </c:pt>
                <c:pt idx="11">
                  <c:v>0.67600000000000005</c:v>
                </c:pt>
                <c:pt idx="12">
                  <c:v>0.379</c:v>
                </c:pt>
                <c:pt idx="13">
                  <c:v>0.253</c:v>
                </c:pt>
                <c:pt idx="14">
                  <c:v>0.60799999999999998</c:v>
                </c:pt>
                <c:pt idx="15">
                  <c:v>0.50900000000000001</c:v>
                </c:pt>
                <c:pt idx="16">
                  <c:v>0.63</c:v>
                </c:pt>
                <c:pt idx="17">
                  <c:v>0.379</c:v>
                </c:pt>
                <c:pt idx="18">
                  <c:v>0.46300000000000002</c:v>
                </c:pt>
                <c:pt idx="19">
                  <c:v>0.44500000000000001</c:v>
                </c:pt>
                <c:pt idx="20">
                  <c:v>0.77600000000000002</c:v>
                </c:pt>
                <c:pt idx="21">
                  <c:v>0.48399999999999999</c:v>
                </c:pt>
                <c:pt idx="22">
                  <c:v>0.66</c:v>
                </c:pt>
                <c:pt idx="23">
                  <c:v>0.67</c:v>
                </c:pt>
                <c:pt idx="24">
                  <c:v>0.60199999999999998</c:v>
                </c:pt>
                <c:pt idx="25">
                  <c:v>0.45500000000000002</c:v>
                </c:pt>
                <c:pt idx="26">
                  <c:v>0.54800000000000004</c:v>
                </c:pt>
                <c:pt idx="27">
                  <c:v>0.69699999999999995</c:v>
                </c:pt>
                <c:pt idx="28">
                  <c:v>0.67800000000000005</c:v>
                </c:pt>
                <c:pt idx="29">
                  <c:v>0.50700000000000001</c:v>
                </c:pt>
                <c:pt idx="30">
                  <c:v>0.45</c:v>
                </c:pt>
                <c:pt idx="31">
                  <c:v>0.68600000000000005</c:v>
                </c:pt>
                <c:pt idx="32">
                  <c:v>0.69799999999999995</c:v>
                </c:pt>
                <c:pt idx="33">
                  <c:v>0.77700000000000002</c:v>
                </c:pt>
                <c:pt idx="34">
                  <c:v>0.47899999999999998</c:v>
                </c:pt>
                <c:pt idx="35">
                  <c:v>0.64700000000000002</c:v>
                </c:pt>
                <c:pt idx="36">
                  <c:v>0.71499999999999997</c:v>
                </c:pt>
                <c:pt idx="37">
                  <c:v>0.65500000000000003</c:v>
                </c:pt>
                <c:pt idx="38">
                  <c:v>0.81899999999999995</c:v>
                </c:pt>
                <c:pt idx="39">
                  <c:v>0.39800000000000002</c:v>
                </c:pt>
                <c:pt idx="40">
                  <c:v>0.443</c:v>
                </c:pt>
                <c:pt idx="41">
                  <c:v>0.72799999999999998</c:v>
                </c:pt>
                <c:pt idx="42">
                  <c:v>0.41199999999999998</c:v>
                </c:pt>
                <c:pt idx="43">
                  <c:v>0.48</c:v>
                </c:pt>
                <c:pt idx="44">
                  <c:v>0.78900000000000003</c:v>
                </c:pt>
                <c:pt idx="45">
                  <c:v>0.80100000000000005</c:v>
                </c:pt>
                <c:pt idx="46">
                  <c:v>0.22</c:v>
                </c:pt>
                <c:pt idx="47">
                  <c:v>0.23799999999999999</c:v>
                </c:pt>
                <c:pt idx="48">
                  <c:v>0.35399999999999998</c:v>
                </c:pt>
                <c:pt idx="49">
                  <c:v>0.42499999999999999</c:v>
                </c:pt>
                <c:pt idx="50">
                  <c:v>0.33600000000000002</c:v>
                </c:pt>
                <c:pt idx="51">
                  <c:v>0.89700000000000002</c:v>
                </c:pt>
                <c:pt idx="52">
                  <c:v>0.89400000000000002</c:v>
                </c:pt>
                <c:pt idx="53">
                  <c:v>0.746</c:v>
                </c:pt>
                <c:pt idx="54">
                  <c:v>0.71</c:v>
                </c:pt>
                <c:pt idx="55">
                  <c:v>0.379</c:v>
                </c:pt>
                <c:pt idx="56">
                  <c:v>0.38900000000000001</c:v>
                </c:pt>
                <c:pt idx="57">
                  <c:v>0.19700000000000001</c:v>
                </c:pt>
                <c:pt idx="58">
                  <c:v>0.68799999999999994</c:v>
                </c:pt>
                <c:pt idx="59">
                  <c:v>0.52500000000000002</c:v>
                </c:pt>
                <c:pt idx="60">
                  <c:v>0.58699999999999997</c:v>
                </c:pt>
                <c:pt idx="61">
                  <c:v>0.81899999999999995</c:v>
                </c:pt>
                <c:pt idx="62">
                  <c:v>0.24099999999999999</c:v>
                </c:pt>
                <c:pt idx="63">
                  <c:v>0.52</c:v>
                </c:pt>
                <c:pt idx="64">
                  <c:v>0.64200000000000002</c:v>
                </c:pt>
                <c:pt idx="65">
                  <c:v>0.85299999999999998</c:v>
                </c:pt>
                <c:pt idx="66">
                  <c:v>0.58599999999999997</c:v>
                </c:pt>
                <c:pt idx="67">
                  <c:v>0.67800000000000005</c:v>
                </c:pt>
                <c:pt idx="68">
                  <c:v>0.67700000000000005</c:v>
                </c:pt>
                <c:pt idx="69">
                  <c:v>0.69199999999999995</c:v>
                </c:pt>
                <c:pt idx="70">
                  <c:v>0.316</c:v>
                </c:pt>
                <c:pt idx="71">
                  <c:v>0.85699999999999998</c:v>
                </c:pt>
                <c:pt idx="72">
                  <c:v>0.61599999999999999</c:v>
                </c:pt>
                <c:pt idx="73">
                  <c:v>0.76200000000000001</c:v>
                </c:pt>
                <c:pt idx="74">
                  <c:v>0.80100000000000005</c:v>
                </c:pt>
                <c:pt idx="75">
                  <c:v>0.55200000000000005</c:v>
                </c:pt>
                <c:pt idx="76">
                  <c:v>0.69699999999999995</c:v>
                </c:pt>
                <c:pt idx="77">
                  <c:v>0.84799999999999998</c:v>
                </c:pt>
                <c:pt idx="78">
                  <c:v>0.81599999999999995</c:v>
                </c:pt>
                <c:pt idx="79">
                  <c:v>0.877</c:v>
                </c:pt>
                <c:pt idx="80">
                  <c:v>0.65400000000000003</c:v>
                </c:pt>
                <c:pt idx="81">
                  <c:v>0.53800000000000003</c:v>
                </c:pt>
                <c:pt idx="82">
                  <c:v>0.82199999999999995</c:v>
                </c:pt>
                <c:pt idx="83">
                  <c:v>0.79300000000000004</c:v>
                </c:pt>
                <c:pt idx="84">
                  <c:v>0.64600000000000002</c:v>
                </c:pt>
                <c:pt idx="85">
                  <c:v>0.78</c:v>
                </c:pt>
                <c:pt idx="86">
                  <c:v>0.94199999999999995</c:v>
                </c:pt>
                <c:pt idx="87">
                  <c:v>0.93</c:v>
                </c:pt>
                <c:pt idx="88">
                  <c:v>0.80100000000000005</c:v>
                </c:pt>
                <c:pt idx="89">
                  <c:v>0.184</c:v>
                </c:pt>
                <c:pt idx="90">
                  <c:v>0.84099999999999997</c:v>
                </c:pt>
                <c:pt idx="91">
                  <c:v>0.56499999999999995</c:v>
                </c:pt>
                <c:pt idx="92">
                  <c:v>0.41199999999999998</c:v>
                </c:pt>
                <c:pt idx="93">
                  <c:v>0.28399999999999997</c:v>
                </c:pt>
                <c:pt idx="94">
                  <c:v>0.51600000000000001</c:v>
                </c:pt>
                <c:pt idx="95">
                  <c:v>0.69599999999999995</c:v>
                </c:pt>
                <c:pt idx="96">
                  <c:v>0.64700000000000002</c:v>
                </c:pt>
                <c:pt idx="97">
                  <c:v>0.45700000000000002</c:v>
                </c:pt>
                <c:pt idx="98">
                  <c:v>0.39300000000000002</c:v>
                </c:pt>
                <c:pt idx="99">
                  <c:v>0.70099999999999996</c:v>
                </c:pt>
                <c:pt idx="100">
                  <c:v>0.82</c:v>
                </c:pt>
                <c:pt idx="101">
                  <c:v>0.24099999999999999</c:v>
                </c:pt>
                <c:pt idx="102">
                  <c:v>0.47</c:v>
                </c:pt>
                <c:pt idx="103">
                  <c:v>0.80100000000000005</c:v>
                </c:pt>
                <c:pt idx="104">
                  <c:v>0.52200000000000002</c:v>
                </c:pt>
                <c:pt idx="105">
                  <c:v>0.32</c:v>
                </c:pt>
                <c:pt idx="106">
                  <c:v>0.379</c:v>
                </c:pt>
                <c:pt idx="107">
                  <c:v>0.28000000000000003</c:v>
                </c:pt>
                <c:pt idx="108">
                  <c:v>0.81599999999999995</c:v>
                </c:pt>
                <c:pt idx="109">
                  <c:v>0.629</c:v>
                </c:pt>
                <c:pt idx="110">
                  <c:v>0.76900000000000002</c:v>
                </c:pt>
                <c:pt idx="111">
                  <c:v>0.78700000000000003</c:v>
                </c:pt>
                <c:pt idx="112">
                  <c:v>0.67</c:v>
                </c:pt>
                <c:pt idx="113">
                  <c:v>0.871</c:v>
                </c:pt>
                <c:pt idx="114">
                  <c:v>0.56499999999999995</c:v>
                </c:pt>
                <c:pt idx="115">
                  <c:v>0.86</c:v>
                </c:pt>
                <c:pt idx="116">
                  <c:v>0.65100000000000002</c:v>
                </c:pt>
                <c:pt idx="117">
                  <c:v>0.44800000000000001</c:v>
                </c:pt>
                <c:pt idx="118">
                  <c:v>0.59499999999999997</c:v>
                </c:pt>
                <c:pt idx="119">
                  <c:v>0.85399999999999998</c:v>
                </c:pt>
                <c:pt idx="120">
                  <c:v>7.4300000000000005E-2</c:v>
                </c:pt>
                <c:pt idx="121">
                  <c:v>0.51400000000000001</c:v>
                </c:pt>
                <c:pt idx="122">
                  <c:v>0.28000000000000003</c:v>
                </c:pt>
                <c:pt idx="123">
                  <c:v>0.47299999999999998</c:v>
                </c:pt>
                <c:pt idx="124">
                  <c:v>0.47299999999999998</c:v>
                </c:pt>
                <c:pt idx="125">
                  <c:v>0.47</c:v>
                </c:pt>
                <c:pt idx="126">
                  <c:v>0.71299999999999997</c:v>
                </c:pt>
                <c:pt idx="127">
                  <c:v>0.251</c:v>
                </c:pt>
                <c:pt idx="128">
                  <c:v>0.63</c:v>
                </c:pt>
                <c:pt idx="129">
                  <c:v>0.66300000000000003</c:v>
                </c:pt>
                <c:pt idx="130">
                  <c:v>0.83299999999999996</c:v>
                </c:pt>
                <c:pt idx="131">
                  <c:v>0.90300000000000002</c:v>
                </c:pt>
                <c:pt idx="132">
                  <c:v>0.21</c:v>
                </c:pt>
                <c:pt idx="133">
                  <c:v>0.88800000000000001</c:v>
                </c:pt>
                <c:pt idx="134">
                  <c:v>0.53400000000000003</c:v>
                </c:pt>
                <c:pt idx="135">
                  <c:v>0.57399999999999995</c:v>
                </c:pt>
                <c:pt idx="136">
                  <c:v>0.45700000000000002</c:v>
                </c:pt>
                <c:pt idx="137">
                  <c:v>0.83499999999999996</c:v>
                </c:pt>
                <c:pt idx="138">
                  <c:v>0.76400000000000001</c:v>
                </c:pt>
                <c:pt idx="139">
                  <c:v>0.32900000000000001</c:v>
                </c:pt>
                <c:pt idx="140">
                  <c:v>0.80700000000000005</c:v>
                </c:pt>
                <c:pt idx="141">
                  <c:v>0.76100000000000001</c:v>
                </c:pt>
                <c:pt idx="142">
                  <c:v>0.53900000000000003</c:v>
                </c:pt>
                <c:pt idx="143">
                  <c:v>0.91100000000000003</c:v>
                </c:pt>
                <c:pt idx="144">
                  <c:v>0.26700000000000002</c:v>
                </c:pt>
                <c:pt idx="145">
                  <c:v>0.245</c:v>
                </c:pt>
                <c:pt idx="146">
                  <c:v>0.86899999999999999</c:v>
                </c:pt>
                <c:pt idx="147">
                  <c:v>0.43099999999999999</c:v>
                </c:pt>
                <c:pt idx="148">
                  <c:v>0.749</c:v>
                </c:pt>
                <c:pt idx="149">
                  <c:v>0.55900000000000005</c:v>
                </c:pt>
                <c:pt idx="150">
                  <c:v>0.52600000000000002</c:v>
                </c:pt>
                <c:pt idx="151">
                  <c:v>0.31900000000000001</c:v>
                </c:pt>
                <c:pt idx="152">
                  <c:v>0.33100000000000002</c:v>
                </c:pt>
                <c:pt idx="153">
                  <c:v>0.84199999999999997</c:v>
                </c:pt>
                <c:pt idx="154">
                  <c:v>0.66600000000000004</c:v>
                </c:pt>
                <c:pt idx="155">
                  <c:v>0.45600000000000002</c:v>
                </c:pt>
                <c:pt idx="156">
                  <c:v>0.51900000000000002</c:v>
                </c:pt>
                <c:pt idx="157">
                  <c:v>0.88400000000000001</c:v>
                </c:pt>
                <c:pt idx="158">
                  <c:v>0.44800000000000001</c:v>
                </c:pt>
                <c:pt idx="159">
                  <c:v>0.50800000000000001</c:v>
                </c:pt>
                <c:pt idx="160">
                  <c:v>0.81899999999999995</c:v>
                </c:pt>
                <c:pt idx="161">
                  <c:v>0.47499999999999998</c:v>
                </c:pt>
                <c:pt idx="162">
                  <c:v>0.70699999999999996</c:v>
                </c:pt>
                <c:pt idx="163">
                  <c:v>0.76800000000000002</c:v>
                </c:pt>
                <c:pt idx="164">
                  <c:v>0.54800000000000004</c:v>
                </c:pt>
                <c:pt idx="165">
                  <c:v>0.62</c:v>
                </c:pt>
                <c:pt idx="166">
                  <c:v>0.22700000000000001</c:v>
                </c:pt>
                <c:pt idx="167">
                  <c:v>0.80700000000000005</c:v>
                </c:pt>
                <c:pt idx="168">
                  <c:v>0.82099999999999995</c:v>
                </c:pt>
                <c:pt idx="169">
                  <c:v>0.51200000000000001</c:v>
                </c:pt>
                <c:pt idx="170">
                  <c:v>0.32800000000000001</c:v>
                </c:pt>
                <c:pt idx="171">
                  <c:v>0.36499999999999999</c:v>
                </c:pt>
                <c:pt idx="172">
                  <c:v>0.36399999999999999</c:v>
                </c:pt>
                <c:pt idx="173">
                  <c:v>0.78200000000000003</c:v>
                </c:pt>
                <c:pt idx="174">
                  <c:v>0.254</c:v>
                </c:pt>
                <c:pt idx="175">
                  <c:v>0.502</c:v>
                </c:pt>
                <c:pt idx="176">
                  <c:v>0.55300000000000005</c:v>
                </c:pt>
                <c:pt idx="177">
                  <c:v>0.90100000000000002</c:v>
                </c:pt>
                <c:pt idx="178">
                  <c:v>0.47899999999999998</c:v>
                </c:pt>
                <c:pt idx="179">
                  <c:v>0.82799999999999996</c:v>
                </c:pt>
                <c:pt idx="180">
                  <c:v>0.59499999999999997</c:v>
                </c:pt>
                <c:pt idx="181">
                  <c:v>0.76400000000000001</c:v>
                </c:pt>
                <c:pt idx="182">
                  <c:v>0.59299999999999997</c:v>
                </c:pt>
                <c:pt idx="183">
                  <c:v>0.71399999999999997</c:v>
                </c:pt>
                <c:pt idx="184">
                  <c:v>0.82099999999999995</c:v>
                </c:pt>
                <c:pt idx="185">
                  <c:v>0.46</c:v>
                </c:pt>
                <c:pt idx="186">
                  <c:v>0.63700000000000001</c:v>
                </c:pt>
                <c:pt idx="187">
                  <c:v>0.442</c:v>
                </c:pt>
                <c:pt idx="188">
                  <c:v>0.19500000000000001</c:v>
                </c:pt>
                <c:pt idx="189">
                  <c:v>0.89700000000000002</c:v>
                </c:pt>
                <c:pt idx="190">
                  <c:v>0.47</c:v>
                </c:pt>
                <c:pt idx="191">
                  <c:v>0.59399999999999997</c:v>
                </c:pt>
                <c:pt idx="192">
                  <c:v>0.59</c:v>
                </c:pt>
                <c:pt idx="193">
                  <c:v>0.19900000000000001</c:v>
                </c:pt>
                <c:pt idx="194">
                  <c:v>0.65</c:v>
                </c:pt>
                <c:pt idx="195">
                  <c:v>0.58299999999999996</c:v>
                </c:pt>
                <c:pt idx="196">
                  <c:v>0.63200000000000001</c:v>
                </c:pt>
                <c:pt idx="197">
                  <c:v>0.53400000000000003</c:v>
                </c:pt>
                <c:pt idx="198">
                  <c:v>0.63500000000000001</c:v>
                </c:pt>
                <c:pt idx="199">
                  <c:v>0.49099999999999999</c:v>
                </c:pt>
                <c:pt idx="200">
                  <c:v>0.40300000000000002</c:v>
                </c:pt>
                <c:pt idx="201">
                  <c:v>0.29499999999999998</c:v>
                </c:pt>
                <c:pt idx="202">
                  <c:v>0.23599999999999999</c:v>
                </c:pt>
                <c:pt idx="203">
                  <c:v>0.192</c:v>
                </c:pt>
                <c:pt idx="204">
                  <c:v>0.32400000000000001</c:v>
                </c:pt>
                <c:pt idx="205">
                  <c:v>0.83299999999999996</c:v>
                </c:pt>
                <c:pt idx="206">
                  <c:v>0.51800000000000002</c:v>
                </c:pt>
                <c:pt idx="207">
                  <c:v>0.49399999999999999</c:v>
                </c:pt>
                <c:pt idx="208">
                  <c:v>0.19700000000000001</c:v>
                </c:pt>
                <c:pt idx="209">
                  <c:v>0.247</c:v>
                </c:pt>
                <c:pt idx="210">
                  <c:v>0.47099999999999997</c:v>
                </c:pt>
                <c:pt idx="211">
                  <c:v>0.39200000000000002</c:v>
                </c:pt>
                <c:pt idx="212">
                  <c:v>0.26700000000000002</c:v>
                </c:pt>
                <c:pt idx="213">
                  <c:v>0.48299999999999998</c:v>
                </c:pt>
                <c:pt idx="214">
                  <c:v>0.27800000000000002</c:v>
                </c:pt>
                <c:pt idx="215">
                  <c:v>0.623</c:v>
                </c:pt>
                <c:pt idx="216">
                  <c:v>0.22800000000000001</c:v>
                </c:pt>
                <c:pt idx="217">
                  <c:v>0.499</c:v>
                </c:pt>
                <c:pt idx="218">
                  <c:v>0.39</c:v>
                </c:pt>
                <c:pt idx="219">
                  <c:v>0.32800000000000001</c:v>
                </c:pt>
                <c:pt idx="220">
                  <c:v>0.47</c:v>
                </c:pt>
                <c:pt idx="221">
                  <c:v>0.55500000000000005</c:v>
                </c:pt>
                <c:pt idx="222">
                  <c:v>0.69699999999999995</c:v>
                </c:pt>
                <c:pt idx="223">
                  <c:v>0.63100000000000001</c:v>
                </c:pt>
                <c:pt idx="224">
                  <c:v>0.153</c:v>
                </c:pt>
                <c:pt idx="225">
                  <c:v>0.67800000000000005</c:v>
                </c:pt>
                <c:pt idx="226">
                  <c:v>0.46700000000000003</c:v>
                </c:pt>
                <c:pt idx="227">
                  <c:v>0.46700000000000003</c:v>
                </c:pt>
                <c:pt idx="228">
                  <c:v>0.71299999999999997</c:v>
                </c:pt>
                <c:pt idx="229">
                  <c:v>0.58299999999999996</c:v>
                </c:pt>
                <c:pt idx="230">
                  <c:v>0.23899999999999999</c:v>
                </c:pt>
                <c:pt idx="231">
                  <c:v>0.13900000000000001</c:v>
                </c:pt>
                <c:pt idx="232">
                  <c:v>0.13100000000000001</c:v>
                </c:pt>
                <c:pt idx="233">
                  <c:v>0.72</c:v>
                </c:pt>
                <c:pt idx="234">
                  <c:v>0.20200000000000001</c:v>
                </c:pt>
                <c:pt idx="235">
                  <c:v>0.39400000000000002</c:v>
                </c:pt>
                <c:pt idx="236">
                  <c:v>0.192</c:v>
                </c:pt>
                <c:pt idx="237">
                  <c:v>0.40799999999999997</c:v>
                </c:pt>
                <c:pt idx="238">
                  <c:v>0.79100000000000004</c:v>
                </c:pt>
                <c:pt idx="239">
                  <c:v>0.30299999999999999</c:v>
                </c:pt>
                <c:pt idx="240">
                  <c:v>0.443</c:v>
                </c:pt>
                <c:pt idx="241">
                  <c:v>0.254</c:v>
                </c:pt>
                <c:pt idx="242">
                  <c:v>8.4000000000000005E-2</c:v>
                </c:pt>
                <c:pt idx="243">
                  <c:v>0.17499999999999999</c:v>
                </c:pt>
                <c:pt idx="244">
                  <c:v>0.28899999999999998</c:v>
                </c:pt>
                <c:pt idx="245">
                  <c:v>0.70299999999999996</c:v>
                </c:pt>
                <c:pt idx="246">
                  <c:v>0.504</c:v>
                </c:pt>
                <c:pt idx="247">
                  <c:v>0.33900000000000002</c:v>
                </c:pt>
                <c:pt idx="248">
                  <c:v>0.438</c:v>
                </c:pt>
                <c:pt idx="249">
                  <c:v>0.46800000000000003</c:v>
                </c:pt>
                <c:pt idx="250">
                  <c:v>0.219</c:v>
                </c:pt>
                <c:pt idx="251">
                  <c:v>0.497</c:v>
                </c:pt>
                <c:pt idx="252">
                  <c:v>9.5600000000000004E-2</c:v>
                </c:pt>
                <c:pt idx="253">
                  <c:v>0.45700000000000002</c:v>
                </c:pt>
                <c:pt idx="254">
                  <c:v>0.93</c:v>
                </c:pt>
                <c:pt idx="255">
                  <c:v>0.39</c:v>
                </c:pt>
                <c:pt idx="256">
                  <c:v>0.27200000000000002</c:v>
                </c:pt>
                <c:pt idx="257">
                  <c:v>0.111</c:v>
                </c:pt>
                <c:pt idx="258">
                  <c:v>0.16500000000000001</c:v>
                </c:pt>
                <c:pt idx="259">
                  <c:v>0.78100000000000003</c:v>
                </c:pt>
                <c:pt idx="260">
                  <c:v>0.54</c:v>
                </c:pt>
                <c:pt idx="261">
                  <c:v>0.53300000000000003</c:v>
                </c:pt>
                <c:pt idx="262">
                  <c:v>0.109</c:v>
                </c:pt>
                <c:pt idx="263">
                  <c:v>0.54300000000000004</c:v>
                </c:pt>
                <c:pt idx="264">
                  <c:v>0.39500000000000002</c:v>
                </c:pt>
                <c:pt idx="265">
                  <c:v>0.34799999999999998</c:v>
                </c:pt>
                <c:pt idx="266">
                  <c:v>0.33700000000000002</c:v>
                </c:pt>
                <c:pt idx="267">
                  <c:v>0.22800000000000001</c:v>
                </c:pt>
                <c:pt idx="268">
                  <c:v>0.22</c:v>
                </c:pt>
                <c:pt idx="269">
                  <c:v>0.191</c:v>
                </c:pt>
                <c:pt idx="270">
                  <c:v>0.23899999999999999</c:v>
                </c:pt>
                <c:pt idx="271">
                  <c:v>0.219</c:v>
                </c:pt>
                <c:pt idx="272">
                  <c:v>0.22500000000000001</c:v>
                </c:pt>
                <c:pt idx="273">
                  <c:v>0.161</c:v>
                </c:pt>
                <c:pt idx="274">
                  <c:v>0.375</c:v>
                </c:pt>
                <c:pt idx="275">
                  <c:v>0.51500000000000001</c:v>
                </c:pt>
                <c:pt idx="276">
                  <c:v>0.17599999999999999</c:v>
                </c:pt>
                <c:pt idx="277">
                  <c:v>0.16200000000000001</c:v>
                </c:pt>
                <c:pt idx="278">
                  <c:v>0.52</c:v>
                </c:pt>
                <c:pt idx="279">
                  <c:v>0.34699999999999998</c:v>
                </c:pt>
                <c:pt idx="280">
                  <c:v>0.26400000000000001</c:v>
                </c:pt>
                <c:pt idx="281">
                  <c:v>4.3299999999999998E-2</c:v>
                </c:pt>
                <c:pt idx="282">
                  <c:v>0.56200000000000006</c:v>
                </c:pt>
                <c:pt idx="283">
                  <c:v>0.42599999999999999</c:v>
                </c:pt>
                <c:pt idx="284">
                  <c:v>0.32300000000000001</c:v>
                </c:pt>
                <c:pt idx="285">
                  <c:v>0.29499999999999998</c:v>
                </c:pt>
                <c:pt idx="286">
                  <c:v>0.50900000000000001</c:v>
                </c:pt>
                <c:pt idx="287">
                  <c:v>0.39400000000000002</c:v>
                </c:pt>
                <c:pt idx="288">
                  <c:v>0.248</c:v>
                </c:pt>
                <c:pt idx="289">
                  <c:v>0.18</c:v>
                </c:pt>
                <c:pt idx="290">
                  <c:v>0.23899999999999999</c:v>
                </c:pt>
                <c:pt idx="291">
                  <c:v>0.16300000000000001</c:v>
                </c:pt>
                <c:pt idx="292">
                  <c:v>0.32800000000000001</c:v>
                </c:pt>
                <c:pt idx="293">
                  <c:v>0.22900000000000001</c:v>
                </c:pt>
                <c:pt idx="294">
                  <c:v>0.252</c:v>
                </c:pt>
                <c:pt idx="295">
                  <c:v>0.33300000000000002</c:v>
                </c:pt>
                <c:pt idx="296">
                  <c:v>0.441</c:v>
                </c:pt>
                <c:pt idx="297">
                  <c:v>0.32100000000000001</c:v>
                </c:pt>
                <c:pt idx="298">
                  <c:v>0.30499999999999999</c:v>
                </c:pt>
                <c:pt idx="299">
                  <c:v>0.124</c:v>
                </c:pt>
                <c:pt idx="300">
                  <c:v>0.187</c:v>
                </c:pt>
                <c:pt idx="301">
                  <c:v>0.19</c:v>
                </c:pt>
                <c:pt idx="302">
                  <c:v>1.11E-2</c:v>
                </c:pt>
                <c:pt idx="303">
                  <c:v>0.221</c:v>
                </c:pt>
                <c:pt idx="304">
                  <c:v>0.435</c:v>
                </c:pt>
                <c:pt idx="305">
                  <c:v>0.52600000000000002</c:v>
                </c:pt>
                <c:pt idx="306">
                  <c:v>5.0499999999999998E-3</c:v>
                </c:pt>
                <c:pt idx="307">
                  <c:v>0.105</c:v>
                </c:pt>
                <c:pt idx="308">
                  <c:v>6.3200000000000006E-2</c:v>
                </c:pt>
                <c:pt idx="309">
                  <c:v>0.20499999999999999</c:v>
                </c:pt>
                <c:pt idx="310">
                  <c:v>0.14499999999999999</c:v>
                </c:pt>
                <c:pt idx="311">
                  <c:v>3.4700000000000002E-2</c:v>
                </c:pt>
                <c:pt idx="312">
                  <c:v>0.252</c:v>
                </c:pt>
                <c:pt idx="313">
                  <c:v>5.8299999999999998E-2</c:v>
                </c:pt>
                <c:pt idx="314">
                  <c:v>0.20499999999999999</c:v>
                </c:pt>
                <c:pt idx="315">
                  <c:v>2.2599999999999999E-2</c:v>
                </c:pt>
                <c:pt idx="316">
                  <c:v>6.1400000000000003E-2</c:v>
                </c:pt>
                <c:pt idx="317">
                  <c:v>4.7100000000000003E-2</c:v>
                </c:pt>
              </c:numCache>
            </c:numRef>
          </c:xVal>
          <c:yVal>
            <c:numRef>
              <c:f>'Track Details'!$N$4:$N$321</c:f>
              <c:numCache>
                <c:formatCode>0%</c:formatCode>
                <c:ptCount val="318"/>
                <c:pt idx="0">
                  <c:v>0.94499999999999995</c:v>
                </c:pt>
                <c:pt idx="1">
                  <c:v>0.93700000000000006</c:v>
                </c:pt>
                <c:pt idx="2">
                  <c:v>0.66100000000000003</c:v>
                </c:pt>
                <c:pt idx="3">
                  <c:v>0.70899999999999996</c:v>
                </c:pt>
                <c:pt idx="4">
                  <c:v>0.92800000000000005</c:v>
                </c:pt>
                <c:pt idx="5">
                  <c:v>0.86299999999999999</c:v>
                </c:pt>
                <c:pt idx="6">
                  <c:v>0.69599999999999995</c:v>
                </c:pt>
                <c:pt idx="7">
                  <c:v>0.59099999999999997</c:v>
                </c:pt>
                <c:pt idx="8">
                  <c:v>0.93100000000000005</c:v>
                </c:pt>
                <c:pt idx="9">
                  <c:v>0.90400000000000003</c:v>
                </c:pt>
                <c:pt idx="10">
                  <c:v>0.89200000000000002</c:v>
                </c:pt>
                <c:pt idx="11">
                  <c:v>0.79600000000000004</c:v>
                </c:pt>
                <c:pt idx="12">
                  <c:v>0.22</c:v>
                </c:pt>
                <c:pt idx="13">
                  <c:v>0.27400000000000002</c:v>
                </c:pt>
                <c:pt idx="14">
                  <c:v>0.92200000000000004</c:v>
                </c:pt>
                <c:pt idx="15">
                  <c:v>7.6799999999999993E-2</c:v>
                </c:pt>
                <c:pt idx="16">
                  <c:v>0.44700000000000001</c:v>
                </c:pt>
                <c:pt idx="17">
                  <c:v>0.26700000000000002</c:v>
                </c:pt>
                <c:pt idx="18">
                  <c:v>0.50600000000000001</c:v>
                </c:pt>
                <c:pt idx="19">
                  <c:v>0.59099999999999997</c:v>
                </c:pt>
                <c:pt idx="20">
                  <c:v>0.36099999999999999</c:v>
                </c:pt>
                <c:pt idx="21">
                  <c:v>0.79300000000000004</c:v>
                </c:pt>
                <c:pt idx="22">
                  <c:v>0.52400000000000002</c:v>
                </c:pt>
                <c:pt idx="23">
                  <c:v>0.51900000000000002</c:v>
                </c:pt>
                <c:pt idx="24">
                  <c:v>0.68500000000000005</c:v>
                </c:pt>
                <c:pt idx="25">
                  <c:v>0.32</c:v>
                </c:pt>
                <c:pt idx="26">
                  <c:v>0.75</c:v>
                </c:pt>
                <c:pt idx="27">
                  <c:v>0.95599999999999996</c:v>
                </c:pt>
                <c:pt idx="28">
                  <c:v>0.58299999999999996</c:v>
                </c:pt>
                <c:pt idx="29">
                  <c:v>0.438</c:v>
                </c:pt>
                <c:pt idx="30">
                  <c:v>0.80700000000000005</c:v>
                </c:pt>
                <c:pt idx="31">
                  <c:v>0.59799999999999998</c:v>
                </c:pt>
                <c:pt idx="32">
                  <c:v>0.86699999999999999</c:v>
                </c:pt>
                <c:pt idx="33">
                  <c:v>0.96099999999999997</c:v>
                </c:pt>
                <c:pt idx="34">
                  <c:v>0.90200000000000002</c:v>
                </c:pt>
                <c:pt idx="35">
                  <c:v>0.29399999999999998</c:v>
                </c:pt>
                <c:pt idx="36">
                  <c:v>0.35699999999999998</c:v>
                </c:pt>
                <c:pt idx="37">
                  <c:v>0.46800000000000003</c:v>
                </c:pt>
                <c:pt idx="38">
                  <c:v>0.89800000000000002</c:v>
                </c:pt>
                <c:pt idx="39">
                  <c:v>0.373</c:v>
                </c:pt>
                <c:pt idx="40">
                  <c:v>0.46300000000000002</c:v>
                </c:pt>
                <c:pt idx="41">
                  <c:v>0.90100000000000002</c:v>
                </c:pt>
                <c:pt idx="42">
                  <c:v>0.186</c:v>
                </c:pt>
                <c:pt idx="43">
                  <c:v>0.35199999999999998</c:v>
                </c:pt>
                <c:pt idx="44">
                  <c:v>0.71699999999999997</c:v>
                </c:pt>
                <c:pt idx="45">
                  <c:v>0.42199999999999999</c:v>
                </c:pt>
                <c:pt idx="46">
                  <c:v>0.53</c:v>
                </c:pt>
                <c:pt idx="47">
                  <c:v>0.34499999999999997</c:v>
                </c:pt>
                <c:pt idx="48">
                  <c:v>0.376</c:v>
                </c:pt>
                <c:pt idx="49">
                  <c:v>0.52100000000000002</c:v>
                </c:pt>
                <c:pt idx="50">
                  <c:v>0.31</c:v>
                </c:pt>
                <c:pt idx="51">
                  <c:v>0.73599999999999999</c:v>
                </c:pt>
                <c:pt idx="52">
                  <c:v>0.79500000000000004</c:v>
                </c:pt>
                <c:pt idx="53">
                  <c:v>0.51300000000000001</c:v>
                </c:pt>
                <c:pt idx="54">
                  <c:v>0.55700000000000005</c:v>
                </c:pt>
                <c:pt idx="55">
                  <c:v>0.80500000000000005</c:v>
                </c:pt>
                <c:pt idx="56">
                  <c:v>0.40899999999999997</c:v>
                </c:pt>
                <c:pt idx="57">
                  <c:v>0.26900000000000002</c:v>
                </c:pt>
                <c:pt idx="58">
                  <c:v>0.49299999999999999</c:v>
                </c:pt>
                <c:pt idx="59">
                  <c:v>0.42</c:v>
                </c:pt>
                <c:pt idx="60">
                  <c:v>0.48599999999999999</c:v>
                </c:pt>
                <c:pt idx="61">
                  <c:v>0.61499999999999999</c:v>
                </c:pt>
                <c:pt idx="62">
                  <c:v>0.13500000000000001</c:v>
                </c:pt>
                <c:pt idx="63">
                  <c:v>0.37</c:v>
                </c:pt>
                <c:pt idx="64">
                  <c:v>0.49399999999999999</c:v>
                </c:pt>
                <c:pt idx="65">
                  <c:v>0.52300000000000002</c:v>
                </c:pt>
                <c:pt idx="66">
                  <c:v>0.57899999999999996</c:v>
                </c:pt>
                <c:pt idx="67">
                  <c:v>0.58699999999999997</c:v>
                </c:pt>
                <c:pt idx="68">
                  <c:v>0.17799999999999999</c:v>
                </c:pt>
                <c:pt idx="69">
                  <c:v>0.68</c:v>
                </c:pt>
                <c:pt idx="70">
                  <c:v>0.54100000000000004</c:v>
                </c:pt>
                <c:pt idx="71">
                  <c:v>0.93100000000000005</c:v>
                </c:pt>
                <c:pt idx="72">
                  <c:v>0.53600000000000003</c:v>
                </c:pt>
                <c:pt idx="73">
                  <c:v>0.82299999999999995</c:v>
                </c:pt>
                <c:pt idx="74">
                  <c:v>0.879</c:v>
                </c:pt>
                <c:pt idx="75">
                  <c:v>0.39100000000000001</c:v>
                </c:pt>
                <c:pt idx="76">
                  <c:v>0.80200000000000005</c:v>
                </c:pt>
                <c:pt idx="77">
                  <c:v>0.72399999999999998</c:v>
                </c:pt>
                <c:pt idx="78">
                  <c:v>0.81599999999999995</c:v>
                </c:pt>
                <c:pt idx="79">
                  <c:v>0.48599999999999999</c:v>
                </c:pt>
                <c:pt idx="80">
                  <c:v>0.53900000000000003</c:v>
                </c:pt>
                <c:pt idx="81">
                  <c:v>0.501</c:v>
                </c:pt>
                <c:pt idx="82">
                  <c:v>0.39700000000000002</c:v>
                </c:pt>
                <c:pt idx="83">
                  <c:v>0.5</c:v>
                </c:pt>
                <c:pt idx="84">
                  <c:v>0.29499999999999998</c:v>
                </c:pt>
                <c:pt idx="85">
                  <c:v>0.372</c:v>
                </c:pt>
                <c:pt idx="86">
                  <c:v>0.745</c:v>
                </c:pt>
                <c:pt idx="87">
                  <c:v>0.88600000000000001</c:v>
                </c:pt>
                <c:pt idx="88">
                  <c:v>0.70499999999999996</c:v>
                </c:pt>
                <c:pt idx="89">
                  <c:v>0.17699999999999999</c:v>
                </c:pt>
                <c:pt idx="90">
                  <c:v>0.42399999999999999</c:v>
                </c:pt>
                <c:pt idx="91">
                  <c:v>0.54100000000000004</c:v>
                </c:pt>
                <c:pt idx="92">
                  <c:v>0.214</c:v>
                </c:pt>
                <c:pt idx="93">
                  <c:v>0.20799999999999999</c:v>
                </c:pt>
                <c:pt idx="94">
                  <c:v>0.254</c:v>
                </c:pt>
                <c:pt idx="95">
                  <c:v>0.49099999999999999</c:v>
                </c:pt>
                <c:pt idx="96">
                  <c:v>0.379</c:v>
                </c:pt>
                <c:pt idx="97">
                  <c:v>0.58599999999999997</c:v>
                </c:pt>
                <c:pt idx="98">
                  <c:v>0.72799999999999998</c:v>
                </c:pt>
                <c:pt idx="99">
                  <c:v>0.64500000000000002</c:v>
                </c:pt>
                <c:pt idx="100">
                  <c:v>0.45200000000000001</c:v>
                </c:pt>
                <c:pt idx="101">
                  <c:v>7.1900000000000006E-2</c:v>
                </c:pt>
                <c:pt idx="102">
                  <c:v>0.22800000000000001</c:v>
                </c:pt>
                <c:pt idx="103">
                  <c:v>0.42599999999999999</c:v>
                </c:pt>
                <c:pt idx="104">
                  <c:v>0.16500000000000001</c:v>
                </c:pt>
                <c:pt idx="105">
                  <c:v>0.17699999999999999</c:v>
                </c:pt>
                <c:pt idx="106">
                  <c:v>0.20100000000000001</c:v>
                </c:pt>
                <c:pt idx="107">
                  <c:v>0.38700000000000001</c:v>
                </c:pt>
                <c:pt idx="108">
                  <c:v>0.58899999999999997</c:v>
                </c:pt>
                <c:pt idx="109">
                  <c:v>0.308</c:v>
                </c:pt>
                <c:pt idx="110">
                  <c:v>0.36599999999999999</c:v>
                </c:pt>
                <c:pt idx="111">
                  <c:v>0.374</c:v>
                </c:pt>
                <c:pt idx="112">
                  <c:v>0.44600000000000001</c:v>
                </c:pt>
                <c:pt idx="113">
                  <c:v>0.495</c:v>
                </c:pt>
                <c:pt idx="114">
                  <c:v>0.60899999999999999</c:v>
                </c:pt>
                <c:pt idx="115">
                  <c:v>0.65</c:v>
                </c:pt>
                <c:pt idx="116">
                  <c:v>0.153</c:v>
                </c:pt>
                <c:pt idx="117">
                  <c:v>0.16800000000000001</c:v>
                </c:pt>
                <c:pt idx="118">
                  <c:v>0.47399999999999998</c:v>
                </c:pt>
                <c:pt idx="119">
                  <c:v>0.311</c:v>
                </c:pt>
                <c:pt idx="120">
                  <c:v>0.34100000000000003</c:v>
                </c:pt>
                <c:pt idx="121">
                  <c:v>0.46100000000000002</c:v>
                </c:pt>
                <c:pt idx="122">
                  <c:v>0.34799999999999998</c:v>
                </c:pt>
                <c:pt idx="123">
                  <c:v>0.45100000000000001</c:v>
                </c:pt>
                <c:pt idx="124">
                  <c:v>0.45100000000000001</c:v>
                </c:pt>
                <c:pt idx="125">
                  <c:v>0.10199999999999999</c:v>
                </c:pt>
                <c:pt idx="126">
                  <c:v>0.54</c:v>
                </c:pt>
                <c:pt idx="127">
                  <c:v>0.27200000000000002</c:v>
                </c:pt>
                <c:pt idx="128">
                  <c:v>0.433</c:v>
                </c:pt>
                <c:pt idx="129">
                  <c:v>0.53900000000000003</c:v>
                </c:pt>
                <c:pt idx="130">
                  <c:v>0.32400000000000001</c:v>
                </c:pt>
                <c:pt idx="131">
                  <c:v>0.63900000000000001</c:v>
                </c:pt>
                <c:pt idx="132">
                  <c:v>0.45200000000000001</c:v>
                </c:pt>
                <c:pt idx="133">
                  <c:v>0.66800000000000004</c:v>
                </c:pt>
                <c:pt idx="134">
                  <c:v>0.69</c:v>
                </c:pt>
                <c:pt idx="135">
                  <c:v>0.30099999999999999</c:v>
                </c:pt>
                <c:pt idx="136">
                  <c:v>0.30099999999999999</c:v>
                </c:pt>
                <c:pt idx="137">
                  <c:v>0.47599999999999998</c:v>
                </c:pt>
                <c:pt idx="138">
                  <c:v>0.53600000000000003</c:v>
                </c:pt>
                <c:pt idx="139">
                  <c:v>0.35599999999999998</c:v>
                </c:pt>
                <c:pt idx="140">
                  <c:v>0.626</c:v>
                </c:pt>
                <c:pt idx="141">
                  <c:v>0.68100000000000005</c:v>
                </c:pt>
                <c:pt idx="142">
                  <c:v>0.72699999999999998</c:v>
                </c:pt>
                <c:pt idx="143">
                  <c:v>0.51</c:v>
                </c:pt>
                <c:pt idx="144">
                  <c:v>5.9200000000000003E-2</c:v>
                </c:pt>
                <c:pt idx="145">
                  <c:v>0.307</c:v>
                </c:pt>
                <c:pt idx="146">
                  <c:v>0.92800000000000005</c:v>
                </c:pt>
                <c:pt idx="147">
                  <c:v>0.13700000000000001</c:v>
                </c:pt>
                <c:pt idx="148">
                  <c:v>0.501</c:v>
                </c:pt>
                <c:pt idx="149">
                  <c:v>0.33800000000000002</c:v>
                </c:pt>
                <c:pt idx="150">
                  <c:v>0.20200000000000001</c:v>
                </c:pt>
                <c:pt idx="151">
                  <c:v>0.29399999999999998</c:v>
                </c:pt>
                <c:pt idx="152">
                  <c:v>0.255</c:v>
                </c:pt>
                <c:pt idx="153">
                  <c:v>0.34799999999999998</c:v>
                </c:pt>
                <c:pt idx="154">
                  <c:v>0.47199999999999998</c:v>
                </c:pt>
                <c:pt idx="155">
                  <c:v>0.53</c:v>
                </c:pt>
                <c:pt idx="156">
                  <c:v>0.247</c:v>
                </c:pt>
                <c:pt idx="157">
                  <c:v>0.184</c:v>
                </c:pt>
                <c:pt idx="158">
                  <c:v>0.189</c:v>
                </c:pt>
                <c:pt idx="159">
                  <c:v>0.22700000000000001</c:v>
                </c:pt>
                <c:pt idx="160">
                  <c:v>0.47799999999999998</c:v>
                </c:pt>
                <c:pt idx="161">
                  <c:v>0.29899999999999999</c:v>
                </c:pt>
                <c:pt idx="162">
                  <c:v>0.32100000000000001</c:v>
                </c:pt>
                <c:pt idx="163">
                  <c:v>0.54500000000000004</c:v>
                </c:pt>
                <c:pt idx="164">
                  <c:v>0.47699999999999998</c:v>
                </c:pt>
                <c:pt idx="165">
                  <c:v>0.39200000000000002</c:v>
                </c:pt>
                <c:pt idx="166">
                  <c:v>0.107</c:v>
                </c:pt>
                <c:pt idx="167">
                  <c:v>0.33500000000000002</c:v>
                </c:pt>
                <c:pt idx="168">
                  <c:v>0.34</c:v>
                </c:pt>
                <c:pt idx="169">
                  <c:v>0.41099999999999998</c:v>
                </c:pt>
                <c:pt idx="170">
                  <c:v>0.11</c:v>
                </c:pt>
                <c:pt idx="171">
                  <c:v>0.254</c:v>
                </c:pt>
                <c:pt idx="172">
                  <c:v>0.436</c:v>
                </c:pt>
                <c:pt idx="173">
                  <c:v>0.16900000000000001</c:v>
                </c:pt>
                <c:pt idx="174">
                  <c:v>0.153</c:v>
                </c:pt>
                <c:pt idx="175">
                  <c:v>0.378</c:v>
                </c:pt>
                <c:pt idx="176">
                  <c:v>0.22700000000000001</c:v>
                </c:pt>
                <c:pt idx="177">
                  <c:v>0.50900000000000001</c:v>
                </c:pt>
                <c:pt idx="178">
                  <c:v>0.28399999999999997</c:v>
                </c:pt>
                <c:pt idx="179">
                  <c:v>0.51600000000000001</c:v>
                </c:pt>
                <c:pt idx="180">
                  <c:v>0.222</c:v>
                </c:pt>
                <c:pt idx="181">
                  <c:v>0.376</c:v>
                </c:pt>
                <c:pt idx="182">
                  <c:v>0.153</c:v>
                </c:pt>
                <c:pt idx="183">
                  <c:v>0.495</c:v>
                </c:pt>
                <c:pt idx="184">
                  <c:v>0.29799999999999999</c:v>
                </c:pt>
                <c:pt idx="185">
                  <c:v>0.29099999999999998</c:v>
                </c:pt>
                <c:pt idx="186">
                  <c:v>0.379</c:v>
                </c:pt>
                <c:pt idx="187">
                  <c:v>0.17299999999999999</c:v>
                </c:pt>
                <c:pt idx="188">
                  <c:v>5.2299999999999999E-2</c:v>
                </c:pt>
                <c:pt idx="189">
                  <c:v>0.52500000000000002</c:v>
                </c:pt>
                <c:pt idx="190">
                  <c:v>0.184</c:v>
                </c:pt>
                <c:pt idx="191">
                  <c:v>0.34899999999999998</c:v>
                </c:pt>
                <c:pt idx="192">
                  <c:v>7.8399999999999997E-2</c:v>
                </c:pt>
                <c:pt idx="193">
                  <c:v>0.47</c:v>
                </c:pt>
                <c:pt idx="194">
                  <c:v>0.184</c:v>
                </c:pt>
                <c:pt idx="195">
                  <c:v>0.60299999999999998</c:v>
                </c:pt>
                <c:pt idx="196">
                  <c:v>7.9699999999999993E-2</c:v>
                </c:pt>
                <c:pt idx="197">
                  <c:v>0.17299999999999999</c:v>
                </c:pt>
                <c:pt idx="198">
                  <c:v>0.23499999999999999</c:v>
                </c:pt>
                <c:pt idx="199">
                  <c:v>0.4</c:v>
                </c:pt>
                <c:pt idx="200">
                  <c:v>0.20300000000000001</c:v>
                </c:pt>
                <c:pt idx="201">
                  <c:v>0.13200000000000001</c:v>
                </c:pt>
                <c:pt idx="202">
                  <c:v>9.8400000000000001E-2</c:v>
                </c:pt>
                <c:pt idx="203">
                  <c:v>0.114</c:v>
                </c:pt>
                <c:pt idx="204">
                  <c:v>0.33500000000000002</c:v>
                </c:pt>
                <c:pt idx="205">
                  <c:v>0.503</c:v>
                </c:pt>
                <c:pt idx="206">
                  <c:v>0.154</c:v>
                </c:pt>
                <c:pt idx="207">
                  <c:v>5.2400000000000002E-2</c:v>
                </c:pt>
                <c:pt idx="208">
                  <c:v>0.249</c:v>
                </c:pt>
                <c:pt idx="209">
                  <c:v>0.126</c:v>
                </c:pt>
                <c:pt idx="210">
                  <c:v>0.222</c:v>
                </c:pt>
                <c:pt idx="211">
                  <c:v>0.313</c:v>
                </c:pt>
                <c:pt idx="212">
                  <c:v>0.34200000000000003</c:v>
                </c:pt>
                <c:pt idx="213">
                  <c:v>0.51300000000000001</c:v>
                </c:pt>
                <c:pt idx="214">
                  <c:v>0.20699999999999999</c:v>
                </c:pt>
                <c:pt idx="215">
                  <c:v>0.20799999999999999</c:v>
                </c:pt>
                <c:pt idx="216">
                  <c:v>0.47099999999999997</c:v>
                </c:pt>
                <c:pt idx="217">
                  <c:v>0.26200000000000001</c:v>
                </c:pt>
                <c:pt idx="218">
                  <c:v>0.123</c:v>
                </c:pt>
                <c:pt idx="219">
                  <c:v>0.20899999999999999</c:v>
                </c:pt>
                <c:pt idx="220">
                  <c:v>8.5000000000000006E-2</c:v>
                </c:pt>
                <c:pt idx="221">
                  <c:v>0.219</c:v>
                </c:pt>
                <c:pt idx="222">
                  <c:v>0.30599999999999999</c:v>
                </c:pt>
                <c:pt idx="223">
                  <c:v>0.129</c:v>
                </c:pt>
                <c:pt idx="224">
                  <c:v>0.104</c:v>
                </c:pt>
                <c:pt idx="225">
                  <c:v>0.19400000000000001</c:v>
                </c:pt>
                <c:pt idx="226">
                  <c:v>0.30099999999999999</c:v>
                </c:pt>
                <c:pt idx="227">
                  <c:v>0.14099999999999999</c:v>
                </c:pt>
                <c:pt idx="228">
                  <c:v>0.376</c:v>
                </c:pt>
                <c:pt idx="229">
                  <c:v>0.54400000000000004</c:v>
                </c:pt>
                <c:pt idx="230">
                  <c:v>0.13700000000000001</c:v>
                </c:pt>
                <c:pt idx="231">
                  <c:v>0.222</c:v>
                </c:pt>
                <c:pt idx="232">
                  <c:v>0.12</c:v>
                </c:pt>
                <c:pt idx="233">
                  <c:v>0.219</c:v>
                </c:pt>
                <c:pt idx="234">
                  <c:v>0.32300000000000001</c:v>
                </c:pt>
                <c:pt idx="235">
                  <c:v>0.35899999999999999</c:v>
                </c:pt>
                <c:pt idx="236">
                  <c:v>0.159</c:v>
                </c:pt>
                <c:pt idx="237">
                  <c:v>0.52500000000000002</c:v>
                </c:pt>
                <c:pt idx="238">
                  <c:v>0.49299999999999999</c:v>
                </c:pt>
                <c:pt idx="239">
                  <c:v>0.17</c:v>
                </c:pt>
                <c:pt idx="240">
                  <c:v>0.33800000000000002</c:v>
                </c:pt>
                <c:pt idx="241">
                  <c:v>0.13200000000000001</c:v>
                </c:pt>
                <c:pt idx="242">
                  <c:v>0.111</c:v>
                </c:pt>
                <c:pt idx="243">
                  <c:v>0.25900000000000001</c:v>
                </c:pt>
                <c:pt idx="244">
                  <c:v>0.193</c:v>
                </c:pt>
                <c:pt idx="245">
                  <c:v>0.32</c:v>
                </c:pt>
                <c:pt idx="246">
                  <c:v>0.33</c:v>
                </c:pt>
                <c:pt idx="247">
                  <c:v>8.4900000000000003E-2</c:v>
                </c:pt>
                <c:pt idx="248">
                  <c:v>0.34899999999999998</c:v>
                </c:pt>
                <c:pt idx="249">
                  <c:v>0.115</c:v>
                </c:pt>
                <c:pt idx="250">
                  <c:v>0.188</c:v>
                </c:pt>
                <c:pt idx="251">
                  <c:v>0.159</c:v>
                </c:pt>
                <c:pt idx="252">
                  <c:v>0.32100000000000001</c:v>
                </c:pt>
                <c:pt idx="253">
                  <c:v>0.41499999999999998</c:v>
                </c:pt>
                <c:pt idx="254">
                  <c:v>0.49099999999999999</c:v>
                </c:pt>
                <c:pt idx="255">
                  <c:v>0.309</c:v>
                </c:pt>
                <c:pt idx="256">
                  <c:v>0.218</c:v>
                </c:pt>
                <c:pt idx="257">
                  <c:v>0.19800000000000001</c:v>
                </c:pt>
                <c:pt idx="258">
                  <c:v>0.32100000000000001</c:v>
                </c:pt>
                <c:pt idx="259">
                  <c:v>0.34200000000000003</c:v>
                </c:pt>
                <c:pt idx="260">
                  <c:v>0.3</c:v>
                </c:pt>
                <c:pt idx="261">
                  <c:v>0.42099999999999999</c:v>
                </c:pt>
                <c:pt idx="262">
                  <c:v>0.23400000000000001</c:v>
                </c:pt>
                <c:pt idx="263">
                  <c:v>0.45300000000000001</c:v>
                </c:pt>
                <c:pt idx="264">
                  <c:v>0.219</c:v>
                </c:pt>
                <c:pt idx="265">
                  <c:v>0.27400000000000002</c:v>
                </c:pt>
                <c:pt idx="266">
                  <c:v>3.6499999999999998E-2</c:v>
                </c:pt>
                <c:pt idx="267">
                  <c:v>0.224</c:v>
                </c:pt>
                <c:pt idx="268">
                  <c:v>5.2200000000000003E-2</c:v>
                </c:pt>
                <c:pt idx="269">
                  <c:v>0.32700000000000001</c:v>
                </c:pt>
                <c:pt idx="270">
                  <c:v>7.5600000000000001E-2</c:v>
                </c:pt>
                <c:pt idx="271">
                  <c:v>3.8699999999999998E-2</c:v>
                </c:pt>
                <c:pt idx="272">
                  <c:v>0.29699999999999999</c:v>
                </c:pt>
                <c:pt idx="273">
                  <c:v>0.13</c:v>
                </c:pt>
                <c:pt idx="274">
                  <c:v>0.14899999999999999</c:v>
                </c:pt>
                <c:pt idx="275">
                  <c:v>0.311</c:v>
                </c:pt>
                <c:pt idx="276">
                  <c:v>0.19900000000000001</c:v>
                </c:pt>
                <c:pt idx="277">
                  <c:v>0.16800000000000001</c:v>
                </c:pt>
                <c:pt idx="278">
                  <c:v>0.29699999999999999</c:v>
                </c:pt>
                <c:pt idx="279">
                  <c:v>5.11E-2</c:v>
                </c:pt>
                <c:pt idx="280">
                  <c:v>0.247</c:v>
                </c:pt>
                <c:pt idx="281">
                  <c:v>5.2299999999999999E-2</c:v>
                </c:pt>
                <c:pt idx="282">
                  <c:v>0.217</c:v>
                </c:pt>
                <c:pt idx="283">
                  <c:v>0.129</c:v>
                </c:pt>
                <c:pt idx="284">
                  <c:v>0.247</c:v>
                </c:pt>
                <c:pt idx="285">
                  <c:v>0.38100000000000001</c:v>
                </c:pt>
                <c:pt idx="286">
                  <c:v>8.5199999999999998E-2</c:v>
                </c:pt>
                <c:pt idx="287">
                  <c:v>0.22700000000000001</c:v>
                </c:pt>
                <c:pt idx="288">
                  <c:v>0.11700000000000001</c:v>
                </c:pt>
                <c:pt idx="289">
                  <c:v>7.8200000000000006E-2</c:v>
                </c:pt>
                <c:pt idx="290">
                  <c:v>0.16200000000000001</c:v>
                </c:pt>
                <c:pt idx="291">
                  <c:v>0.20300000000000001</c:v>
                </c:pt>
                <c:pt idx="292">
                  <c:v>3.7600000000000001E-2</c:v>
                </c:pt>
                <c:pt idx="293">
                  <c:v>0.152</c:v>
                </c:pt>
                <c:pt idx="294">
                  <c:v>3.95E-2</c:v>
                </c:pt>
                <c:pt idx="295">
                  <c:v>0.219</c:v>
                </c:pt>
                <c:pt idx="296">
                  <c:v>0.16400000000000001</c:v>
                </c:pt>
                <c:pt idx="297">
                  <c:v>5.04E-2</c:v>
                </c:pt>
                <c:pt idx="298">
                  <c:v>0.109</c:v>
                </c:pt>
                <c:pt idx="299">
                  <c:v>0.17199999999999999</c:v>
                </c:pt>
                <c:pt idx="300">
                  <c:v>7.8399999999999997E-2</c:v>
                </c:pt>
                <c:pt idx="301">
                  <c:v>3.6799999999999999E-2</c:v>
                </c:pt>
                <c:pt idx="302">
                  <c:v>0.3</c:v>
                </c:pt>
                <c:pt idx="303">
                  <c:v>6.2199999999999998E-2</c:v>
                </c:pt>
                <c:pt idx="304">
                  <c:v>6.4299999999999996E-2</c:v>
                </c:pt>
                <c:pt idx="305">
                  <c:v>7.3899999999999993E-2</c:v>
                </c:pt>
                <c:pt idx="306">
                  <c:v>6.8400000000000002E-2</c:v>
                </c:pt>
                <c:pt idx="307">
                  <c:v>8.7599999999999997E-2</c:v>
                </c:pt>
                <c:pt idx="308">
                  <c:v>0.16800000000000001</c:v>
                </c:pt>
                <c:pt idx="309">
                  <c:v>3.3099999999999997E-2</c:v>
                </c:pt>
                <c:pt idx="310">
                  <c:v>9.4600000000000004E-2</c:v>
                </c:pt>
                <c:pt idx="311">
                  <c:v>3.4700000000000002E-2</c:v>
                </c:pt>
                <c:pt idx="312">
                  <c:v>3.7999999999999999E-2</c:v>
                </c:pt>
                <c:pt idx="313">
                  <c:v>3.6700000000000003E-2</c:v>
                </c:pt>
                <c:pt idx="314">
                  <c:v>5.5599999999999997E-2</c:v>
                </c:pt>
                <c:pt idx="315">
                  <c:v>3.9399999999999998E-2</c:v>
                </c:pt>
                <c:pt idx="316">
                  <c:v>0.03</c:v>
                </c:pt>
                <c:pt idx="317">
                  <c:v>0</c:v>
                </c:pt>
              </c:numCache>
            </c:numRef>
          </c:yVal>
          <c:smooth val="0"/>
          <c:extLst>
            <c:ext xmlns:c16="http://schemas.microsoft.com/office/drawing/2014/chart" uri="{C3380CC4-5D6E-409C-BE32-E72D297353CC}">
              <c16:uniqueId val="{00000000-3872-FD4E-ADBC-024288C9D47F}"/>
            </c:ext>
          </c:extLst>
        </c:ser>
        <c:dLbls>
          <c:showLegendKey val="0"/>
          <c:showVal val="0"/>
          <c:showCatName val="0"/>
          <c:showSerName val="0"/>
          <c:showPercent val="0"/>
          <c:showBubbleSize val="0"/>
        </c:dLbls>
        <c:axId val="666270336"/>
        <c:axId val="666222944"/>
      </c:scatterChart>
      <c:valAx>
        <c:axId val="66627033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6222944"/>
        <c:crosses val="autoZero"/>
        <c:crossBetween val="midCat"/>
      </c:valAx>
      <c:valAx>
        <c:axId val="66622294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6270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Instrumentalness X Speechiness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'Track Details'!$L$3</c:f>
              <c:strCache>
                <c:ptCount val="1"/>
                <c:pt idx="0">
                  <c:v>Instrumentalness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'Track Details'!$J$4:$J$321</c:f>
              <c:numCache>
                <c:formatCode>0%</c:formatCode>
                <c:ptCount val="318"/>
                <c:pt idx="0">
                  <c:v>6.4299999999999996E-2</c:v>
                </c:pt>
                <c:pt idx="1">
                  <c:v>4.3099999999999999E-2</c:v>
                </c:pt>
                <c:pt idx="2">
                  <c:v>0.16800000000000001</c:v>
                </c:pt>
                <c:pt idx="3">
                  <c:v>0.13100000000000001</c:v>
                </c:pt>
                <c:pt idx="4">
                  <c:v>8.2400000000000001E-2</c:v>
                </c:pt>
                <c:pt idx="5">
                  <c:v>8.5099999999999995E-2</c:v>
                </c:pt>
                <c:pt idx="6">
                  <c:v>3.6700000000000003E-2</c:v>
                </c:pt>
                <c:pt idx="7">
                  <c:v>4.7899999999999998E-2</c:v>
                </c:pt>
                <c:pt idx="8">
                  <c:v>0.104</c:v>
                </c:pt>
                <c:pt idx="9">
                  <c:v>3.7199999999999997E-2</c:v>
                </c:pt>
                <c:pt idx="10">
                  <c:v>9.4600000000000004E-2</c:v>
                </c:pt>
                <c:pt idx="11">
                  <c:v>3.7900000000000003E-2</c:v>
                </c:pt>
                <c:pt idx="12">
                  <c:v>3.49E-2</c:v>
                </c:pt>
                <c:pt idx="13">
                  <c:v>3.32E-2</c:v>
                </c:pt>
                <c:pt idx="14">
                  <c:v>6.6299999999999998E-2</c:v>
                </c:pt>
                <c:pt idx="15">
                  <c:v>3.4000000000000002E-2</c:v>
                </c:pt>
                <c:pt idx="16">
                  <c:v>4.3400000000000001E-2</c:v>
                </c:pt>
                <c:pt idx="17">
                  <c:v>3.0300000000000001E-2</c:v>
                </c:pt>
                <c:pt idx="18">
                  <c:v>8.6099999999999996E-2</c:v>
                </c:pt>
                <c:pt idx="19">
                  <c:v>2.9499999999999998E-2</c:v>
                </c:pt>
                <c:pt idx="20">
                  <c:v>3.6200000000000003E-2</c:v>
                </c:pt>
                <c:pt idx="21">
                  <c:v>5.3800000000000001E-2</c:v>
                </c:pt>
                <c:pt idx="22">
                  <c:v>4.9399999999999999E-2</c:v>
                </c:pt>
                <c:pt idx="23">
                  <c:v>5.3699999999999998E-2</c:v>
                </c:pt>
                <c:pt idx="24">
                  <c:v>3.1600000000000003E-2</c:v>
                </c:pt>
                <c:pt idx="25">
                  <c:v>4.8000000000000001E-2</c:v>
                </c:pt>
                <c:pt idx="26">
                  <c:v>2.8899999999999999E-2</c:v>
                </c:pt>
                <c:pt idx="27">
                  <c:v>4.0099999999999997E-2</c:v>
                </c:pt>
                <c:pt idx="28">
                  <c:v>6.4399999999999999E-2</c:v>
                </c:pt>
                <c:pt idx="29">
                  <c:v>3.5799999999999998E-2</c:v>
                </c:pt>
                <c:pt idx="30">
                  <c:v>3.5400000000000001E-2</c:v>
                </c:pt>
                <c:pt idx="31">
                  <c:v>3.49E-2</c:v>
                </c:pt>
                <c:pt idx="32">
                  <c:v>4.3099999999999999E-2</c:v>
                </c:pt>
                <c:pt idx="33">
                  <c:v>0.108</c:v>
                </c:pt>
                <c:pt idx="34">
                  <c:v>0.22600000000000001</c:v>
                </c:pt>
                <c:pt idx="35">
                  <c:v>0.159</c:v>
                </c:pt>
                <c:pt idx="36">
                  <c:v>0.04</c:v>
                </c:pt>
                <c:pt idx="37">
                  <c:v>2.4799999999999999E-2</c:v>
                </c:pt>
                <c:pt idx="38">
                  <c:v>3.6200000000000003E-2</c:v>
                </c:pt>
                <c:pt idx="39">
                  <c:v>3.9600000000000003E-2</c:v>
                </c:pt>
                <c:pt idx="40">
                  <c:v>2.5600000000000001E-2</c:v>
                </c:pt>
                <c:pt idx="41">
                  <c:v>4.6800000000000001E-2</c:v>
                </c:pt>
                <c:pt idx="42">
                  <c:v>4.4499999999999998E-2</c:v>
                </c:pt>
                <c:pt idx="43">
                  <c:v>3.6400000000000002E-2</c:v>
                </c:pt>
                <c:pt idx="44">
                  <c:v>7.22E-2</c:v>
                </c:pt>
                <c:pt idx="45">
                  <c:v>6.2700000000000006E-2</c:v>
                </c:pt>
                <c:pt idx="46">
                  <c:v>3.27E-2</c:v>
                </c:pt>
                <c:pt idx="47">
                  <c:v>3.7900000000000003E-2</c:v>
                </c:pt>
                <c:pt idx="48">
                  <c:v>0.28999999999999998</c:v>
                </c:pt>
                <c:pt idx="49">
                  <c:v>5.2900000000000003E-2</c:v>
                </c:pt>
                <c:pt idx="50">
                  <c:v>4.24E-2</c:v>
                </c:pt>
                <c:pt idx="51">
                  <c:v>0.13600000000000001</c:v>
                </c:pt>
                <c:pt idx="52">
                  <c:v>5.9900000000000002E-2</c:v>
                </c:pt>
                <c:pt idx="53">
                  <c:v>5.6599999999999998E-2</c:v>
                </c:pt>
                <c:pt idx="54">
                  <c:v>0.05</c:v>
                </c:pt>
                <c:pt idx="55">
                  <c:v>3.4000000000000002E-2</c:v>
                </c:pt>
                <c:pt idx="56">
                  <c:v>7.0599999999999996E-2</c:v>
                </c:pt>
                <c:pt idx="57">
                  <c:v>7.8E-2</c:v>
                </c:pt>
                <c:pt idx="58">
                  <c:v>2.5399999999999999E-2</c:v>
                </c:pt>
                <c:pt idx="59">
                  <c:v>8.0399999999999999E-2</c:v>
                </c:pt>
                <c:pt idx="60">
                  <c:v>0.27600000000000002</c:v>
                </c:pt>
                <c:pt idx="61">
                  <c:v>4.2599999999999999E-2</c:v>
                </c:pt>
                <c:pt idx="62">
                  <c:v>3.7100000000000001E-2</c:v>
                </c:pt>
                <c:pt idx="63">
                  <c:v>3.5299999999999998E-2</c:v>
                </c:pt>
                <c:pt idx="64">
                  <c:v>3.1300000000000001E-2</c:v>
                </c:pt>
                <c:pt idx="65">
                  <c:v>4.1700000000000001E-2</c:v>
                </c:pt>
                <c:pt idx="66">
                  <c:v>5.3999999999999999E-2</c:v>
                </c:pt>
                <c:pt idx="67">
                  <c:v>4.2500000000000003E-2</c:v>
                </c:pt>
                <c:pt idx="68">
                  <c:v>3.2599999999999997E-2</c:v>
                </c:pt>
                <c:pt idx="69">
                  <c:v>0.112</c:v>
                </c:pt>
                <c:pt idx="70">
                  <c:v>0.51900000000000002</c:v>
                </c:pt>
                <c:pt idx="71">
                  <c:v>5.4399999999999997E-2</c:v>
                </c:pt>
                <c:pt idx="72">
                  <c:v>3.3300000000000003E-2</c:v>
                </c:pt>
                <c:pt idx="73">
                  <c:v>4.2500000000000003E-2</c:v>
                </c:pt>
                <c:pt idx="74">
                  <c:v>3.3399999999999999E-2</c:v>
                </c:pt>
                <c:pt idx="75">
                  <c:v>2.5600000000000001E-2</c:v>
                </c:pt>
                <c:pt idx="76">
                  <c:v>4.9299999999999997E-2</c:v>
                </c:pt>
                <c:pt idx="77">
                  <c:v>5.8299999999999998E-2</c:v>
                </c:pt>
                <c:pt idx="78">
                  <c:v>0.16700000000000001</c:v>
                </c:pt>
                <c:pt idx="79">
                  <c:v>4.65E-2</c:v>
                </c:pt>
                <c:pt idx="80">
                  <c:v>4.6600000000000003E-2</c:v>
                </c:pt>
                <c:pt idx="81">
                  <c:v>4.6399999999999997E-2</c:v>
                </c:pt>
                <c:pt idx="82">
                  <c:v>7.4899999999999994E-2</c:v>
                </c:pt>
                <c:pt idx="83">
                  <c:v>3.6299999999999999E-2</c:v>
                </c:pt>
                <c:pt idx="84">
                  <c:v>4.2700000000000002E-2</c:v>
                </c:pt>
                <c:pt idx="85">
                  <c:v>3.1899999999999998E-2</c:v>
                </c:pt>
                <c:pt idx="86">
                  <c:v>8.5699999999999998E-2</c:v>
                </c:pt>
                <c:pt idx="87">
                  <c:v>5.11E-2</c:v>
                </c:pt>
                <c:pt idx="88">
                  <c:v>4.3499999999999997E-2</c:v>
                </c:pt>
                <c:pt idx="89">
                  <c:v>4.5600000000000002E-2</c:v>
                </c:pt>
                <c:pt idx="90">
                  <c:v>4.2200000000000001E-2</c:v>
                </c:pt>
                <c:pt idx="91">
                  <c:v>2.4199999999999999E-2</c:v>
                </c:pt>
                <c:pt idx="92">
                  <c:v>2.8400000000000002E-2</c:v>
                </c:pt>
                <c:pt idx="93">
                  <c:v>8.0100000000000005E-2</c:v>
                </c:pt>
                <c:pt idx="94">
                  <c:v>3.78E-2</c:v>
                </c:pt>
                <c:pt idx="95">
                  <c:v>2.4199999999999999E-2</c:v>
                </c:pt>
                <c:pt idx="96">
                  <c:v>3.3500000000000002E-2</c:v>
                </c:pt>
                <c:pt idx="97">
                  <c:v>4.9399999999999999E-2</c:v>
                </c:pt>
                <c:pt idx="98">
                  <c:v>3.3300000000000003E-2</c:v>
                </c:pt>
                <c:pt idx="99">
                  <c:v>5.5899999999999998E-2</c:v>
                </c:pt>
                <c:pt idx="100">
                  <c:v>3.6700000000000003E-2</c:v>
                </c:pt>
                <c:pt idx="101">
                  <c:v>4.5999999999999999E-2</c:v>
                </c:pt>
                <c:pt idx="102">
                  <c:v>2.7099999999999999E-2</c:v>
                </c:pt>
                <c:pt idx="103">
                  <c:v>3.3599999999999998E-2</c:v>
                </c:pt>
                <c:pt idx="104">
                  <c:v>6.8699999999999997E-2</c:v>
                </c:pt>
                <c:pt idx="105">
                  <c:v>3.1099999999999999E-2</c:v>
                </c:pt>
                <c:pt idx="106">
                  <c:v>4.7600000000000003E-2</c:v>
                </c:pt>
                <c:pt idx="107">
                  <c:v>4.3400000000000001E-2</c:v>
                </c:pt>
                <c:pt idx="108">
                  <c:v>5.9200000000000003E-2</c:v>
                </c:pt>
                <c:pt idx="109">
                  <c:v>2.7900000000000001E-2</c:v>
                </c:pt>
                <c:pt idx="110">
                  <c:v>3.2000000000000001E-2</c:v>
                </c:pt>
                <c:pt idx="111">
                  <c:v>3.0800000000000001E-2</c:v>
                </c:pt>
                <c:pt idx="112">
                  <c:v>2.4899999999999999E-2</c:v>
                </c:pt>
                <c:pt idx="113">
                  <c:v>6.2199999999999998E-2</c:v>
                </c:pt>
                <c:pt idx="114">
                  <c:v>4.9799999999999997E-2</c:v>
                </c:pt>
                <c:pt idx="115">
                  <c:v>6.5299999999999997E-2</c:v>
                </c:pt>
                <c:pt idx="116">
                  <c:v>3.5000000000000003E-2</c:v>
                </c:pt>
                <c:pt idx="117">
                  <c:v>2.3199999999999998E-2</c:v>
                </c:pt>
                <c:pt idx="118">
                  <c:v>2.81E-2</c:v>
                </c:pt>
                <c:pt idx="119">
                  <c:v>4.36E-2</c:v>
                </c:pt>
                <c:pt idx="120">
                  <c:v>4.65E-2</c:v>
                </c:pt>
                <c:pt idx="121">
                  <c:v>4.6699999999999998E-2</c:v>
                </c:pt>
                <c:pt idx="122">
                  <c:v>2.8299999999999999E-2</c:v>
                </c:pt>
                <c:pt idx="123">
                  <c:v>7.0800000000000002E-2</c:v>
                </c:pt>
                <c:pt idx="124">
                  <c:v>7.0800000000000002E-2</c:v>
                </c:pt>
                <c:pt idx="125">
                  <c:v>2.8000000000000001E-2</c:v>
                </c:pt>
                <c:pt idx="126">
                  <c:v>3.0800000000000001E-2</c:v>
                </c:pt>
                <c:pt idx="127">
                  <c:v>2.8899999999999999E-2</c:v>
                </c:pt>
                <c:pt idx="128">
                  <c:v>3.1099999999999999E-2</c:v>
                </c:pt>
                <c:pt idx="129">
                  <c:v>5.9799999999999999E-2</c:v>
                </c:pt>
                <c:pt idx="130">
                  <c:v>4.1000000000000002E-2</c:v>
                </c:pt>
                <c:pt idx="131">
                  <c:v>5.7599999999999998E-2</c:v>
                </c:pt>
                <c:pt idx="132">
                  <c:v>3.2099999999999997E-2</c:v>
                </c:pt>
                <c:pt idx="133">
                  <c:v>4.6600000000000003E-2</c:v>
                </c:pt>
                <c:pt idx="134">
                  <c:v>0.23699999999999999</c:v>
                </c:pt>
                <c:pt idx="135">
                  <c:v>4.5400000000000003E-2</c:v>
                </c:pt>
                <c:pt idx="136">
                  <c:v>3.04E-2</c:v>
                </c:pt>
                <c:pt idx="137">
                  <c:v>4.8599999999999997E-2</c:v>
                </c:pt>
                <c:pt idx="138">
                  <c:v>7.46E-2</c:v>
                </c:pt>
                <c:pt idx="139">
                  <c:v>2.7400000000000001E-2</c:v>
                </c:pt>
                <c:pt idx="140">
                  <c:v>5.74E-2</c:v>
                </c:pt>
                <c:pt idx="141">
                  <c:v>2.6100000000000002E-2</c:v>
                </c:pt>
                <c:pt idx="142">
                  <c:v>0.11600000000000001</c:v>
                </c:pt>
                <c:pt idx="143">
                  <c:v>7.7200000000000005E-2</c:v>
                </c:pt>
                <c:pt idx="144">
                  <c:v>2.9899999999999999E-2</c:v>
                </c:pt>
                <c:pt idx="145">
                  <c:v>2.6200000000000001E-2</c:v>
                </c:pt>
                <c:pt idx="146">
                  <c:v>5.8000000000000003E-2</c:v>
                </c:pt>
                <c:pt idx="147">
                  <c:v>5.7799999999999997E-2</c:v>
                </c:pt>
                <c:pt idx="148">
                  <c:v>3.2000000000000001E-2</c:v>
                </c:pt>
                <c:pt idx="149">
                  <c:v>3.5799999999999998E-2</c:v>
                </c:pt>
                <c:pt idx="150">
                  <c:v>3.3000000000000002E-2</c:v>
                </c:pt>
                <c:pt idx="151">
                  <c:v>2.81E-2</c:v>
                </c:pt>
                <c:pt idx="152">
                  <c:v>3.5400000000000001E-2</c:v>
                </c:pt>
                <c:pt idx="153">
                  <c:v>3.9699999999999999E-2</c:v>
                </c:pt>
                <c:pt idx="154">
                  <c:v>7.4700000000000003E-2</c:v>
                </c:pt>
                <c:pt idx="155">
                  <c:v>7.0300000000000001E-2</c:v>
                </c:pt>
                <c:pt idx="156">
                  <c:v>2.9100000000000001E-2</c:v>
                </c:pt>
                <c:pt idx="157">
                  <c:v>3.8300000000000001E-2</c:v>
                </c:pt>
                <c:pt idx="158">
                  <c:v>3.3599999999999998E-2</c:v>
                </c:pt>
                <c:pt idx="159">
                  <c:v>2.8799999999999999E-2</c:v>
                </c:pt>
                <c:pt idx="160">
                  <c:v>4.3499999999999997E-2</c:v>
                </c:pt>
                <c:pt idx="161">
                  <c:v>2.87E-2</c:v>
                </c:pt>
                <c:pt idx="162">
                  <c:v>3.3599999999999998E-2</c:v>
                </c:pt>
                <c:pt idx="163">
                  <c:v>3.4700000000000002E-2</c:v>
                </c:pt>
                <c:pt idx="164">
                  <c:v>3.6999999999999998E-2</c:v>
                </c:pt>
                <c:pt idx="165">
                  <c:v>4.0399999999999998E-2</c:v>
                </c:pt>
                <c:pt idx="166">
                  <c:v>4.1599999999999998E-2</c:v>
                </c:pt>
                <c:pt idx="167">
                  <c:v>5.2699999999999997E-2</c:v>
                </c:pt>
                <c:pt idx="168">
                  <c:v>4.3900000000000002E-2</c:v>
                </c:pt>
                <c:pt idx="169">
                  <c:v>2.5899999999999999E-2</c:v>
                </c:pt>
                <c:pt idx="170">
                  <c:v>4.6100000000000002E-2</c:v>
                </c:pt>
                <c:pt idx="171">
                  <c:v>2.8000000000000001E-2</c:v>
                </c:pt>
                <c:pt idx="172">
                  <c:v>3.6700000000000003E-2</c:v>
                </c:pt>
                <c:pt idx="173">
                  <c:v>4.1200000000000001E-2</c:v>
                </c:pt>
                <c:pt idx="174">
                  <c:v>3.9899999999999998E-2</c:v>
                </c:pt>
                <c:pt idx="175">
                  <c:v>2.87E-2</c:v>
                </c:pt>
                <c:pt idx="176">
                  <c:v>2.69E-2</c:v>
                </c:pt>
                <c:pt idx="177">
                  <c:v>0.40699999999999997</c:v>
                </c:pt>
                <c:pt idx="178">
                  <c:v>2.6100000000000002E-2</c:v>
                </c:pt>
                <c:pt idx="179">
                  <c:v>4.9299999999999997E-2</c:v>
                </c:pt>
                <c:pt idx="180">
                  <c:v>3.1300000000000001E-2</c:v>
                </c:pt>
                <c:pt idx="181">
                  <c:v>3.6600000000000001E-2</c:v>
                </c:pt>
                <c:pt idx="182">
                  <c:v>3.2199999999999999E-2</c:v>
                </c:pt>
                <c:pt idx="183">
                  <c:v>3.4799999999999998E-2</c:v>
                </c:pt>
                <c:pt idx="184">
                  <c:v>4.4400000000000002E-2</c:v>
                </c:pt>
                <c:pt idx="185">
                  <c:v>3.3500000000000002E-2</c:v>
                </c:pt>
                <c:pt idx="186">
                  <c:v>4.7E-2</c:v>
                </c:pt>
                <c:pt idx="187">
                  <c:v>2.9100000000000001E-2</c:v>
                </c:pt>
                <c:pt idx="188">
                  <c:v>3.5799999999999998E-2</c:v>
                </c:pt>
                <c:pt idx="189">
                  <c:v>0.26</c:v>
                </c:pt>
                <c:pt idx="190">
                  <c:v>3.8300000000000001E-2</c:v>
                </c:pt>
                <c:pt idx="191">
                  <c:v>3.6499999999999998E-2</c:v>
                </c:pt>
                <c:pt idx="192">
                  <c:v>3.2000000000000001E-2</c:v>
                </c:pt>
                <c:pt idx="193">
                  <c:v>3.5299999999999998E-2</c:v>
                </c:pt>
                <c:pt idx="194">
                  <c:v>3.9699999999999999E-2</c:v>
                </c:pt>
                <c:pt idx="195">
                  <c:v>2.4899999999999999E-2</c:v>
                </c:pt>
                <c:pt idx="196">
                  <c:v>3.4200000000000001E-2</c:v>
                </c:pt>
                <c:pt idx="197">
                  <c:v>5.5500000000000001E-2</c:v>
                </c:pt>
                <c:pt idx="198">
                  <c:v>2.7799999999999998E-2</c:v>
                </c:pt>
                <c:pt idx="199">
                  <c:v>6.9400000000000003E-2</c:v>
                </c:pt>
                <c:pt idx="200">
                  <c:v>3.1099999999999999E-2</c:v>
                </c:pt>
                <c:pt idx="201">
                  <c:v>3.8399999999999997E-2</c:v>
                </c:pt>
                <c:pt idx="202">
                  <c:v>4.5600000000000002E-2</c:v>
                </c:pt>
                <c:pt idx="203">
                  <c:v>6.4000000000000001E-2</c:v>
                </c:pt>
                <c:pt idx="204">
                  <c:v>7.6999999999999999E-2</c:v>
                </c:pt>
                <c:pt idx="205">
                  <c:v>3.9E-2</c:v>
                </c:pt>
                <c:pt idx="206">
                  <c:v>5.0999999999999997E-2</c:v>
                </c:pt>
                <c:pt idx="207">
                  <c:v>3.49E-2</c:v>
                </c:pt>
                <c:pt idx="208">
                  <c:v>3.3000000000000002E-2</c:v>
                </c:pt>
                <c:pt idx="209">
                  <c:v>4.3099999999999999E-2</c:v>
                </c:pt>
                <c:pt idx="210">
                  <c:v>7.0099999999999996E-2</c:v>
                </c:pt>
                <c:pt idx="211">
                  <c:v>9.0800000000000006E-2</c:v>
                </c:pt>
                <c:pt idx="212">
                  <c:v>2.9399999999999999E-2</c:v>
                </c:pt>
                <c:pt idx="213">
                  <c:v>3.6600000000000001E-2</c:v>
                </c:pt>
                <c:pt idx="214">
                  <c:v>2.8899999999999999E-2</c:v>
                </c:pt>
                <c:pt idx="215">
                  <c:v>2.8799999999999999E-2</c:v>
                </c:pt>
                <c:pt idx="216">
                  <c:v>4.4400000000000002E-2</c:v>
                </c:pt>
                <c:pt idx="217">
                  <c:v>3.1699999999999999E-2</c:v>
                </c:pt>
                <c:pt idx="218">
                  <c:v>3.6299999999999999E-2</c:v>
                </c:pt>
                <c:pt idx="219">
                  <c:v>3.5099999999999999E-2</c:v>
                </c:pt>
                <c:pt idx="220">
                  <c:v>2.6800000000000001E-2</c:v>
                </c:pt>
                <c:pt idx="221">
                  <c:v>2.6200000000000001E-2</c:v>
                </c:pt>
                <c:pt idx="222">
                  <c:v>4.2500000000000003E-2</c:v>
                </c:pt>
                <c:pt idx="223">
                  <c:v>0.05</c:v>
                </c:pt>
                <c:pt idx="224">
                  <c:v>4.7899999999999998E-2</c:v>
                </c:pt>
                <c:pt idx="225">
                  <c:v>3.0099999999999998E-2</c:v>
                </c:pt>
                <c:pt idx="226">
                  <c:v>4.6100000000000002E-2</c:v>
                </c:pt>
                <c:pt idx="227">
                  <c:v>4.3400000000000001E-2</c:v>
                </c:pt>
                <c:pt idx="228">
                  <c:v>3.61E-2</c:v>
                </c:pt>
                <c:pt idx="229">
                  <c:v>6.8699999999999997E-2</c:v>
                </c:pt>
                <c:pt idx="230">
                  <c:v>0.11</c:v>
                </c:pt>
                <c:pt idx="231">
                  <c:v>3.0099999999999998E-2</c:v>
                </c:pt>
                <c:pt idx="232">
                  <c:v>3.8199999999999998E-2</c:v>
                </c:pt>
                <c:pt idx="233">
                  <c:v>3.3799999999999997E-2</c:v>
                </c:pt>
                <c:pt idx="234">
                  <c:v>3.5700000000000003E-2</c:v>
                </c:pt>
                <c:pt idx="235">
                  <c:v>2.8299999999999999E-2</c:v>
                </c:pt>
                <c:pt idx="236">
                  <c:v>3.6799999999999999E-2</c:v>
                </c:pt>
                <c:pt idx="237">
                  <c:v>5.2999999999999999E-2</c:v>
                </c:pt>
                <c:pt idx="238">
                  <c:v>4.3400000000000001E-2</c:v>
                </c:pt>
                <c:pt idx="239">
                  <c:v>0.11</c:v>
                </c:pt>
                <c:pt idx="240">
                  <c:v>0.13300000000000001</c:v>
                </c:pt>
                <c:pt idx="241">
                  <c:v>2.8299999999999999E-2</c:v>
                </c:pt>
                <c:pt idx="242">
                  <c:v>3.1699999999999999E-2</c:v>
                </c:pt>
                <c:pt idx="243">
                  <c:v>3.5299999999999998E-2</c:v>
                </c:pt>
                <c:pt idx="244">
                  <c:v>3.8600000000000002E-2</c:v>
                </c:pt>
                <c:pt idx="245">
                  <c:v>5.45E-2</c:v>
                </c:pt>
                <c:pt idx="246">
                  <c:v>3.4000000000000002E-2</c:v>
                </c:pt>
                <c:pt idx="247">
                  <c:v>3.3799999999999997E-2</c:v>
                </c:pt>
                <c:pt idx="248">
                  <c:v>9.6199999999999994E-2</c:v>
                </c:pt>
                <c:pt idx="249">
                  <c:v>2.98E-2</c:v>
                </c:pt>
                <c:pt idx="250">
                  <c:v>3.0700000000000002E-2</c:v>
                </c:pt>
                <c:pt idx="251">
                  <c:v>4.0599999999999997E-2</c:v>
                </c:pt>
                <c:pt idx="252">
                  <c:v>3.95E-2</c:v>
                </c:pt>
                <c:pt idx="253">
                  <c:v>3.15E-2</c:v>
                </c:pt>
                <c:pt idx="254">
                  <c:v>5.6099999999999997E-2</c:v>
                </c:pt>
                <c:pt idx="255">
                  <c:v>4.19E-2</c:v>
                </c:pt>
                <c:pt idx="256">
                  <c:v>3.6400000000000002E-2</c:v>
                </c:pt>
                <c:pt idx="257">
                  <c:v>9.7199999999999995E-2</c:v>
                </c:pt>
                <c:pt idx="258">
                  <c:v>3.5499999999999997E-2</c:v>
                </c:pt>
                <c:pt idx="259">
                  <c:v>7.3899999999999993E-2</c:v>
                </c:pt>
                <c:pt idx="260">
                  <c:v>5.28E-2</c:v>
                </c:pt>
                <c:pt idx="261">
                  <c:v>3.0200000000000001E-2</c:v>
                </c:pt>
                <c:pt idx="262">
                  <c:v>3.9E-2</c:v>
                </c:pt>
                <c:pt idx="263">
                  <c:v>9.1899999999999996E-2</c:v>
                </c:pt>
                <c:pt idx="264">
                  <c:v>3.3000000000000002E-2</c:v>
                </c:pt>
                <c:pt idx="265">
                  <c:v>3.1699999999999999E-2</c:v>
                </c:pt>
                <c:pt idx="266">
                  <c:v>4.07E-2</c:v>
                </c:pt>
                <c:pt idx="267">
                  <c:v>3.6200000000000003E-2</c:v>
                </c:pt>
                <c:pt idx="268">
                  <c:v>3.6499999999999998E-2</c:v>
                </c:pt>
                <c:pt idx="269">
                  <c:v>3.9E-2</c:v>
                </c:pt>
                <c:pt idx="270">
                  <c:v>3.5400000000000001E-2</c:v>
                </c:pt>
                <c:pt idx="271">
                  <c:v>3.3599999999999998E-2</c:v>
                </c:pt>
                <c:pt idx="272">
                  <c:v>3.4799999999999998E-2</c:v>
                </c:pt>
                <c:pt idx="273">
                  <c:v>3.5499999999999997E-2</c:v>
                </c:pt>
                <c:pt idx="274">
                  <c:v>3.1300000000000001E-2</c:v>
                </c:pt>
                <c:pt idx="275">
                  <c:v>3.3000000000000002E-2</c:v>
                </c:pt>
                <c:pt idx="276">
                  <c:v>3.0700000000000002E-2</c:v>
                </c:pt>
                <c:pt idx="277">
                  <c:v>3.0300000000000001E-2</c:v>
                </c:pt>
                <c:pt idx="278">
                  <c:v>3.7699999999999997E-2</c:v>
                </c:pt>
                <c:pt idx="279">
                  <c:v>3.3399999999999999E-2</c:v>
                </c:pt>
                <c:pt idx="280">
                  <c:v>3.8699999999999998E-2</c:v>
                </c:pt>
                <c:pt idx="281">
                  <c:v>3.73E-2</c:v>
                </c:pt>
                <c:pt idx="282">
                  <c:v>3.1E-2</c:v>
                </c:pt>
                <c:pt idx="283">
                  <c:v>3.1E-2</c:v>
                </c:pt>
                <c:pt idx="284">
                  <c:v>3.1E-2</c:v>
                </c:pt>
                <c:pt idx="285">
                  <c:v>3.5000000000000003E-2</c:v>
                </c:pt>
                <c:pt idx="286">
                  <c:v>3.7400000000000003E-2</c:v>
                </c:pt>
                <c:pt idx="287">
                  <c:v>3.3599999999999998E-2</c:v>
                </c:pt>
                <c:pt idx="288">
                  <c:v>3.09E-2</c:v>
                </c:pt>
                <c:pt idx="289">
                  <c:v>3.6299999999999999E-2</c:v>
                </c:pt>
                <c:pt idx="290">
                  <c:v>0.03</c:v>
                </c:pt>
                <c:pt idx="291">
                  <c:v>3.5200000000000002E-2</c:v>
                </c:pt>
                <c:pt idx="292">
                  <c:v>4.6800000000000001E-2</c:v>
                </c:pt>
                <c:pt idx="293">
                  <c:v>3.73E-2</c:v>
                </c:pt>
                <c:pt idx="294">
                  <c:v>3.7499999999999999E-2</c:v>
                </c:pt>
                <c:pt idx="295">
                  <c:v>3.3599999999999998E-2</c:v>
                </c:pt>
                <c:pt idx="296">
                  <c:v>3.6400000000000002E-2</c:v>
                </c:pt>
                <c:pt idx="297">
                  <c:v>3.3599999999999998E-2</c:v>
                </c:pt>
                <c:pt idx="298">
                  <c:v>2.9000000000000001E-2</c:v>
                </c:pt>
                <c:pt idx="299">
                  <c:v>3.2599999999999997E-2</c:v>
                </c:pt>
                <c:pt idx="300">
                  <c:v>4.6100000000000002E-2</c:v>
                </c:pt>
                <c:pt idx="301">
                  <c:v>3.8399999999999997E-2</c:v>
                </c:pt>
                <c:pt idx="302">
                  <c:v>3.3700000000000001E-2</c:v>
                </c:pt>
                <c:pt idx="303">
                  <c:v>4.1599999999999998E-2</c:v>
                </c:pt>
                <c:pt idx="304">
                  <c:v>3.3399999999999999E-2</c:v>
                </c:pt>
                <c:pt idx="305">
                  <c:v>3.2599999999999997E-2</c:v>
                </c:pt>
                <c:pt idx="306">
                  <c:v>3.6600000000000001E-2</c:v>
                </c:pt>
                <c:pt idx="307">
                  <c:v>3.5499999999999997E-2</c:v>
                </c:pt>
                <c:pt idx="308">
                  <c:v>3.27E-2</c:v>
                </c:pt>
                <c:pt idx="309">
                  <c:v>3.9800000000000002E-2</c:v>
                </c:pt>
                <c:pt idx="310">
                  <c:v>3.5900000000000001E-2</c:v>
                </c:pt>
                <c:pt idx="311">
                  <c:v>3.9399999999999998E-2</c:v>
                </c:pt>
                <c:pt idx="312">
                  <c:v>3.4799999999999998E-2</c:v>
                </c:pt>
                <c:pt idx="313">
                  <c:v>3.8199999999999998E-2</c:v>
                </c:pt>
                <c:pt idx="314">
                  <c:v>4.2000000000000003E-2</c:v>
                </c:pt>
                <c:pt idx="315">
                  <c:v>4.1200000000000001E-2</c:v>
                </c:pt>
                <c:pt idx="316">
                  <c:v>3.85E-2</c:v>
                </c:pt>
                <c:pt idx="317">
                  <c:v>0</c:v>
                </c:pt>
              </c:numCache>
            </c:numRef>
          </c:xVal>
          <c:yVal>
            <c:numRef>
              <c:f>'Track Details'!$L$4:$L$321</c:f>
              <c:numCache>
                <c:formatCode>0%</c:formatCode>
                <c:ptCount val="318"/>
                <c:pt idx="0">
                  <c:v>8.2299999999999998E-2</c:v>
                </c:pt>
                <c:pt idx="1">
                  <c:v>7.2399999999999998E-5</c:v>
                </c:pt>
                <c:pt idx="2">
                  <c:v>9.3100000000000002E-2</c:v>
                </c:pt>
                <c:pt idx="3">
                  <c:v>0</c:v>
                </c:pt>
                <c:pt idx="4">
                  <c:v>8.1500000000000002E-5</c:v>
                </c:pt>
                <c:pt idx="5">
                  <c:v>6.8399999999999996E-5</c:v>
                </c:pt>
                <c:pt idx="6">
                  <c:v>0</c:v>
                </c:pt>
                <c:pt idx="7">
                  <c:v>0</c:v>
                </c:pt>
                <c:pt idx="8">
                  <c:v>1.5100000000000001E-2</c:v>
                </c:pt>
                <c:pt idx="9">
                  <c:v>0</c:v>
                </c:pt>
                <c:pt idx="10">
                  <c:v>5.6599999999999999E-4</c:v>
                </c:pt>
                <c:pt idx="11">
                  <c:v>0</c:v>
                </c:pt>
                <c:pt idx="12">
                  <c:v>0</c:v>
                </c:pt>
                <c:pt idx="13">
                  <c:v>4.2400000000000001E-5</c:v>
                </c:pt>
                <c:pt idx="14">
                  <c:v>0</c:v>
                </c:pt>
                <c:pt idx="15">
                  <c:v>3.0499999999999999E-5</c:v>
                </c:pt>
                <c:pt idx="16">
                  <c:v>0</c:v>
                </c:pt>
                <c:pt idx="17">
                  <c:v>2.9799999999999999E-5</c:v>
                </c:pt>
                <c:pt idx="18">
                  <c:v>0</c:v>
                </c:pt>
                <c:pt idx="19">
                  <c:v>0</c:v>
                </c:pt>
                <c:pt idx="20">
                  <c:v>2.1600000000000001E-2</c:v>
                </c:pt>
                <c:pt idx="21">
                  <c:v>0</c:v>
                </c:pt>
                <c:pt idx="22">
                  <c:v>4.7699999999999999E-3</c:v>
                </c:pt>
                <c:pt idx="23">
                  <c:v>1.08E-5</c:v>
                </c:pt>
                <c:pt idx="24">
                  <c:v>1.3300000000000001E-4</c:v>
                </c:pt>
                <c:pt idx="25">
                  <c:v>0.89400000000000002</c:v>
                </c:pt>
                <c:pt idx="26">
                  <c:v>0</c:v>
                </c:pt>
                <c:pt idx="27">
                  <c:v>0</c:v>
                </c:pt>
                <c:pt idx="28">
                  <c:v>1.64E-6</c:v>
                </c:pt>
                <c:pt idx="29">
                  <c:v>6.08E-2</c:v>
                </c:pt>
                <c:pt idx="30">
                  <c:v>0</c:v>
                </c:pt>
                <c:pt idx="31">
                  <c:v>0</c:v>
                </c:pt>
                <c:pt idx="32">
                  <c:v>0</c:v>
                </c:pt>
                <c:pt idx="33">
                  <c:v>3.6799999999999999E-6</c:v>
                </c:pt>
                <c:pt idx="34">
                  <c:v>1.56E-3</c:v>
                </c:pt>
                <c:pt idx="35">
                  <c:v>0</c:v>
                </c:pt>
                <c:pt idx="36">
                  <c:v>5.6800000000000003E-2</c:v>
                </c:pt>
                <c:pt idx="37">
                  <c:v>0</c:v>
                </c:pt>
                <c:pt idx="38">
                  <c:v>0</c:v>
                </c:pt>
                <c:pt idx="39">
                  <c:v>3.5200000000000002E-2</c:v>
                </c:pt>
                <c:pt idx="40">
                  <c:v>1.0900000000000001E-4</c:v>
                </c:pt>
                <c:pt idx="41">
                  <c:v>0</c:v>
                </c:pt>
                <c:pt idx="42">
                  <c:v>0</c:v>
                </c:pt>
                <c:pt idx="43">
                  <c:v>1.5500000000000001E-5</c:v>
                </c:pt>
                <c:pt idx="44">
                  <c:v>2.7700000000000002E-6</c:v>
                </c:pt>
                <c:pt idx="45">
                  <c:v>0</c:v>
                </c:pt>
                <c:pt idx="46">
                  <c:v>0</c:v>
                </c:pt>
                <c:pt idx="47">
                  <c:v>2.4200000000000001E-6</c:v>
                </c:pt>
                <c:pt idx="48">
                  <c:v>0</c:v>
                </c:pt>
                <c:pt idx="49">
                  <c:v>0.879</c:v>
                </c:pt>
                <c:pt idx="50">
                  <c:v>5.28E-3</c:v>
                </c:pt>
                <c:pt idx="51">
                  <c:v>0</c:v>
                </c:pt>
                <c:pt idx="52">
                  <c:v>0</c:v>
                </c:pt>
                <c:pt idx="53">
                  <c:v>0</c:v>
                </c:pt>
                <c:pt idx="54">
                  <c:v>1.0399999999999999E-4</c:v>
                </c:pt>
                <c:pt idx="55">
                  <c:v>0</c:v>
                </c:pt>
                <c:pt idx="56">
                  <c:v>0</c:v>
                </c:pt>
                <c:pt idx="57">
                  <c:v>1.3899999999999999E-4</c:v>
                </c:pt>
                <c:pt idx="58">
                  <c:v>1.0300000000000001E-6</c:v>
                </c:pt>
                <c:pt idx="59">
                  <c:v>0</c:v>
                </c:pt>
                <c:pt idx="60">
                  <c:v>6.3500000000000002E-6</c:v>
                </c:pt>
                <c:pt idx="61">
                  <c:v>0</c:v>
                </c:pt>
                <c:pt idx="62">
                  <c:v>1.08E-4</c:v>
                </c:pt>
                <c:pt idx="63">
                  <c:v>0</c:v>
                </c:pt>
                <c:pt idx="64">
                  <c:v>0</c:v>
                </c:pt>
                <c:pt idx="65">
                  <c:v>9.4800000000000007E-6</c:v>
                </c:pt>
                <c:pt idx="66">
                  <c:v>0</c:v>
                </c:pt>
                <c:pt idx="67">
                  <c:v>0</c:v>
                </c:pt>
                <c:pt idx="68">
                  <c:v>0</c:v>
                </c:pt>
                <c:pt idx="69">
                  <c:v>0</c:v>
                </c:pt>
                <c:pt idx="70">
                  <c:v>2.03E-6</c:v>
                </c:pt>
                <c:pt idx="71">
                  <c:v>0</c:v>
                </c:pt>
                <c:pt idx="72">
                  <c:v>0</c:v>
                </c:pt>
                <c:pt idx="73">
                  <c:v>0</c:v>
                </c:pt>
                <c:pt idx="74">
                  <c:v>0</c:v>
                </c:pt>
                <c:pt idx="75">
                  <c:v>0</c:v>
                </c:pt>
                <c:pt idx="76">
                  <c:v>0</c:v>
                </c:pt>
                <c:pt idx="77">
                  <c:v>4.2400000000000001E-6</c:v>
                </c:pt>
                <c:pt idx="78">
                  <c:v>0</c:v>
                </c:pt>
                <c:pt idx="79">
                  <c:v>0</c:v>
                </c:pt>
                <c:pt idx="80">
                  <c:v>0</c:v>
                </c:pt>
                <c:pt idx="81">
                  <c:v>4.95E-6</c:v>
                </c:pt>
                <c:pt idx="82">
                  <c:v>0</c:v>
                </c:pt>
                <c:pt idx="83">
                  <c:v>1.9300000000000002E-6</c:v>
                </c:pt>
                <c:pt idx="84">
                  <c:v>3.04E-5</c:v>
                </c:pt>
                <c:pt idx="85">
                  <c:v>0</c:v>
                </c:pt>
                <c:pt idx="86">
                  <c:v>0</c:v>
                </c:pt>
                <c:pt idx="87">
                  <c:v>0</c:v>
                </c:pt>
                <c:pt idx="88">
                  <c:v>0</c:v>
                </c:pt>
                <c:pt idx="89">
                  <c:v>0</c:v>
                </c:pt>
                <c:pt idx="90">
                  <c:v>0</c:v>
                </c:pt>
                <c:pt idx="91">
                  <c:v>2.12E-5</c:v>
                </c:pt>
                <c:pt idx="92">
                  <c:v>3.5700000000000001E-6</c:v>
                </c:pt>
                <c:pt idx="93">
                  <c:v>4.7600000000000002E-4</c:v>
                </c:pt>
                <c:pt idx="94">
                  <c:v>0</c:v>
                </c:pt>
                <c:pt idx="95">
                  <c:v>0</c:v>
                </c:pt>
                <c:pt idx="96">
                  <c:v>3.8E-3</c:v>
                </c:pt>
                <c:pt idx="97">
                  <c:v>0</c:v>
                </c:pt>
                <c:pt idx="98">
                  <c:v>0</c:v>
                </c:pt>
                <c:pt idx="99">
                  <c:v>0</c:v>
                </c:pt>
                <c:pt idx="100">
                  <c:v>0</c:v>
                </c:pt>
                <c:pt idx="101">
                  <c:v>0</c:v>
                </c:pt>
                <c:pt idx="102">
                  <c:v>0</c:v>
                </c:pt>
                <c:pt idx="103">
                  <c:v>2.0700000000000001E-6</c:v>
                </c:pt>
                <c:pt idx="104">
                  <c:v>2.49E-3</c:v>
                </c:pt>
                <c:pt idx="105">
                  <c:v>0</c:v>
                </c:pt>
                <c:pt idx="106">
                  <c:v>4.64E-4</c:v>
                </c:pt>
                <c:pt idx="107">
                  <c:v>0</c:v>
                </c:pt>
                <c:pt idx="108">
                  <c:v>0</c:v>
                </c:pt>
                <c:pt idx="109">
                  <c:v>0</c:v>
                </c:pt>
                <c:pt idx="110">
                  <c:v>0</c:v>
                </c:pt>
                <c:pt idx="111">
                  <c:v>1.42E-6</c:v>
                </c:pt>
                <c:pt idx="112">
                  <c:v>1.68E-6</c:v>
                </c:pt>
                <c:pt idx="113">
                  <c:v>0</c:v>
                </c:pt>
                <c:pt idx="114">
                  <c:v>0</c:v>
                </c:pt>
                <c:pt idx="115">
                  <c:v>3.6900000000000002E-4</c:v>
                </c:pt>
                <c:pt idx="116">
                  <c:v>0</c:v>
                </c:pt>
                <c:pt idx="117">
                  <c:v>0</c:v>
                </c:pt>
                <c:pt idx="118">
                  <c:v>0</c:v>
                </c:pt>
                <c:pt idx="119">
                  <c:v>0</c:v>
                </c:pt>
                <c:pt idx="120">
                  <c:v>0</c:v>
                </c:pt>
                <c:pt idx="121">
                  <c:v>0</c:v>
                </c:pt>
                <c:pt idx="122">
                  <c:v>0</c:v>
                </c:pt>
                <c:pt idx="123">
                  <c:v>3.3400000000000001E-3</c:v>
                </c:pt>
                <c:pt idx="124">
                  <c:v>3.3400000000000001E-3</c:v>
                </c:pt>
                <c:pt idx="125">
                  <c:v>1.4500000000000001E-6</c:v>
                </c:pt>
                <c:pt idx="126">
                  <c:v>0</c:v>
                </c:pt>
                <c:pt idx="127">
                  <c:v>0</c:v>
                </c:pt>
                <c:pt idx="128">
                  <c:v>0</c:v>
                </c:pt>
                <c:pt idx="129">
                  <c:v>9.9500000000000006E-5</c:v>
                </c:pt>
                <c:pt idx="130">
                  <c:v>3.4400000000000003E-5</c:v>
                </c:pt>
                <c:pt idx="131">
                  <c:v>0</c:v>
                </c:pt>
                <c:pt idx="132">
                  <c:v>0</c:v>
                </c:pt>
                <c:pt idx="133">
                  <c:v>0.34699999999999998</c:v>
                </c:pt>
                <c:pt idx="134">
                  <c:v>0</c:v>
                </c:pt>
                <c:pt idx="135">
                  <c:v>0</c:v>
                </c:pt>
                <c:pt idx="136">
                  <c:v>3.0499999999999999E-5</c:v>
                </c:pt>
                <c:pt idx="137">
                  <c:v>0</c:v>
                </c:pt>
                <c:pt idx="138">
                  <c:v>1.0699999999999999E-5</c:v>
                </c:pt>
                <c:pt idx="139">
                  <c:v>0</c:v>
                </c:pt>
                <c:pt idx="140">
                  <c:v>0</c:v>
                </c:pt>
                <c:pt idx="141">
                  <c:v>0</c:v>
                </c:pt>
                <c:pt idx="142">
                  <c:v>0</c:v>
                </c:pt>
                <c:pt idx="143">
                  <c:v>0</c:v>
                </c:pt>
                <c:pt idx="144">
                  <c:v>1.46E-6</c:v>
                </c:pt>
                <c:pt idx="145">
                  <c:v>0</c:v>
                </c:pt>
                <c:pt idx="146">
                  <c:v>2.93E-2</c:v>
                </c:pt>
                <c:pt idx="147">
                  <c:v>1.42E-5</c:v>
                </c:pt>
                <c:pt idx="148">
                  <c:v>1.8199999999999999E-6</c:v>
                </c:pt>
                <c:pt idx="149">
                  <c:v>0</c:v>
                </c:pt>
                <c:pt idx="150">
                  <c:v>0</c:v>
                </c:pt>
                <c:pt idx="151">
                  <c:v>0</c:v>
                </c:pt>
                <c:pt idx="152">
                  <c:v>0</c:v>
                </c:pt>
                <c:pt idx="153">
                  <c:v>0</c:v>
                </c:pt>
                <c:pt idx="154">
                  <c:v>5.9300000000000004E-3</c:v>
                </c:pt>
                <c:pt idx="155">
                  <c:v>4.64E-3</c:v>
                </c:pt>
                <c:pt idx="156">
                  <c:v>4.6000000000000001E-4</c:v>
                </c:pt>
                <c:pt idx="157">
                  <c:v>1.34E-4</c:v>
                </c:pt>
                <c:pt idx="158">
                  <c:v>0</c:v>
                </c:pt>
                <c:pt idx="159">
                  <c:v>0</c:v>
                </c:pt>
                <c:pt idx="160">
                  <c:v>0</c:v>
                </c:pt>
                <c:pt idx="161">
                  <c:v>0</c:v>
                </c:pt>
                <c:pt idx="162">
                  <c:v>0</c:v>
                </c:pt>
                <c:pt idx="163">
                  <c:v>0</c:v>
                </c:pt>
                <c:pt idx="164">
                  <c:v>1.48E-6</c:v>
                </c:pt>
                <c:pt idx="165">
                  <c:v>1.3699999999999999E-5</c:v>
                </c:pt>
                <c:pt idx="166">
                  <c:v>7.5599999999999996E-6</c:v>
                </c:pt>
                <c:pt idx="167">
                  <c:v>0</c:v>
                </c:pt>
                <c:pt idx="168">
                  <c:v>0.17100000000000001</c:v>
                </c:pt>
                <c:pt idx="169">
                  <c:v>4.5300000000000002E-3</c:v>
                </c:pt>
                <c:pt idx="170">
                  <c:v>0</c:v>
                </c:pt>
                <c:pt idx="171">
                  <c:v>1.3699999999999999E-5</c:v>
                </c:pt>
                <c:pt idx="172">
                  <c:v>0</c:v>
                </c:pt>
                <c:pt idx="173">
                  <c:v>1.08E-5</c:v>
                </c:pt>
                <c:pt idx="174">
                  <c:v>0.88400000000000001</c:v>
                </c:pt>
                <c:pt idx="175">
                  <c:v>0.02</c:v>
                </c:pt>
                <c:pt idx="176">
                  <c:v>0</c:v>
                </c:pt>
                <c:pt idx="177">
                  <c:v>0</c:v>
                </c:pt>
                <c:pt idx="178">
                  <c:v>5.9800000000000001E-3</c:v>
                </c:pt>
                <c:pt idx="179">
                  <c:v>0</c:v>
                </c:pt>
                <c:pt idx="180">
                  <c:v>0</c:v>
                </c:pt>
                <c:pt idx="181">
                  <c:v>0</c:v>
                </c:pt>
                <c:pt idx="182">
                  <c:v>0.16200000000000001</c:v>
                </c:pt>
                <c:pt idx="183">
                  <c:v>0</c:v>
                </c:pt>
                <c:pt idx="184">
                  <c:v>2.3199999999999998E-2</c:v>
                </c:pt>
                <c:pt idx="185">
                  <c:v>0</c:v>
                </c:pt>
                <c:pt idx="186">
                  <c:v>1.08E-5</c:v>
                </c:pt>
                <c:pt idx="187">
                  <c:v>0</c:v>
                </c:pt>
                <c:pt idx="188">
                  <c:v>2.5400000000000001E-5</c:v>
                </c:pt>
                <c:pt idx="189">
                  <c:v>4.5100000000000001E-4</c:v>
                </c:pt>
                <c:pt idx="190">
                  <c:v>0</c:v>
                </c:pt>
                <c:pt idx="191">
                  <c:v>0</c:v>
                </c:pt>
                <c:pt idx="192">
                  <c:v>0</c:v>
                </c:pt>
                <c:pt idx="193">
                  <c:v>5.7300000000000005E-4</c:v>
                </c:pt>
                <c:pt idx="194">
                  <c:v>8.9099999999999995E-3</c:v>
                </c:pt>
                <c:pt idx="195">
                  <c:v>0</c:v>
                </c:pt>
                <c:pt idx="196">
                  <c:v>0</c:v>
                </c:pt>
                <c:pt idx="197">
                  <c:v>0</c:v>
                </c:pt>
                <c:pt idx="198">
                  <c:v>0</c:v>
                </c:pt>
                <c:pt idx="199">
                  <c:v>5.5500000000000005E-4</c:v>
                </c:pt>
                <c:pt idx="200">
                  <c:v>0</c:v>
                </c:pt>
                <c:pt idx="201">
                  <c:v>0.33300000000000002</c:v>
                </c:pt>
                <c:pt idx="202">
                  <c:v>0.92200000000000004</c:v>
                </c:pt>
                <c:pt idx="203">
                  <c:v>0.92800000000000005</c:v>
                </c:pt>
                <c:pt idx="204">
                  <c:v>4.88E-5</c:v>
                </c:pt>
                <c:pt idx="205">
                  <c:v>0</c:v>
                </c:pt>
                <c:pt idx="206">
                  <c:v>0.127</c:v>
                </c:pt>
                <c:pt idx="207">
                  <c:v>0</c:v>
                </c:pt>
                <c:pt idx="208">
                  <c:v>0</c:v>
                </c:pt>
                <c:pt idx="209">
                  <c:v>2.7099999999999997E-4</c:v>
                </c:pt>
                <c:pt idx="210">
                  <c:v>0</c:v>
                </c:pt>
                <c:pt idx="211">
                  <c:v>1.7399999999999999E-2</c:v>
                </c:pt>
                <c:pt idx="212">
                  <c:v>0</c:v>
                </c:pt>
                <c:pt idx="213">
                  <c:v>5.6200000000000004E-6</c:v>
                </c:pt>
                <c:pt idx="214">
                  <c:v>0</c:v>
                </c:pt>
                <c:pt idx="215">
                  <c:v>4.2400000000000001E-4</c:v>
                </c:pt>
                <c:pt idx="216">
                  <c:v>1.3200000000000001E-6</c:v>
                </c:pt>
                <c:pt idx="217">
                  <c:v>0</c:v>
                </c:pt>
                <c:pt idx="218">
                  <c:v>0</c:v>
                </c:pt>
                <c:pt idx="219">
                  <c:v>9.3399999999999993E-5</c:v>
                </c:pt>
                <c:pt idx="220">
                  <c:v>0</c:v>
                </c:pt>
                <c:pt idx="221">
                  <c:v>0</c:v>
                </c:pt>
                <c:pt idx="222">
                  <c:v>2.4899999999999999E-6</c:v>
                </c:pt>
                <c:pt idx="223">
                  <c:v>2.2900000000000001E-5</c:v>
                </c:pt>
                <c:pt idx="224">
                  <c:v>0</c:v>
                </c:pt>
                <c:pt idx="225">
                  <c:v>3.8399999999999997E-2</c:v>
                </c:pt>
                <c:pt idx="226">
                  <c:v>0</c:v>
                </c:pt>
                <c:pt idx="227">
                  <c:v>1.42E-5</c:v>
                </c:pt>
                <c:pt idx="228">
                  <c:v>0</c:v>
                </c:pt>
                <c:pt idx="229">
                  <c:v>0</c:v>
                </c:pt>
                <c:pt idx="230">
                  <c:v>0.38900000000000001</c:v>
                </c:pt>
                <c:pt idx="231">
                  <c:v>2.4199999999999998E-3</c:v>
                </c:pt>
                <c:pt idx="232">
                  <c:v>4.5300000000000002E-3</c:v>
                </c:pt>
                <c:pt idx="233">
                  <c:v>1.08E-4</c:v>
                </c:pt>
                <c:pt idx="234">
                  <c:v>0</c:v>
                </c:pt>
                <c:pt idx="235">
                  <c:v>0</c:v>
                </c:pt>
                <c:pt idx="236">
                  <c:v>3.3299999999999999E-6</c:v>
                </c:pt>
                <c:pt idx="237">
                  <c:v>7.8800000000000008E-6</c:v>
                </c:pt>
                <c:pt idx="238">
                  <c:v>0</c:v>
                </c:pt>
                <c:pt idx="239">
                  <c:v>4.16E-6</c:v>
                </c:pt>
                <c:pt idx="240">
                  <c:v>9.6700000000000006E-6</c:v>
                </c:pt>
                <c:pt idx="241">
                  <c:v>0</c:v>
                </c:pt>
                <c:pt idx="242">
                  <c:v>0</c:v>
                </c:pt>
                <c:pt idx="243">
                  <c:v>2.4700000000000001E-6</c:v>
                </c:pt>
                <c:pt idx="244">
                  <c:v>0</c:v>
                </c:pt>
                <c:pt idx="245">
                  <c:v>1.1E-5</c:v>
                </c:pt>
                <c:pt idx="246">
                  <c:v>6.7600000000000004E-3</c:v>
                </c:pt>
                <c:pt idx="247">
                  <c:v>0</c:v>
                </c:pt>
                <c:pt idx="248">
                  <c:v>1.29E-5</c:v>
                </c:pt>
                <c:pt idx="249">
                  <c:v>0</c:v>
                </c:pt>
                <c:pt idx="250">
                  <c:v>6.9099999999999999E-4</c:v>
                </c:pt>
                <c:pt idx="251">
                  <c:v>0.92</c:v>
                </c:pt>
                <c:pt idx="252">
                  <c:v>0</c:v>
                </c:pt>
                <c:pt idx="253">
                  <c:v>1.4500000000000001E-2</c:v>
                </c:pt>
                <c:pt idx="254">
                  <c:v>0</c:v>
                </c:pt>
                <c:pt idx="255">
                  <c:v>0</c:v>
                </c:pt>
                <c:pt idx="256">
                  <c:v>0</c:v>
                </c:pt>
                <c:pt idx="257">
                  <c:v>3.9700000000000003E-5</c:v>
                </c:pt>
                <c:pt idx="258">
                  <c:v>0</c:v>
                </c:pt>
                <c:pt idx="259">
                  <c:v>2.22E-4</c:v>
                </c:pt>
                <c:pt idx="260">
                  <c:v>0</c:v>
                </c:pt>
                <c:pt idx="261">
                  <c:v>0</c:v>
                </c:pt>
                <c:pt idx="262">
                  <c:v>3.48E-3</c:v>
                </c:pt>
                <c:pt idx="263">
                  <c:v>1.5800000000000001E-5</c:v>
                </c:pt>
                <c:pt idx="264">
                  <c:v>8.5499999999999995E-6</c:v>
                </c:pt>
                <c:pt idx="265">
                  <c:v>4.4800000000000003E-6</c:v>
                </c:pt>
                <c:pt idx="266">
                  <c:v>0.17199999999999999</c:v>
                </c:pt>
                <c:pt idx="267">
                  <c:v>0</c:v>
                </c:pt>
                <c:pt idx="268">
                  <c:v>1.0699999999999999E-2</c:v>
                </c:pt>
                <c:pt idx="269">
                  <c:v>0</c:v>
                </c:pt>
                <c:pt idx="270">
                  <c:v>2.0300000000000001E-3</c:v>
                </c:pt>
                <c:pt idx="271">
                  <c:v>0.10100000000000001</c:v>
                </c:pt>
                <c:pt idx="272">
                  <c:v>3.49E-3</c:v>
                </c:pt>
                <c:pt idx="273">
                  <c:v>1.9099999999999999E-2</c:v>
                </c:pt>
                <c:pt idx="274">
                  <c:v>0</c:v>
                </c:pt>
                <c:pt idx="275">
                  <c:v>2.8900000000000001E-5</c:v>
                </c:pt>
                <c:pt idx="276">
                  <c:v>9.0799999999999995E-6</c:v>
                </c:pt>
                <c:pt idx="277">
                  <c:v>1.84E-5</c:v>
                </c:pt>
                <c:pt idx="278">
                  <c:v>0</c:v>
                </c:pt>
                <c:pt idx="279">
                  <c:v>1.2999999999999999E-4</c:v>
                </c:pt>
                <c:pt idx="280">
                  <c:v>1.4E-5</c:v>
                </c:pt>
                <c:pt idx="281">
                  <c:v>0.90500000000000003</c:v>
                </c:pt>
                <c:pt idx="282">
                  <c:v>0</c:v>
                </c:pt>
                <c:pt idx="283">
                  <c:v>8.0500000000000005E-4</c:v>
                </c:pt>
                <c:pt idx="284">
                  <c:v>0</c:v>
                </c:pt>
                <c:pt idx="285">
                  <c:v>0.94</c:v>
                </c:pt>
                <c:pt idx="286">
                  <c:v>0.96</c:v>
                </c:pt>
                <c:pt idx="287">
                  <c:v>0</c:v>
                </c:pt>
                <c:pt idx="288">
                  <c:v>0</c:v>
                </c:pt>
                <c:pt idx="289">
                  <c:v>5.8300000000000001E-3</c:v>
                </c:pt>
                <c:pt idx="290">
                  <c:v>1.9400000000000001E-3</c:v>
                </c:pt>
                <c:pt idx="291">
                  <c:v>2.2699999999999999E-3</c:v>
                </c:pt>
                <c:pt idx="292">
                  <c:v>0.88200000000000001</c:v>
                </c:pt>
                <c:pt idx="293">
                  <c:v>6.7400000000000001E-4</c:v>
                </c:pt>
                <c:pt idx="294">
                  <c:v>7.0600000000000003E-3</c:v>
                </c:pt>
                <c:pt idx="295">
                  <c:v>1.9800000000000001E-6</c:v>
                </c:pt>
                <c:pt idx="296">
                  <c:v>0.433</c:v>
                </c:pt>
                <c:pt idx="297">
                  <c:v>3.3900000000000002E-6</c:v>
                </c:pt>
                <c:pt idx="298">
                  <c:v>9.1399999999999999E-5</c:v>
                </c:pt>
                <c:pt idx="299">
                  <c:v>1.5900000000000001E-3</c:v>
                </c:pt>
                <c:pt idx="300">
                  <c:v>2.88E-6</c:v>
                </c:pt>
                <c:pt idx="301">
                  <c:v>0.80800000000000005</c:v>
                </c:pt>
                <c:pt idx="302">
                  <c:v>8.8099999999999995E-4</c:v>
                </c:pt>
                <c:pt idx="303">
                  <c:v>0.26900000000000002</c:v>
                </c:pt>
                <c:pt idx="304">
                  <c:v>0.93799999999999994</c:v>
                </c:pt>
                <c:pt idx="305">
                  <c:v>3.4200000000000001E-2</c:v>
                </c:pt>
                <c:pt idx="306">
                  <c:v>0.82099999999999995</c:v>
                </c:pt>
                <c:pt idx="307">
                  <c:v>5.2599999999999999E-4</c:v>
                </c:pt>
                <c:pt idx="308">
                  <c:v>2.7100000000000001E-5</c:v>
                </c:pt>
                <c:pt idx="309">
                  <c:v>0.90900000000000003</c:v>
                </c:pt>
                <c:pt idx="310">
                  <c:v>9.1899999999999996E-2</c:v>
                </c:pt>
                <c:pt idx="311">
                  <c:v>0.90400000000000003</c:v>
                </c:pt>
                <c:pt idx="312">
                  <c:v>0.92800000000000005</c:v>
                </c:pt>
                <c:pt idx="313">
                  <c:v>0.877</c:v>
                </c:pt>
                <c:pt idx="314">
                  <c:v>0.83899999999999997</c:v>
                </c:pt>
                <c:pt idx="315">
                  <c:v>0.92100000000000004</c:v>
                </c:pt>
                <c:pt idx="316">
                  <c:v>0.91200000000000003</c:v>
                </c:pt>
                <c:pt idx="317">
                  <c:v>0.48799999999999999</c:v>
                </c:pt>
              </c:numCache>
            </c:numRef>
          </c:yVal>
          <c:smooth val="0"/>
          <c:extLst>
            <c:ext xmlns:c16="http://schemas.microsoft.com/office/drawing/2014/chart" uri="{C3380CC4-5D6E-409C-BE32-E72D297353CC}">
              <c16:uniqueId val="{00000000-47A2-DE45-B271-496537D5572F}"/>
            </c:ext>
          </c:extLst>
        </c:ser>
        <c:dLbls>
          <c:showLegendKey val="0"/>
          <c:showVal val="0"/>
          <c:showCatName val="0"/>
          <c:showSerName val="0"/>
          <c:showPercent val="0"/>
          <c:showBubbleSize val="0"/>
        </c:dLbls>
        <c:axId val="666874144"/>
        <c:axId val="666867024"/>
      </c:scatterChart>
      <c:valAx>
        <c:axId val="66687414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Speechiness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6867024"/>
        <c:crosses val="autoZero"/>
        <c:crossBetween val="midCat"/>
      </c:valAx>
      <c:valAx>
        <c:axId val="66686702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Instrumentalness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6874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Tempo X Valence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1"/>
            <c:trendlineLbl>
              <c:layout>
                <c:manualLayout>
                  <c:x val="0.1440417760279965"/>
                  <c:y val="-0.4918970545348498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'Track Details'!$F$4:$F$321</c:f>
              <c:numCache>
                <c:formatCode>0</c:formatCode>
                <c:ptCount val="318"/>
                <c:pt idx="0">
                  <c:v>124.98699999999999</c:v>
                </c:pt>
                <c:pt idx="1">
                  <c:v>116.017</c:v>
                </c:pt>
                <c:pt idx="2">
                  <c:v>125.017</c:v>
                </c:pt>
                <c:pt idx="3">
                  <c:v>105.935</c:v>
                </c:pt>
                <c:pt idx="4">
                  <c:v>114.988</c:v>
                </c:pt>
                <c:pt idx="5">
                  <c:v>124.021</c:v>
                </c:pt>
                <c:pt idx="6">
                  <c:v>119.944</c:v>
                </c:pt>
                <c:pt idx="7">
                  <c:v>122.06100000000001</c:v>
                </c:pt>
                <c:pt idx="8">
                  <c:v>98.400999999999996</c:v>
                </c:pt>
                <c:pt idx="9">
                  <c:v>122.99</c:v>
                </c:pt>
                <c:pt idx="10">
                  <c:v>102.015</c:v>
                </c:pt>
                <c:pt idx="11">
                  <c:v>115.999</c:v>
                </c:pt>
                <c:pt idx="12">
                  <c:v>103.98099999999999</c:v>
                </c:pt>
                <c:pt idx="13">
                  <c:v>122.879</c:v>
                </c:pt>
                <c:pt idx="14">
                  <c:v>127.958</c:v>
                </c:pt>
                <c:pt idx="15">
                  <c:v>109.994</c:v>
                </c:pt>
                <c:pt idx="16">
                  <c:v>97.998000000000005</c:v>
                </c:pt>
                <c:pt idx="17">
                  <c:v>103.99</c:v>
                </c:pt>
                <c:pt idx="18">
                  <c:v>129.131</c:v>
                </c:pt>
                <c:pt idx="19">
                  <c:v>78.998000000000005</c:v>
                </c:pt>
                <c:pt idx="20">
                  <c:v>127.04900000000001</c:v>
                </c:pt>
                <c:pt idx="21">
                  <c:v>79.988</c:v>
                </c:pt>
                <c:pt idx="22">
                  <c:v>119.988</c:v>
                </c:pt>
                <c:pt idx="23">
                  <c:v>120.014</c:v>
                </c:pt>
                <c:pt idx="24">
                  <c:v>116.989</c:v>
                </c:pt>
                <c:pt idx="25">
                  <c:v>93.006</c:v>
                </c:pt>
                <c:pt idx="26">
                  <c:v>116.96299999999999</c:v>
                </c:pt>
                <c:pt idx="27">
                  <c:v>94.995999999999995</c:v>
                </c:pt>
                <c:pt idx="28">
                  <c:v>96.006</c:v>
                </c:pt>
                <c:pt idx="29">
                  <c:v>104.97799999999999</c:v>
                </c:pt>
                <c:pt idx="30">
                  <c:v>133.952</c:v>
                </c:pt>
                <c:pt idx="31">
                  <c:v>119.002</c:v>
                </c:pt>
                <c:pt idx="32">
                  <c:v>143.994</c:v>
                </c:pt>
                <c:pt idx="33">
                  <c:v>91.016999999999996</c:v>
                </c:pt>
                <c:pt idx="34">
                  <c:v>164.94800000000001</c:v>
                </c:pt>
                <c:pt idx="35">
                  <c:v>107.04</c:v>
                </c:pt>
                <c:pt idx="36">
                  <c:v>107.041</c:v>
                </c:pt>
                <c:pt idx="37">
                  <c:v>104.977</c:v>
                </c:pt>
                <c:pt idx="38">
                  <c:v>131.99</c:v>
                </c:pt>
                <c:pt idx="39">
                  <c:v>76.975999999999999</c:v>
                </c:pt>
                <c:pt idx="40">
                  <c:v>106.04</c:v>
                </c:pt>
                <c:pt idx="41">
                  <c:v>114.996</c:v>
                </c:pt>
                <c:pt idx="42">
                  <c:v>130.01300000000001</c:v>
                </c:pt>
                <c:pt idx="43">
                  <c:v>107.94799999999999</c:v>
                </c:pt>
                <c:pt idx="44">
                  <c:v>142.929</c:v>
                </c:pt>
                <c:pt idx="45">
                  <c:v>120.03100000000001</c:v>
                </c:pt>
                <c:pt idx="46">
                  <c:v>110.07599999999999</c:v>
                </c:pt>
                <c:pt idx="47">
                  <c:v>124.15600000000001</c:v>
                </c:pt>
                <c:pt idx="48">
                  <c:v>119.79300000000001</c:v>
                </c:pt>
                <c:pt idx="49">
                  <c:v>110.015</c:v>
                </c:pt>
                <c:pt idx="50">
                  <c:v>82.028999999999996</c:v>
                </c:pt>
                <c:pt idx="51">
                  <c:v>140.03</c:v>
                </c:pt>
                <c:pt idx="52">
                  <c:v>124.01600000000001</c:v>
                </c:pt>
                <c:pt idx="53">
                  <c:v>126.08799999999999</c:v>
                </c:pt>
                <c:pt idx="54">
                  <c:v>157.92500000000001</c:v>
                </c:pt>
                <c:pt idx="55">
                  <c:v>105.057</c:v>
                </c:pt>
                <c:pt idx="56">
                  <c:v>90.983999999999995</c:v>
                </c:pt>
                <c:pt idx="57">
                  <c:v>177.98500000000001</c:v>
                </c:pt>
                <c:pt idx="58">
                  <c:v>123.125</c:v>
                </c:pt>
                <c:pt idx="59">
                  <c:v>95.090999999999994</c:v>
                </c:pt>
                <c:pt idx="60">
                  <c:v>186.00299999999999</c:v>
                </c:pt>
                <c:pt idx="61">
                  <c:v>135.03100000000001</c:v>
                </c:pt>
                <c:pt idx="62">
                  <c:v>121.962</c:v>
                </c:pt>
                <c:pt idx="63">
                  <c:v>120.001</c:v>
                </c:pt>
                <c:pt idx="64">
                  <c:v>121.98099999999999</c:v>
                </c:pt>
                <c:pt idx="65">
                  <c:v>118.032</c:v>
                </c:pt>
                <c:pt idx="66">
                  <c:v>107.071</c:v>
                </c:pt>
                <c:pt idx="67">
                  <c:v>104.971</c:v>
                </c:pt>
                <c:pt idx="68">
                  <c:v>100.014</c:v>
                </c:pt>
                <c:pt idx="69">
                  <c:v>74.474000000000004</c:v>
                </c:pt>
                <c:pt idx="70">
                  <c:v>92.875</c:v>
                </c:pt>
                <c:pt idx="71">
                  <c:v>126.039</c:v>
                </c:pt>
                <c:pt idx="72">
                  <c:v>138.94200000000001</c:v>
                </c:pt>
                <c:pt idx="73">
                  <c:v>163.864</c:v>
                </c:pt>
                <c:pt idx="74">
                  <c:v>124.008</c:v>
                </c:pt>
                <c:pt idx="75">
                  <c:v>83.021000000000001</c:v>
                </c:pt>
                <c:pt idx="76">
                  <c:v>86.703999999999994</c:v>
                </c:pt>
                <c:pt idx="77">
                  <c:v>122.017</c:v>
                </c:pt>
                <c:pt idx="78">
                  <c:v>178.08500000000001</c:v>
                </c:pt>
                <c:pt idx="79">
                  <c:v>118.491</c:v>
                </c:pt>
                <c:pt idx="80">
                  <c:v>141.97499999999999</c:v>
                </c:pt>
                <c:pt idx="81">
                  <c:v>153.179</c:v>
                </c:pt>
                <c:pt idx="82">
                  <c:v>99.933000000000007</c:v>
                </c:pt>
                <c:pt idx="83">
                  <c:v>121.101</c:v>
                </c:pt>
                <c:pt idx="84">
                  <c:v>115.842</c:v>
                </c:pt>
                <c:pt idx="85">
                  <c:v>120.008</c:v>
                </c:pt>
                <c:pt idx="86">
                  <c:v>142.89599999999999</c:v>
                </c:pt>
                <c:pt idx="87">
                  <c:v>90.013999999999996</c:v>
                </c:pt>
                <c:pt idx="88">
                  <c:v>102.349</c:v>
                </c:pt>
                <c:pt idx="89">
                  <c:v>128.42400000000001</c:v>
                </c:pt>
                <c:pt idx="90">
                  <c:v>109.021</c:v>
                </c:pt>
                <c:pt idx="91">
                  <c:v>145.001</c:v>
                </c:pt>
                <c:pt idx="92">
                  <c:v>102.215</c:v>
                </c:pt>
                <c:pt idx="93">
                  <c:v>129.642</c:v>
                </c:pt>
                <c:pt idx="94">
                  <c:v>143.77699999999999</c:v>
                </c:pt>
                <c:pt idx="95">
                  <c:v>94.034000000000006</c:v>
                </c:pt>
                <c:pt idx="96">
                  <c:v>136.02199999999999</c:v>
                </c:pt>
                <c:pt idx="97">
                  <c:v>129.75800000000001</c:v>
                </c:pt>
                <c:pt idx="98">
                  <c:v>177.96299999999999</c:v>
                </c:pt>
                <c:pt idx="99">
                  <c:v>179.99799999999999</c:v>
                </c:pt>
                <c:pt idx="100">
                  <c:v>144.905</c:v>
                </c:pt>
                <c:pt idx="101">
                  <c:v>79.460999999999999</c:v>
                </c:pt>
                <c:pt idx="102">
                  <c:v>135.03399999999999</c:v>
                </c:pt>
                <c:pt idx="103">
                  <c:v>119.003</c:v>
                </c:pt>
                <c:pt idx="104">
                  <c:v>97.977000000000004</c:v>
                </c:pt>
                <c:pt idx="105">
                  <c:v>80.02</c:v>
                </c:pt>
                <c:pt idx="106">
                  <c:v>107.989</c:v>
                </c:pt>
                <c:pt idx="107">
                  <c:v>72.795000000000002</c:v>
                </c:pt>
                <c:pt idx="108">
                  <c:v>144.99199999999999</c:v>
                </c:pt>
                <c:pt idx="109">
                  <c:v>99.894000000000005</c:v>
                </c:pt>
                <c:pt idx="110">
                  <c:v>114.92100000000001</c:v>
                </c:pt>
                <c:pt idx="111">
                  <c:v>114.98699999999999</c:v>
                </c:pt>
                <c:pt idx="112">
                  <c:v>107.99299999999999</c:v>
                </c:pt>
                <c:pt idx="113">
                  <c:v>128.05699999999999</c:v>
                </c:pt>
                <c:pt idx="114">
                  <c:v>208.03800000000001</c:v>
                </c:pt>
                <c:pt idx="115">
                  <c:v>161.96</c:v>
                </c:pt>
                <c:pt idx="116">
                  <c:v>100.001</c:v>
                </c:pt>
                <c:pt idx="117">
                  <c:v>95.05</c:v>
                </c:pt>
                <c:pt idx="118">
                  <c:v>117.03100000000001</c:v>
                </c:pt>
                <c:pt idx="119">
                  <c:v>119.976</c:v>
                </c:pt>
                <c:pt idx="120">
                  <c:v>120.617</c:v>
                </c:pt>
                <c:pt idx="121">
                  <c:v>133.68</c:v>
                </c:pt>
                <c:pt idx="122">
                  <c:v>141.916</c:v>
                </c:pt>
                <c:pt idx="123">
                  <c:v>152.88</c:v>
                </c:pt>
                <c:pt idx="124">
                  <c:v>152.88</c:v>
                </c:pt>
                <c:pt idx="125">
                  <c:v>119.386</c:v>
                </c:pt>
                <c:pt idx="126">
                  <c:v>97.069000000000003</c:v>
                </c:pt>
                <c:pt idx="127">
                  <c:v>75.162999999999997</c:v>
                </c:pt>
                <c:pt idx="128">
                  <c:v>76.97</c:v>
                </c:pt>
                <c:pt idx="129">
                  <c:v>139.99299999999999</c:v>
                </c:pt>
                <c:pt idx="130">
                  <c:v>140.01300000000001</c:v>
                </c:pt>
                <c:pt idx="131">
                  <c:v>144.97300000000001</c:v>
                </c:pt>
                <c:pt idx="132">
                  <c:v>80.099000000000004</c:v>
                </c:pt>
                <c:pt idx="133">
                  <c:v>99.988</c:v>
                </c:pt>
                <c:pt idx="134">
                  <c:v>81.415000000000006</c:v>
                </c:pt>
                <c:pt idx="135">
                  <c:v>174.15199999999999</c:v>
                </c:pt>
                <c:pt idx="136">
                  <c:v>138.98400000000001</c:v>
                </c:pt>
                <c:pt idx="137">
                  <c:v>150.017</c:v>
                </c:pt>
                <c:pt idx="138">
                  <c:v>123.821</c:v>
                </c:pt>
                <c:pt idx="139">
                  <c:v>130.99299999999999</c:v>
                </c:pt>
                <c:pt idx="140">
                  <c:v>160.01499999999999</c:v>
                </c:pt>
                <c:pt idx="141">
                  <c:v>91.991</c:v>
                </c:pt>
                <c:pt idx="142">
                  <c:v>202.10300000000001</c:v>
                </c:pt>
                <c:pt idx="143">
                  <c:v>160.054</c:v>
                </c:pt>
                <c:pt idx="144">
                  <c:v>110.011</c:v>
                </c:pt>
                <c:pt idx="145">
                  <c:v>75.055000000000007</c:v>
                </c:pt>
                <c:pt idx="146">
                  <c:v>164.93600000000001</c:v>
                </c:pt>
                <c:pt idx="147">
                  <c:v>143.875</c:v>
                </c:pt>
                <c:pt idx="148">
                  <c:v>125.986</c:v>
                </c:pt>
                <c:pt idx="149">
                  <c:v>72.498000000000005</c:v>
                </c:pt>
                <c:pt idx="150">
                  <c:v>124.709</c:v>
                </c:pt>
                <c:pt idx="151">
                  <c:v>135.18700000000001</c:v>
                </c:pt>
                <c:pt idx="152">
                  <c:v>124.536</c:v>
                </c:pt>
                <c:pt idx="153">
                  <c:v>114.036</c:v>
                </c:pt>
                <c:pt idx="154">
                  <c:v>140.05600000000001</c:v>
                </c:pt>
                <c:pt idx="155">
                  <c:v>173.839</c:v>
                </c:pt>
                <c:pt idx="156">
                  <c:v>140.054</c:v>
                </c:pt>
                <c:pt idx="157">
                  <c:v>91.980999999999995</c:v>
                </c:pt>
                <c:pt idx="158">
                  <c:v>119.83</c:v>
                </c:pt>
                <c:pt idx="159">
                  <c:v>101.358</c:v>
                </c:pt>
                <c:pt idx="160">
                  <c:v>82.084999999999994</c:v>
                </c:pt>
                <c:pt idx="161">
                  <c:v>133.87899999999999</c:v>
                </c:pt>
                <c:pt idx="162">
                  <c:v>131.96199999999999</c:v>
                </c:pt>
                <c:pt idx="163">
                  <c:v>77.216999999999999</c:v>
                </c:pt>
                <c:pt idx="164">
                  <c:v>115.14400000000001</c:v>
                </c:pt>
                <c:pt idx="165">
                  <c:v>130.863</c:v>
                </c:pt>
                <c:pt idx="166">
                  <c:v>83.57</c:v>
                </c:pt>
                <c:pt idx="167">
                  <c:v>166.92500000000001</c:v>
                </c:pt>
                <c:pt idx="168">
                  <c:v>129.13900000000001</c:v>
                </c:pt>
                <c:pt idx="169">
                  <c:v>95.945999999999998</c:v>
                </c:pt>
                <c:pt idx="170">
                  <c:v>116.068</c:v>
                </c:pt>
                <c:pt idx="171">
                  <c:v>131.251</c:v>
                </c:pt>
                <c:pt idx="172">
                  <c:v>75.239999999999995</c:v>
                </c:pt>
                <c:pt idx="173">
                  <c:v>125.994</c:v>
                </c:pt>
                <c:pt idx="174">
                  <c:v>125.021</c:v>
                </c:pt>
                <c:pt idx="175">
                  <c:v>95.028000000000006</c:v>
                </c:pt>
                <c:pt idx="176">
                  <c:v>81.948999999999998</c:v>
                </c:pt>
                <c:pt idx="177">
                  <c:v>199.84</c:v>
                </c:pt>
                <c:pt idx="178">
                  <c:v>88.968000000000004</c:v>
                </c:pt>
                <c:pt idx="179">
                  <c:v>147.95599999999999</c:v>
                </c:pt>
                <c:pt idx="180">
                  <c:v>119.97199999999999</c:v>
                </c:pt>
                <c:pt idx="181">
                  <c:v>148.02099999999999</c:v>
                </c:pt>
                <c:pt idx="182">
                  <c:v>94.466999999999999</c:v>
                </c:pt>
                <c:pt idx="183">
                  <c:v>155.95400000000001</c:v>
                </c:pt>
                <c:pt idx="184">
                  <c:v>94.884</c:v>
                </c:pt>
                <c:pt idx="185">
                  <c:v>133.01599999999999</c:v>
                </c:pt>
                <c:pt idx="186">
                  <c:v>172.00700000000001</c:v>
                </c:pt>
                <c:pt idx="187">
                  <c:v>141.982</c:v>
                </c:pt>
                <c:pt idx="188">
                  <c:v>114.184</c:v>
                </c:pt>
                <c:pt idx="189">
                  <c:v>188.03</c:v>
                </c:pt>
                <c:pt idx="190">
                  <c:v>126.039</c:v>
                </c:pt>
                <c:pt idx="191">
                  <c:v>153.69200000000001</c:v>
                </c:pt>
                <c:pt idx="192">
                  <c:v>145.86699999999999</c:v>
                </c:pt>
                <c:pt idx="193">
                  <c:v>76.046000000000006</c:v>
                </c:pt>
                <c:pt idx="194">
                  <c:v>84.956000000000003</c:v>
                </c:pt>
                <c:pt idx="195">
                  <c:v>84.968999999999994</c:v>
                </c:pt>
                <c:pt idx="196">
                  <c:v>147.87299999999999</c:v>
                </c:pt>
                <c:pt idx="197">
                  <c:v>131.798</c:v>
                </c:pt>
                <c:pt idx="198">
                  <c:v>141.86799999999999</c:v>
                </c:pt>
                <c:pt idx="199">
                  <c:v>111.956</c:v>
                </c:pt>
                <c:pt idx="200">
                  <c:v>76.94</c:v>
                </c:pt>
                <c:pt idx="201">
                  <c:v>110.018</c:v>
                </c:pt>
                <c:pt idx="202">
                  <c:v>138.45599999999999</c:v>
                </c:pt>
                <c:pt idx="203">
                  <c:v>116.542</c:v>
                </c:pt>
                <c:pt idx="204">
                  <c:v>119.458</c:v>
                </c:pt>
                <c:pt idx="205">
                  <c:v>157.012</c:v>
                </c:pt>
                <c:pt idx="206">
                  <c:v>147.80500000000001</c:v>
                </c:pt>
                <c:pt idx="207">
                  <c:v>144.03899999999999</c:v>
                </c:pt>
                <c:pt idx="208">
                  <c:v>144.21199999999999</c:v>
                </c:pt>
                <c:pt idx="209">
                  <c:v>148.101</c:v>
                </c:pt>
                <c:pt idx="210">
                  <c:v>105.09</c:v>
                </c:pt>
                <c:pt idx="211">
                  <c:v>145.10400000000001</c:v>
                </c:pt>
                <c:pt idx="212">
                  <c:v>63.378</c:v>
                </c:pt>
                <c:pt idx="213">
                  <c:v>104.82299999999999</c:v>
                </c:pt>
                <c:pt idx="214">
                  <c:v>114.074</c:v>
                </c:pt>
                <c:pt idx="215">
                  <c:v>163.893</c:v>
                </c:pt>
                <c:pt idx="216">
                  <c:v>127.497</c:v>
                </c:pt>
                <c:pt idx="217">
                  <c:v>131.36099999999999</c:v>
                </c:pt>
                <c:pt idx="218">
                  <c:v>130.11000000000001</c:v>
                </c:pt>
                <c:pt idx="219">
                  <c:v>113.941</c:v>
                </c:pt>
                <c:pt idx="220">
                  <c:v>136.03399999999999</c:v>
                </c:pt>
                <c:pt idx="221">
                  <c:v>142.89099999999999</c:v>
                </c:pt>
                <c:pt idx="222">
                  <c:v>149.024</c:v>
                </c:pt>
                <c:pt idx="223">
                  <c:v>139.774</c:v>
                </c:pt>
                <c:pt idx="224">
                  <c:v>116.76</c:v>
                </c:pt>
                <c:pt idx="225">
                  <c:v>170.28700000000001</c:v>
                </c:pt>
                <c:pt idx="226">
                  <c:v>80.052999999999997</c:v>
                </c:pt>
                <c:pt idx="227">
                  <c:v>128.50399999999999</c:v>
                </c:pt>
                <c:pt idx="228">
                  <c:v>171.797</c:v>
                </c:pt>
                <c:pt idx="229">
                  <c:v>181.489</c:v>
                </c:pt>
                <c:pt idx="230">
                  <c:v>157.11199999999999</c:v>
                </c:pt>
                <c:pt idx="231">
                  <c:v>61.04</c:v>
                </c:pt>
                <c:pt idx="232">
                  <c:v>137.446</c:v>
                </c:pt>
                <c:pt idx="233">
                  <c:v>134.94499999999999</c:v>
                </c:pt>
                <c:pt idx="234">
                  <c:v>118.029</c:v>
                </c:pt>
                <c:pt idx="235">
                  <c:v>68.37</c:v>
                </c:pt>
                <c:pt idx="236">
                  <c:v>128.173</c:v>
                </c:pt>
                <c:pt idx="237">
                  <c:v>79.704999999999998</c:v>
                </c:pt>
                <c:pt idx="238">
                  <c:v>186.06</c:v>
                </c:pt>
                <c:pt idx="239">
                  <c:v>170.22</c:v>
                </c:pt>
                <c:pt idx="240">
                  <c:v>168.92400000000001</c:v>
                </c:pt>
                <c:pt idx="241">
                  <c:v>145.761</c:v>
                </c:pt>
                <c:pt idx="242">
                  <c:v>79.448999999999998</c:v>
                </c:pt>
                <c:pt idx="243">
                  <c:v>78.805000000000007</c:v>
                </c:pt>
                <c:pt idx="244">
                  <c:v>122.52200000000001</c:v>
                </c:pt>
                <c:pt idx="245">
                  <c:v>123.18</c:v>
                </c:pt>
                <c:pt idx="246">
                  <c:v>66.451999999999998</c:v>
                </c:pt>
                <c:pt idx="247">
                  <c:v>100.607</c:v>
                </c:pt>
                <c:pt idx="248">
                  <c:v>179.404</c:v>
                </c:pt>
                <c:pt idx="249">
                  <c:v>119.447</c:v>
                </c:pt>
                <c:pt idx="250">
                  <c:v>79.786000000000001</c:v>
                </c:pt>
                <c:pt idx="251">
                  <c:v>119.962</c:v>
                </c:pt>
                <c:pt idx="252">
                  <c:v>101.023</c:v>
                </c:pt>
                <c:pt idx="253">
                  <c:v>174.839</c:v>
                </c:pt>
                <c:pt idx="254">
                  <c:v>147.124</c:v>
                </c:pt>
                <c:pt idx="255">
                  <c:v>124.80200000000001</c:v>
                </c:pt>
                <c:pt idx="256">
                  <c:v>172.929</c:v>
                </c:pt>
                <c:pt idx="257">
                  <c:v>82.641999999999996</c:v>
                </c:pt>
                <c:pt idx="258">
                  <c:v>118.143</c:v>
                </c:pt>
                <c:pt idx="259">
                  <c:v>173.696</c:v>
                </c:pt>
                <c:pt idx="260">
                  <c:v>78.007000000000005</c:v>
                </c:pt>
                <c:pt idx="261">
                  <c:v>92.853999999999999</c:v>
                </c:pt>
                <c:pt idx="262">
                  <c:v>88.423000000000002</c:v>
                </c:pt>
                <c:pt idx="263">
                  <c:v>68.534000000000006</c:v>
                </c:pt>
                <c:pt idx="264">
                  <c:v>88.908000000000001</c:v>
                </c:pt>
                <c:pt idx="265">
                  <c:v>146.60300000000001</c:v>
                </c:pt>
                <c:pt idx="266">
                  <c:v>142.01</c:v>
                </c:pt>
                <c:pt idx="267">
                  <c:v>59.722000000000001</c:v>
                </c:pt>
                <c:pt idx="268">
                  <c:v>70.894999999999996</c:v>
                </c:pt>
                <c:pt idx="269">
                  <c:v>125.374</c:v>
                </c:pt>
                <c:pt idx="270">
                  <c:v>129.55000000000001</c:v>
                </c:pt>
                <c:pt idx="271">
                  <c:v>138.09100000000001</c:v>
                </c:pt>
                <c:pt idx="272">
                  <c:v>81.055000000000007</c:v>
                </c:pt>
                <c:pt idx="273">
                  <c:v>67.397999999999996</c:v>
                </c:pt>
                <c:pt idx="274">
                  <c:v>72.364000000000004</c:v>
                </c:pt>
                <c:pt idx="275">
                  <c:v>140.09700000000001</c:v>
                </c:pt>
                <c:pt idx="276">
                  <c:v>85.936000000000007</c:v>
                </c:pt>
                <c:pt idx="277">
                  <c:v>173.523</c:v>
                </c:pt>
                <c:pt idx="278">
                  <c:v>179.48099999999999</c:v>
                </c:pt>
                <c:pt idx="279">
                  <c:v>120.996</c:v>
                </c:pt>
                <c:pt idx="280">
                  <c:v>62.073999999999998</c:v>
                </c:pt>
                <c:pt idx="281">
                  <c:v>137.59200000000001</c:v>
                </c:pt>
                <c:pt idx="282">
                  <c:v>139.279</c:v>
                </c:pt>
                <c:pt idx="283">
                  <c:v>133.46700000000001</c:v>
                </c:pt>
                <c:pt idx="284">
                  <c:v>134.82400000000001</c:v>
                </c:pt>
                <c:pt idx="285">
                  <c:v>129.16900000000001</c:v>
                </c:pt>
                <c:pt idx="286">
                  <c:v>91.772999999999996</c:v>
                </c:pt>
                <c:pt idx="287">
                  <c:v>86.777000000000001</c:v>
                </c:pt>
                <c:pt idx="288">
                  <c:v>140.947</c:v>
                </c:pt>
                <c:pt idx="289">
                  <c:v>136.05500000000001</c:v>
                </c:pt>
                <c:pt idx="290">
                  <c:v>176.916</c:v>
                </c:pt>
                <c:pt idx="291">
                  <c:v>89.745000000000005</c:v>
                </c:pt>
                <c:pt idx="292">
                  <c:v>99.635000000000005</c:v>
                </c:pt>
                <c:pt idx="293">
                  <c:v>77.899000000000001</c:v>
                </c:pt>
                <c:pt idx="294">
                  <c:v>69.988</c:v>
                </c:pt>
                <c:pt idx="295">
                  <c:v>76.334999999999994</c:v>
                </c:pt>
                <c:pt idx="296">
                  <c:v>79.444999999999993</c:v>
                </c:pt>
                <c:pt idx="297">
                  <c:v>82.388000000000005</c:v>
                </c:pt>
                <c:pt idx="298">
                  <c:v>96.591999999999999</c:v>
                </c:pt>
                <c:pt idx="299">
                  <c:v>86.614000000000004</c:v>
                </c:pt>
                <c:pt idx="300">
                  <c:v>84.837000000000003</c:v>
                </c:pt>
                <c:pt idx="301">
                  <c:v>79.811000000000007</c:v>
                </c:pt>
                <c:pt idx="302">
                  <c:v>83.734999999999999</c:v>
                </c:pt>
                <c:pt idx="303">
                  <c:v>79.486999999999995</c:v>
                </c:pt>
                <c:pt idx="304">
                  <c:v>138.51499999999999</c:v>
                </c:pt>
                <c:pt idx="305">
                  <c:v>72.259</c:v>
                </c:pt>
                <c:pt idx="306">
                  <c:v>136.54599999999999</c:v>
                </c:pt>
                <c:pt idx="307">
                  <c:v>68.941000000000003</c:v>
                </c:pt>
                <c:pt idx="308">
                  <c:v>81.406000000000006</c:v>
                </c:pt>
                <c:pt idx="309">
                  <c:v>64.018000000000001</c:v>
                </c:pt>
                <c:pt idx="310">
                  <c:v>173.44300000000001</c:v>
                </c:pt>
                <c:pt idx="311">
                  <c:v>95.596999999999994</c:v>
                </c:pt>
                <c:pt idx="312">
                  <c:v>67.210999999999999</c:v>
                </c:pt>
                <c:pt idx="313">
                  <c:v>86.432000000000002</c:v>
                </c:pt>
                <c:pt idx="314">
                  <c:v>84.003</c:v>
                </c:pt>
                <c:pt idx="315">
                  <c:v>82.037000000000006</c:v>
                </c:pt>
                <c:pt idx="316">
                  <c:v>73.215000000000003</c:v>
                </c:pt>
                <c:pt idx="317">
                  <c:v>0</c:v>
                </c:pt>
              </c:numCache>
            </c:numRef>
          </c:xVal>
          <c:yVal>
            <c:numRef>
              <c:f>'Track Details'!$N$4:$N$321</c:f>
              <c:numCache>
                <c:formatCode>0%</c:formatCode>
                <c:ptCount val="318"/>
                <c:pt idx="0">
                  <c:v>0.94499999999999995</c:v>
                </c:pt>
                <c:pt idx="1">
                  <c:v>0.93700000000000006</c:v>
                </c:pt>
                <c:pt idx="2">
                  <c:v>0.66100000000000003</c:v>
                </c:pt>
                <c:pt idx="3">
                  <c:v>0.70899999999999996</c:v>
                </c:pt>
                <c:pt idx="4">
                  <c:v>0.92800000000000005</c:v>
                </c:pt>
                <c:pt idx="5">
                  <c:v>0.86299999999999999</c:v>
                </c:pt>
                <c:pt idx="6">
                  <c:v>0.69599999999999995</c:v>
                </c:pt>
                <c:pt idx="7">
                  <c:v>0.59099999999999997</c:v>
                </c:pt>
                <c:pt idx="8">
                  <c:v>0.93100000000000005</c:v>
                </c:pt>
                <c:pt idx="9">
                  <c:v>0.90400000000000003</c:v>
                </c:pt>
                <c:pt idx="10">
                  <c:v>0.89200000000000002</c:v>
                </c:pt>
                <c:pt idx="11">
                  <c:v>0.79600000000000004</c:v>
                </c:pt>
                <c:pt idx="12">
                  <c:v>0.22</c:v>
                </c:pt>
                <c:pt idx="13">
                  <c:v>0.27400000000000002</c:v>
                </c:pt>
                <c:pt idx="14">
                  <c:v>0.92200000000000004</c:v>
                </c:pt>
                <c:pt idx="15">
                  <c:v>7.6799999999999993E-2</c:v>
                </c:pt>
                <c:pt idx="16">
                  <c:v>0.44700000000000001</c:v>
                </c:pt>
                <c:pt idx="17">
                  <c:v>0.26700000000000002</c:v>
                </c:pt>
                <c:pt idx="18">
                  <c:v>0.50600000000000001</c:v>
                </c:pt>
                <c:pt idx="19">
                  <c:v>0.59099999999999997</c:v>
                </c:pt>
                <c:pt idx="20">
                  <c:v>0.36099999999999999</c:v>
                </c:pt>
                <c:pt idx="21">
                  <c:v>0.79300000000000004</c:v>
                </c:pt>
                <c:pt idx="22">
                  <c:v>0.52400000000000002</c:v>
                </c:pt>
                <c:pt idx="23">
                  <c:v>0.51900000000000002</c:v>
                </c:pt>
                <c:pt idx="24">
                  <c:v>0.68500000000000005</c:v>
                </c:pt>
                <c:pt idx="25">
                  <c:v>0.32</c:v>
                </c:pt>
                <c:pt idx="26">
                  <c:v>0.75</c:v>
                </c:pt>
                <c:pt idx="27">
                  <c:v>0.95599999999999996</c:v>
                </c:pt>
                <c:pt idx="28">
                  <c:v>0.58299999999999996</c:v>
                </c:pt>
                <c:pt idx="29">
                  <c:v>0.438</c:v>
                </c:pt>
                <c:pt idx="30">
                  <c:v>0.80700000000000005</c:v>
                </c:pt>
                <c:pt idx="31">
                  <c:v>0.59799999999999998</c:v>
                </c:pt>
                <c:pt idx="32">
                  <c:v>0.86699999999999999</c:v>
                </c:pt>
                <c:pt idx="33">
                  <c:v>0.96099999999999997</c:v>
                </c:pt>
                <c:pt idx="34">
                  <c:v>0.90200000000000002</c:v>
                </c:pt>
                <c:pt idx="35">
                  <c:v>0.29399999999999998</c:v>
                </c:pt>
                <c:pt idx="36">
                  <c:v>0.35699999999999998</c:v>
                </c:pt>
                <c:pt idx="37">
                  <c:v>0.46800000000000003</c:v>
                </c:pt>
                <c:pt idx="38">
                  <c:v>0.89800000000000002</c:v>
                </c:pt>
                <c:pt idx="39">
                  <c:v>0.373</c:v>
                </c:pt>
                <c:pt idx="40">
                  <c:v>0.46300000000000002</c:v>
                </c:pt>
                <c:pt idx="41">
                  <c:v>0.90100000000000002</c:v>
                </c:pt>
                <c:pt idx="42">
                  <c:v>0.186</c:v>
                </c:pt>
                <c:pt idx="43">
                  <c:v>0.35199999999999998</c:v>
                </c:pt>
                <c:pt idx="44">
                  <c:v>0.71699999999999997</c:v>
                </c:pt>
                <c:pt idx="45">
                  <c:v>0.42199999999999999</c:v>
                </c:pt>
                <c:pt idx="46">
                  <c:v>0.53</c:v>
                </c:pt>
                <c:pt idx="47">
                  <c:v>0.34499999999999997</c:v>
                </c:pt>
                <c:pt idx="48">
                  <c:v>0.376</c:v>
                </c:pt>
                <c:pt idx="49">
                  <c:v>0.52100000000000002</c:v>
                </c:pt>
                <c:pt idx="50">
                  <c:v>0.31</c:v>
                </c:pt>
                <c:pt idx="51">
                  <c:v>0.73599999999999999</c:v>
                </c:pt>
                <c:pt idx="52">
                  <c:v>0.79500000000000004</c:v>
                </c:pt>
                <c:pt idx="53">
                  <c:v>0.51300000000000001</c:v>
                </c:pt>
                <c:pt idx="54">
                  <c:v>0.55700000000000005</c:v>
                </c:pt>
                <c:pt idx="55">
                  <c:v>0.80500000000000005</c:v>
                </c:pt>
                <c:pt idx="56">
                  <c:v>0.40899999999999997</c:v>
                </c:pt>
                <c:pt idx="57">
                  <c:v>0.26900000000000002</c:v>
                </c:pt>
                <c:pt idx="58">
                  <c:v>0.49299999999999999</c:v>
                </c:pt>
                <c:pt idx="59">
                  <c:v>0.42</c:v>
                </c:pt>
                <c:pt idx="60">
                  <c:v>0.48599999999999999</c:v>
                </c:pt>
                <c:pt idx="61">
                  <c:v>0.61499999999999999</c:v>
                </c:pt>
                <c:pt idx="62">
                  <c:v>0.13500000000000001</c:v>
                </c:pt>
                <c:pt idx="63">
                  <c:v>0.37</c:v>
                </c:pt>
                <c:pt idx="64">
                  <c:v>0.49399999999999999</c:v>
                </c:pt>
                <c:pt idx="65">
                  <c:v>0.52300000000000002</c:v>
                </c:pt>
                <c:pt idx="66">
                  <c:v>0.57899999999999996</c:v>
                </c:pt>
                <c:pt idx="67">
                  <c:v>0.58699999999999997</c:v>
                </c:pt>
                <c:pt idx="68">
                  <c:v>0.17799999999999999</c:v>
                </c:pt>
                <c:pt idx="69">
                  <c:v>0.68</c:v>
                </c:pt>
                <c:pt idx="70">
                  <c:v>0.54100000000000004</c:v>
                </c:pt>
                <c:pt idx="71">
                  <c:v>0.93100000000000005</c:v>
                </c:pt>
                <c:pt idx="72">
                  <c:v>0.53600000000000003</c:v>
                </c:pt>
                <c:pt idx="73">
                  <c:v>0.82299999999999995</c:v>
                </c:pt>
                <c:pt idx="74">
                  <c:v>0.879</c:v>
                </c:pt>
                <c:pt idx="75">
                  <c:v>0.39100000000000001</c:v>
                </c:pt>
                <c:pt idx="76">
                  <c:v>0.80200000000000005</c:v>
                </c:pt>
                <c:pt idx="77">
                  <c:v>0.72399999999999998</c:v>
                </c:pt>
                <c:pt idx="78">
                  <c:v>0.81599999999999995</c:v>
                </c:pt>
                <c:pt idx="79">
                  <c:v>0.48599999999999999</c:v>
                </c:pt>
                <c:pt idx="80">
                  <c:v>0.53900000000000003</c:v>
                </c:pt>
                <c:pt idx="81">
                  <c:v>0.501</c:v>
                </c:pt>
                <c:pt idx="82">
                  <c:v>0.39700000000000002</c:v>
                </c:pt>
                <c:pt idx="83">
                  <c:v>0.5</c:v>
                </c:pt>
                <c:pt idx="84">
                  <c:v>0.29499999999999998</c:v>
                </c:pt>
                <c:pt idx="85">
                  <c:v>0.372</c:v>
                </c:pt>
                <c:pt idx="86">
                  <c:v>0.745</c:v>
                </c:pt>
                <c:pt idx="87">
                  <c:v>0.88600000000000001</c:v>
                </c:pt>
                <c:pt idx="88">
                  <c:v>0.70499999999999996</c:v>
                </c:pt>
                <c:pt idx="89">
                  <c:v>0.17699999999999999</c:v>
                </c:pt>
                <c:pt idx="90">
                  <c:v>0.42399999999999999</c:v>
                </c:pt>
                <c:pt idx="91">
                  <c:v>0.54100000000000004</c:v>
                </c:pt>
                <c:pt idx="92">
                  <c:v>0.214</c:v>
                </c:pt>
                <c:pt idx="93">
                  <c:v>0.20799999999999999</c:v>
                </c:pt>
                <c:pt idx="94">
                  <c:v>0.254</c:v>
                </c:pt>
                <c:pt idx="95">
                  <c:v>0.49099999999999999</c:v>
                </c:pt>
                <c:pt idx="96">
                  <c:v>0.379</c:v>
                </c:pt>
                <c:pt idx="97">
                  <c:v>0.58599999999999997</c:v>
                </c:pt>
                <c:pt idx="98">
                  <c:v>0.72799999999999998</c:v>
                </c:pt>
                <c:pt idx="99">
                  <c:v>0.64500000000000002</c:v>
                </c:pt>
                <c:pt idx="100">
                  <c:v>0.45200000000000001</c:v>
                </c:pt>
                <c:pt idx="101">
                  <c:v>7.1900000000000006E-2</c:v>
                </c:pt>
                <c:pt idx="102">
                  <c:v>0.22800000000000001</c:v>
                </c:pt>
                <c:pt idx="103">
                  <c:v>0.42599999999999999</c:v>
                </c:pt>
                <c:pt idx="104">
                  <c:v>0.16500000000000001</c:v>
                </c:pt>
                <c:pt idx="105">
                  <c:v>0.17699999999999999</c:v>
                </c:pt>
                <c:pt idx="106">
                  <c:v>0.20100000000000001</c:v>
                </c:pt>
                <c:pt idx="107">
                  <c:v>0.38700000000000001</c:v>
                </c:pt>
                <c:pt idx="108">
                  <c:v>0.58899999999999997</c:v>
                </c:pt>
                <c:pt idx="109">
                  <c:v>0.308</c:v>
                </c:pt>
                <c:pt idx="110">
                  <c:v>0.36599999999999999</c:v>
                </c:pt>
                <c:pt idx="111">
                  <c:v>0.374</c:v>
                </c:pt>
                <c:pt idx="112">
                  <c:v>0.44600000000000001</c:v>
                </c:pt>
                <c:pt idx="113">
                  <c:v>0.495</c:v>
                </c:pt>
                <c:pt idx="114">
                  <c:v>0.60899999999999999</c:v>
                </c:pt>
                <c:pt idx="115">
                  <c:v>0.65</c:v>
                </c:pt>
                <c:pt idx="116">
                  <c:v>0.153</c:v>
                </c:pt>
                <c:pt idx="117">
                  <c:v>0.16800000000000001</c:v>
                </c:pt>
                <c:pt idx="118">
                  <c:v>0.47399999999999998</c:v>
                </c:pt>
                <c:pt idx="119">
                  <c:v>0.311</c:v>
                </c:pt>
                <c:pt idx="120">
                  <c:v>0.34100000000000003</c:v>
                </c:pt>
                <c:pt idx="121">
                  <c:v>0.46100000000000002</c:v>
                </c:pt>
                <c:pt idx="122">
                  <c:v>0.34799999999999998</c:v>
                </c:pt>
                <c:pt idx="123">
                  <c:v>0.45100000000000001</c:v>
                </c:pt>
                <c:pt idx="124">
                  <c:v>0.45100000000000001</c:v>
                </c:pt>
                <c:pt idx="125">
                  <c:v>0.10199999999999999</c:v>
                </c:pt>
                <c:pt idx="126">
                  <c:v>0.54</c:v>
                </c:pt>
                <c:pt idx="127">
                  <c:v>0.27200000000000002</c:v>
                </c:pt>
                <c:pt idx="128">
                  <c:v>0.433</c:v>
                </c:pt>
                <c:pt idx="129">
                  <c:v>0.53900000000000003</c:v>
                </c:pt>
                <c:pt idx="130">
                  <c:v>0.32400000000000001</c:v>
                </c:pt>
                <c:pt idx="131">
                  <c:v>0.63900000000000001</c:v>
                </c:pt>
                <c:pt idx="132">
                  <c:v>0.45200000000000001</c:v>
                </c:pt>
                <c:pt idx="133">
                  <c:v>0.66800000000000004</c:v>
                </c:pt>
                <c:pt idx="134">
                  <c:v>0.69</c:v>
                </c:pt>
                <c:pt idx="135">
                  <c:v>0.30099999999999999</c:v>
                </c:pt>
                <c:pt idx="136">
                  <c:v>0.30099999999999999</c:v>
                </c:pt>
                <c:pt idx="137">
                  <c:v>0.47599999999999998</c:v>
                </c:pt>
                <c:pt idx="138">
                  <c:v>0.53600000000000003</c:v>
                </c:pt>
                <c:pt idx="139">
                  <c:v>0.35599999999999998</c:v>
                </c:pt>
                <c:pt idx="140">
                  <c:v>0.626</c:v>
                </c:pt>
                <c:pt idx="141">
                  <c:v>0.68100000000000005</c:v>
                </c:pt>
                <c:pt idx="142">
                  <c:v>0.72699999999999998</c:v>
                </c:pt>
                <c:pt idx="143">
                  <c:v>0.51</c:v>
                </c:pt>
                <c:pt idx="144">
                  <c:v>5.9200000000000003E-2</c:v>
                </c:pt>
                <c:pt idx="145">
                  <c:v>0.307</c:v>
                </c:pt>
                <c:pt idx="146">
                  <c:v>0.92800000000000005</c:v>
                </c:pt>
                <c:pt idx="147">
                  <c:v>0.13700000000000001</c:v>
                </c:pt>
                <c:pt idx="148">
                  <c:v>0.501</c:v>
                </c:pt>
                <c:pt idx="149">
                  <c:v>0.33800000000000002</c:v>
                </c:pt>
                <c:pt idx="150">
                  <c:v>0.20200000000000001</c:v>
                </c:pt>
                <c:pt idx="151">
                  <c:v>0.29399999999999998</c:v>
                </c:pt>
                <c:pt idx="152">
                  <c:v>0.255</c:v>
                </c:pt>
                <c:pt idx="153">
                  <c:v>0.34799999999999998</c:v>
                </c:pt>
                <c:pt idx="154">
                  <c:v>0.47199999999999998</c:v>
                </c:pt>
                <c:pt idx="155">
                  <c:v>0.53</c:v>
                </c:pt>
                <c:pt idx="156">
                  <c:v>0.247</c:v>
                </c:pt>
                <c:pt idx="157">
                  <c:v>0.184</c:v>
                </c:pt>
                <c:pt idx="158">
                  <c:v>0.189</c:v>
                </c:pt>
                <c:pt idx="159">
                  <c:v>0.22700000000000001</c:v>
                </c:pt>
                <c:pt idx="160">
                  <c:v>0.47799999999999998</c:v>
                </c:pt>
                <c:pt idx="161">
                  <c:v>0.29899999999999999</c:v>
                </c:pt>
                <c:pt idx="162">
                  <c:v>0.32100000000000001</c:v>
                </c:pt>
                <c:pt idx="163">
                  <c:v>0.54500000000000004</c:v>
                </c:pt>
                <c:pt idx="164">
                  <c:v>0.47699999999999998</c:v>
                </c:pt>
                <c:pt idx="165">
                  <c:v>0.39200000000000002</c:v>
                </c:pt>
                <c:pt idx="166">
                  <c:v>0.107</c:v>
                </c:pt>
                <c:pt idx="167">
                  <c:v>0.33500000000000002</c:v>
                </c:pt>
                <c:pt idx="168">
                  <c:v>0.34</c:v>
                </c:pt>
                <c:pt idx="169">
                  <c:v>0.41099999999999998</c:v>
                </c:pt>
                <c:pt idx="170">
                  <c:v>0.11</c:v>
                </c:pt>
                <c:pt idx="171">
                  <c:v>0.254</c:v>
                </c:pt>
                <c:pt idx="172">
                  <c:v>0.436</c:v>
                </c:pt>
                <c:pt idx="173">
                  <c:v>0.16900000000000001</c:v>
                </c:pt>
                <c:pt idx="174">
                  <c:v>0.153</c:v>
                </c:pt>
                <c:pt idx="175">
                  <c:v>0.378</c:v>
                </c:pt>
                <c:pt idx="176">
                  <c:v>0.22700000000000001</c:v>
                </c:pt>
                <c:pt idx="177">
                  <c:v>0.50900000000000001</c:v>
                </c:pt>
                <c:pt idx="178">
                  <c:v>0.28399999999999997</c:v>
                </c:pt>
                <c:pt idx="179">
                  <c:v>0.51600000000000001</c:v>
                </c:pt>
                <c:pt idx="180">
                  <c:v>0.222</c:v>
                </c:pt>
                <c:pt idx="181">
                  <c:v>0.376</c:v>
                </c:pt>
                <c:pt idx="182">
                  <c:v>0.153</c:v>
                </c:pt>
                <c:pt idx="183">
                  <c:v>0.495</c:v>
                </c:pt>
                <c:pt idx="184">
                  <c:v>0.29799999999999999</c:v>
                </c:pt>
                <c:pt idx="185">
                  <c:v>0.29099999999999998</c:v>
                </c:pt>
                <c:pt idx="186">
                  <c:v>0.379</c:v>
                </c:pt>
                <c:pt idx="187">
                  <c:v>0.17299999999999999</c:v>
                </c:pt>
                <c:pt idx="188">
                  <c:v>5.2299999999999999E-2</c:v>
                </c:pt>
                <c:pt idx="189">
                  <c:v>0.52500000000000002</c:v>
                </c:pt>
                <c:pt idx="190">
                  <c:v>0.184</c:v>
                </c:pt>
                <c:pt idx="191">
                  <c:v>0.34899999999999998</c:v>
                </c:pt>
                <c:pt idx="192">
                  <c:v>7.8399999999999997E-2</c:v>
                </c:pt>
                <c:pt idx="193">
                  <c:v>0.47</c:v>
                </c:pt>
                <c:pt idx="194">
                  <c:v>0.184</c:v>
                </c:pt>
                <c:pt idx="195">
                  <c:v>0.60299999999999998</c:v>
                </c:pt>
                <c:pt idx="196">
                  <c:v>7.9699999999999993E-2</c:v>
                </c:pt>
                <c:pt idx="197">
                  <c:v>0.17299999999999999</c:v>
                </c:pt>
                <c:pt idx="198">
                  <c:v>0.23499999999999999</c:v>
                </c:pt>
                <c:pt idx="199">
                  <c:v>0.4</c:v>
                </c:pt>
                <c:pt idx="200">
                  <c:v>0.20300000000000001</c:v>
                </c:pt>
                <c:pt idx="201">
                  <c:v>0.13200000000000001</c:v>
                </c:pt>
                <c:pt idx="202">
                  <c:v>9.8400000000000001E-2</c:v>
                </c:pt>
                <c:pt idx="203">
                  <c:v>0.114</c:v>
                </c:pt>
                <c:pt idx="204">
                  <c:v>0.33500000000000002</c:v>
                </c:pt>
                <c:pt idx="205">
                  <c:v>0.503</c:v>
                </c:pt>
                <c:pt idx="206">
                  <c:v>0.154</c:v>
                </c:pt>
                <c:pt idx="207">
                  <c:v>5.2400000000000002E-2</c:v>
                </c:pt>
                <c:pt idx="208">
                  <c:v>0.249</c:v>
                </c:pt>
                <c:pt idx="209">
                  <c:v>0.126</c:v>
                </c:pt>
                <c:pt idx="210">
                  <c:v>0.222</c:v>
                </c:pt>
                <c:pt idx="211">
                  <c:v>0.313</c:v>
                </c:pt>
                <c:pt idx="212">
                  <c:v>0.34200000000000003</c:v>
                </c:pt>
                <c:pt idx="213">
                  <c:v>0.51300000000000001</c:v>
                </c:pt>
                <c:pt idx="214">
                  <c:v>0.20699999999999999</c:v>
                </c:pt>
                <c:pt idx="215">
                  <c:v>0.20799999999999999</c:v>
                </c:pt>
                <c:pt idx="216">
                  <c:v>0.47099999999999997</c:v>
                </c:pt>
                <c:pt idx="217">
                  <c:v>0.26200000000000001</c:v>
                </c:pt>
                <c:pt idx="218">
                  <c:v>0.123</c:v>
                </c:pt>
                <c:pt idx="219">
                  <c:v>0.20899999999999999</c:v>
                </c:pt>
                <c:pt idx="220">
                  <c:v>8.5000000000000006E-2</c:v>
                </c:pt>
                <c:pt idx="221">
                  <c:v>0.219</c:v>
                </c:pt>
                <c:pt idx="222">
                  <c:v>0.30599999999999999</c:v>
                </c:pt>
                <c:pt idx="223">
                  <c:v>0.129</c:v>
                </c:pt>
                <c:pt idx="224">
                  <c:v>0.104</c:v>
                </c:pt>
                <c:pt idx="225">
                  <c:v>0.19400000000000001</c:v>
                </c:pt>
                <c:pt idx="226">
                  <c:v>0.30099999999999999</c:v>
                </c:pt>
                <c:pt idx="227">
                  <c:v>0.14099999999999999</c:v>
                </c:pt>
                <c:pt idx="228">
                  <c:v>0.376</c:v>
                </c:pt>
                <c:pt idx="229">
                  <c:v>0.54400000000000004</c:v>
                </c:pt>
                <c:pt idx="230">
                  <c:v>0.13700000000000001</c:v>
                </c:pt>
                <c:pt idx="231">
                  <c:v>0.222</c:v>
                </c:pt>
                <c:pt idx="232">
                  <c:v>0.12</c:v>
                </c:pt>
                <c:pt idx="233">
                  <c:v>0.219</c:v>
                </c:pt>
                <c:pt idx="234">
                  <c:v>0.32300000000000001</c:v>
                </c:pt>
                <c:pt idx="235">
                  <c:v>0.35899999999999999</c:v>
                </c:pt>
                <c:pt idx="236">
                  <c:v>0.159</c:v>
                </c:pt>
                <c:pt idx="237">
                  <c:v>0.52500000000000002</c:v>
                </c:pt>
                <c:pt idx="238">
                  <c:v>0.49299999999999999</c:v>
                </c:pt>
                <c:pt idx="239">
                  <c:v>0.17</c:v>
                </c:pt>
                <c:pt idx="240">
                  <c:v>0.33800000000000002</c:v>
                </c:pt>
                <c:pt idx="241">
                  <c:v>0.13200000000000001</c:v>
                </c:pt>
                <c:pt idx="242">
                  <c:v>0.111</c:v>
                </c:pt>
                <c:pt idx="243">
                  <c:v>0.25900000000000001</c:v>
                </c:pt>
                <c:pt idx="244">
                  <c:v>0.193</c:v>
                </c:pt>
                <c:pt idx="245">
                  <c:v>0.32</c:v>
                </c:pt>
                <c:pt idx="246">
                  <c:v>0.33</c:v>
                </c:pt>
                <c:pt idx="247">
                  <c:v>8.4900000000000003E-2</c:v>
                </c:pt>
                <c:pt idx="248">
                  <c:v>0.34899999999999998</c:v>
                </c:pt>
                <c:pt idx="249">
                  <c:v>0.115</c:v>
                </c:pt>
                <c:pt idx="250">
                  <c:v>0.188</c:v>
                </c:pt>
                <c:pt idx="251">
                  <c:v>0.159</c:v>
                </c:pt>
                <c:pt idx="252">
                  <c:v>0.32100000000000001</c:v>
                </c:pt>
                <c:pt idx="253">
                  <c:v>0.41499999999999998</c:v>
                </c:pt>
                <c:pt idx="254">
                  <c:v>0.49099999999999999</c:v>
                </c:pt>
                <c:pt idx="255">
                  <c:v>0.309</c:v>
                </c:pt>
                <c:pt idx="256">
                  <c:v>0.218</c:v>
                </c:pt>
                <c:pt idx="257">
                  <c:v>0.19800000000000001</c:v>
                </c:pt>
                <c:pt idx="258">
                  <c:v>0.32100000000000001</c:v>
                </c:pt>
                <c:pt idx="259">
                  <c:v>0.34200000000000003</c:v>
                </c:pt>
                <c:pt idx="260">
                  <c:v>0.3</c:v>
                </c:pt>
                <c:pt idx="261">
                  <c:v>0.42099999999999999</c:v>
                </c:pt>
                <c:pt idx="262">
                  <c:v>0.23400000000000001</c:v>
                </c:pt>
                <c:pt idx="263">
                  <c:v>0.45300000000000001</c:v>
                </c:pt>
                <c:pt idx="264">
                  <c:v>0.219</c:v>
                </c:pt>
                <c:pt idx="265">
                  <c:v>0.27400000000000002</c:v>
                </c:pt>
                <c:pt idx="266">
                  <c:v>3.6499999999999998E-2</c:v>
                </c:pt>
                <c:pt idx="267">
                  <c:v>0.224</c:v>
                </c:pt>
                <c:pt idx="268">
                  <c:v>5.2200000000000003E-2</c:v>
                </c:pt>
                <c:pt idx="269">
                  <c:v>0.32700000000000001</c:v>
                </c:pt>
                <c:pt idx="270">
                  <c:v>7.5600000000000001E-2</c:v>
                </c:pt>
                <c:pt idx="271">
                  <c:v>3.8699999999999998E-2</c:v>
                </c:pt>
                <c:pt idx="272">
                  <c:v>0.29699999999999999</c:v>
                </c:pt>
                <c:pt idx="273">
                  <c:v>0.13</c:v>
                </c:pt>
                <c:pt idx="274">
                  <c:v>0.14899999999999999</c:v>
                </c:pt>
                <c:pt idx="275">
                  <c:v>0.311</c:v>
                </c:pt>
                <c:pt idx="276">
                  <c:v>0.19900000000000001</c:v>
                </c:pt>
                <c:pt idx="277">
                  <c:v>0.16800000000000001</c:v>
                </c:pt>
                <c:pt idx="278">
                  <c:v>0.29699999999999999</c:v>
                </c:pt>
                <c:pt idx="279">
                  <c:v>5.11E-2</c:v>
                </c:pt>
                <c:pt idx="280">
                  <c:v>0.247</c:v>
                </c:pt>
                <c:pt idx="281">
                  <c:v>5.2299999999999999E-2</c:v>
                </c:pt>
                <c:pt idx="282">
                  <c:v>0.217</c:v>
                </c:pt>
                <c:pt idx="283">
                  <c:v>0.129</c:v>
                </c:pt>
                <c:pt idx="284">
                  <c:v>0.247</c:v>
                </c:pt>
                <c:pt idx="285">
                  <c:v>0.38100000000000001</c:v>
                </c:pt>
                <c:pt idx="286">
                  <c:v>8.5199999999999998E-2</c:v>
                </c:pt>
                <c:pt idx="287">
                  <c:v>0.22700000000000001</c:v>
                </c:pt>
                <c:pt idx="288">
                  <c:v>0.11700000000000001</c:v>
                </c:pt>
                <c:pt idx="289">
                  <c:v>7.8200000000000006E-2</c:v>
                </c:pt>
                <c:pt idx="290">
                  <c:v>0.16200000000000001</c:v>
                </c:pt>
                <c:pt idx="291">
                  <c:v>0.20300000000000001</c:v>
                </c:pt>
                <c:pt idx="292">
                  <c:v>3.7600000000000001E-2</c:v>
                </c:pt>
                <c:pt idx="293">
                  <c:v>0.152</c:v>
                </c:pt>
                <c:pt idx="294">
                  <c:v>3.95E-2</c:v>
                </c:pt>
                <c:pt idx="295">
                  <c:v>0.219</c:v>
                </c:pt>
                <c:pt idx="296">
                  <c:v>0.16400000000000001</c:v>
                </c:pt>
                <c:pt idx="297">
                  <c:v>5.04E-2</c:v>
                </c:pt>
                <c:pt idx="298">
                  <c:v>0.109</c:v>
                </c:pt>
                <c:pt idx="299">
                  <c:v>0.17199999999999999</c:v>
                </c:pt>
                <c:pt idx="300">
                  <c:v>7.8399999999999997E-2</c:v>
                </c:pt>
                <c:pt idx="301">
                  <c:v>3.6799999999999999E-2</c:v>
                </c:pt>
                <c:pt idx="302">
                  <c:v>0.3</c:v>
                </c:pt>
                <c:pt idx="303">
                  <c:v>6.2199999999999998E-2</c:v>
                </c:pt>
                <c:pt idx="304">
                  <c:v>6.4299999999999996E-2</c:v>
                </c:pt>
                <c:pt idx="305">
                  <c:v>7.3899999999999993E-2</c:v>
                </c:pt>
                <c:pt idx="306">
                  <c:v>6.8400000000000002E-2</c:v>
                </c:pt>
                <c:pt idx="307">
                  <c:v>8.7599999999999997E-2</c:v>
                </c:pt>
                <c:pt idx="308">
                  <c:v>0.16800000000000001</c:v>
                </c:pt>
                <c:pt idx="309">
                  <c:v>3.3099999999999997E-2</c:v>
                </c:pt>
                <c:pt idx="310">
                  <c:v>9.4600000000000004E-2</c:v>
                </c:pt>
                <c:pt idx="311">
                  <c:v>3.4700000000000002E-2</c:v>
                </c:pt>
                <c:pt idx="312">
                  <c:v>3.7999999999999999E-2</c:v>
                </c:pt>
                <c:pt idx="313">
                  <c:v>3.6700000000000003E-2</c:v>
                </c:pt>
                <c:pt idx="314">
                  <c:v>5.5599999999999997E-2</c:v>
                </c:pt>
                <c:pt idx="315">
                  <c:v>3.9399999999999998E-2</c:v>
                </c:pt>
                <c:pt idx="316">
                  <c:v>0.03</c:v>
                </c:pt>
                <c:pt idx="317">
                  <c:v>0</c:v>
                </c:pt>
              </c:numCache>
            </c:numRef>
          </c:yVal>
          <c:smooth val="0"/>
          <c:extLst>
            <c:ext xmlns:c16="http://schemas.microsoft.com/office/drawing/2014/chart" uri="{C3380CC4-5D6E-409C-BE32-E72D297353CC}">
              <c16:uniqueId val="{00000000-0ED7-FC48-95EB-A24965C83E77}"/>
            </c:ext>
          </c:extLst>
        </c:ser>
        <c:dLbls>
          <c:showLegendKey val="0"/>
          <c:showVal val="0"/>
          <c:showCatName val="0"/>
          <c:showSerName val="0"/>
          <c:showPercent val="0"/>
          <c:showBubbleSize val="0"/>
        </c:dLbls>
        <c:axId val="641063344"/>
        <c:axId val="245889840"/>
      </c:scatterChart>
      <c:valAx>
        <c:axId val="641063344"/>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5889840"/>
        <c:crosses val="autoZero"/>
        <c:crossBetween val="midCat"/>
      </c:valAx>
      <c:valAx>
        <c:axId val="245889840"/>
        <c:scaling>
          <c:orientation val="minMax"/>
          <c:max val="1"/>
        </c:scaling>
        <c:delete val="0"/>
        <c:axPos val="l"/>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063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35</xdr:col>
      <xdr:colOff>521735</xdr:colOff>
      <xdr:row>3</xdr:row>
      <xdr:rowOff>26602</xdr:rowOff>
    </xdr:from>
    <xdr:to>
      <xdr:col>42</xdr:col>
      <xdr:colOff>252443</xdr:colOff>
      <xdr:row>20</xdr:row>
      <xdr:rowOff>14810</xdr:rowOff>
    </xdr:to>
    <xdr:graphicFrame macro="">
      <xdr:nvGraphicFramePr>
        <xdr:cNvPr id="11" name="Chart 10">
          <a:extLst>
            <a:ext uri="{FF2B5EF4-FFF2-40B4-BE49-F238E27FC236}">
              <a16:creationId xmlns:a16="http://schemas.microsoft.com/office/drawing/2014/main" id="{2A78B0D1-E64D-18C1-E974-535A81E42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400050</xdr:colOff>
      <xdr:row>2</xdr:row>
      <xdr:rowOff>139700</xdr:rowOff>
    </xdr:from>
    <xdr:to>
      <xdr:col>21</xdr:col>
      <xdr:colOff>355600</xdr:colOff>
      <xdr:row>22</xdr:row>
      <xdr:rowOff>146050</xdr:rowOff>
    </xdr:to>
    <xdr:graphicFrame macro="">
      <xdr:nvGraphicFramePr>
        <xdr:cNvPr id="17" name="Chart 16">
          <a:extLst>
            <a:ext uri="{FF2B5EF4-FFF2-40B4-BE49-F238E27FC236}">
              <a16:creationId xmlns:a16="http://schemas.microsoft.com/office/drawing/2014/main" id="{97769BA2-FEB9-AC28-4607-B928A028D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666750</xdr:colOff>
      <xdr:row>23</xdr:row>
      <xdr:rowOff>152400</xdr:rowOff>
    </xdr:from>
    <xdr:to>
      <xdr:col>23</xdr:col>
      <xdr:colOff>635000</xdr:colOff>
      <xdr:row>41</xdr:row>
      <xdr:rowOff>63500</xdr:rowOff>
    </xdr:to>
    <xdr:graphicFrame macro="">
      <xdr:nvGraphicFramePr>
        <xdr:cNvPr id="18" name="Chart 17">
          <a:extLst>
            <a:ext uri="{FF2B5EF4-FFF2-40B4-BE49-F238E27FC236}">
              <a16:creationId xmlns:a16="http://schemas.microsoft.com/office/drawing/2014/main" id="{1C8185F0-3E4B-7E6D-7125-33D0D53B8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471389</xdr:colOff>
      <xdr:row>2</xdr:row>
      <xdr:rowOff>7092</xdr:rowOff>
    </xdr:from>
    <xdr:to>
      <xdr:col>30</xdr:col>
      <xdr:colOff>100686</xdr:colOff>
      <xdr:row>15</xdr:row>
      <xdr:rowOff>72995</xdr:rowOff>
    </xdr:to>
    <xdr:graphicFrame macro="">
      <xdr:nvGraphicFramePr>
        <xdr:cNvPr id="19" name="Chart 18">
          <a:extLst>
            <a:ext uri="{FF2B5EF4-FFF2-40B4-BE49-F238E27FC236}">
              <a16:creationId xmlns:a16="http://schemas.microsoft.com/office/drawing/2014/main" id="{40153CE1-9765-392F-76AF-1E2779F5A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74.749434259262" createdVersion="8" refreshedVersion="8" minRefreshableVersion="3" recordCount="318" xr:uid="{B22CA434-C2B2-2442-B698-C55C06D9D88D}">
  <cacheSource type="worksheet">
    <worksheetSource name="Table1"/>
  </cacheSource>
  <cacheFields count="8">
    <cacheField name="id" numFmtId="0">
      <sharedItems/>
    </cacheField>
    <cacheField name="Name" numFmtId="0">
      <sharedItems containsDate="1" containsMixedTypes="1" minDate="1899-12-30T03:15:00" maxDate="1900-01-03T02:17:04"/>
    </cacheField>
    <cacheField name="Artist" numFmtId="0">
      <sharedItems count="133">
        <s v="Bazzi"/>
        <s v="Shawn Mendes"/>
        <s v="Bruno Mars"/>
        <s v="Luciano Pavarotti"/>
        <s v="Bryan Adams"/>
        <s v="Omar Apollo"/>
        <s v="Boy In Space"/>
        <s v="Celtic Thunder"/>
        <s v="Michael Giacchino"/>
        <s v="Ïù∏ÏàúÏù¥"/>
        <s v="Lana Del Rey"/>
        <s v="Enrique Iglesias"/>
        <s v="Lauv"/>
        <s v="Adele"/>
        <s v="Amick Byram"/>
        <s v="Taylor Swift"/>
        <s v="Michael Bubl√©"/>
        <s v="Troye Sivan"/>
        <s v="Miley Cyrus"/>
        <s v="Giveon"/>
        <s v="Andrea Bocelli"/>
        <s v="One Direction"/>
        <s v="Camila Cabello"/>
        <s v="Benson Boone"/>
        <s v="The Band CAMINO"/>
        <s v="Daniel Caesar"/>
        <s v="Fernando Vel√°zquez"/>
        <s v="Billie Eilish"/>
        <s v="BEN"/>
        <s v="Harry Styles"/>
        <s v="The Script"/>
        <s v="Ludwig G√∂ransson"/>
        <s v="Frankie Valli"/>
        <s v="Before You Exit"/>
        <s v="Anderson .Paak"/>
        <s v="Roger Hoffman"/>
        <s v="Don Patricio"/>
        <s v="LANY"/>
        <s v="Joshua Bassett"/>
        <s v="Prince Royce"/>
        <s v="Hozier"/>
        <s v="Austin Farwell"/>
        <s v="Luis Fonsi"/>
        <s v="Joji"/>
        <s v="Harry Connick, Jr."/>
        <s v="Pharrell Williams"/>
        <s v="Olivia Rodrigo"/>
        <s v="Nicky Jam"/>
        <s v="Hwang In Wook"/>
        <s v="Mariah Carey"/>
        <s v="Liz Callaway, Howard McGillin, David Zippel, Lex de Azevedo, Larry Bastian, Larry Schwartz"/>
        <s v="Kevin Kiner"/>
        <s v="John Powell"/>
        <s v="Giacomo Puccini"/>
        <s v="Ed Sheeran"/>
        <s v="Roger Bart"/>
        <s v="Cali Y El Dandee"/>
        <s v="JVKE"/>
        <s v="AILEE"/>
        <s v="Duncan Sheik"/>
        <s v="Niall Horan"/>
        <s v="Will Ferrell"/>
        <s v="Urban Zakapa"/>
        <s v="Jennifer Hudson"/>
        <s v="OneRepublic"/>
        <s v="M83"/>
        <s v="KIM BUMSOO"/>
        <s v="4MEN"/>
        <s v="TAEYANG"/>
        <s v="Grant Ganzer"/>
        <s v="Frank Sinatra"/>
        <s v="TWICE"/>
        <s v="Sohyang"/>
        <s v="Vitaa"/>
        <s v="Labrinth"/>
        <s v="JORDY"/>
        <s v="Auli'i Cravalho"/>
        <s v="√Ångela Aguilar"/>
        <s v="Jesse Cook"/>
        <s v="Justin Bieber"/>
        <s v="YANG YO SEOP"/>
        <s v="Rihanna"/>
        <s v="Rob Gardner &amp; London Symphony Orchestra, Linsey Maxson, Bailee Brinkerhoff"/>
        <s v="Naul"/>
        <s v="Daniel Pemberton"/>
        <s v="Justin Hurwitz"/>
        <s v="Ella Fitzgerald"/>
        <s v="Richard Armitage"/>
        <s v="Ben Platt"/>
        <s v="Ariana Grande"/>
        <s v="Leon Bridges"/>
        <s v="ISU"/>
        <s v="Matisse"/>
        <s v="Fred again.."/>
        <s v="Loren Allred"/>
        <s v="Sebastian Yatra"/>
        <s v="HIGH4"/>
        <s v="Hans Zimmer"/>
        <s v="Zack Tabudlo"/>
        <s v="Christophe Beck"/>
        <s v="CNCO"/>
        <s v="The Lumineers"/>
        <s v="Lithe"/>
        <s v="Sabrina Carpenter"/>
        <s v="Rex Orange County"/>
        <s v="AKMU"/>
        <s v="Frank Ocean"/>
        <s v="The Rose"/>
        <s v="Muse"/>
        <s v="Charlie Puth"/>
        <s v="Demi Lovato"/>
        <s v="Park Hyo Shin"/>
        <s v="Rachel Platten"/>
        <s v="Cynthia Erivo"/>
        <s v="Samuel Kim"/>
        <s v="The Weeknd"/>
        <s v="CHANYEOL"/>
        <s v="Edward Maya"/>
        <s v="Sam Kim"/>
        <s v="The Temper Trap"/>
        <s v="Eurielle"/>
        <s v="Jamie Foxx"/>
        <s v="Diary Of Dreams"/>
        <s v="Murray Gold"/>
        <s v="Libera"/>
        <s v="C√©line Dion"/>
        <s v="Twenty One Pilots"/>
        <s v="Stephen Sanchez"/>
        <s v="Mark Ronson"/>
        <s v="Christopher Tin"/>
        <s v="Gallant"/>
        <s v="Lauren Daigle"/>
        <s v="Glenn Close"/>
      </sharedItems>
    </cacheField>
    <cacheField name="Album" numFmtId="0">
      <sharedItems containsMixedTypes="1" containsNumber="1" containsInteger="1" minValue="21" maxValue="1989"/>
    </cacheField>
    <cacheField name="Release_date" numFmtId="0">
      <sharedItems containsDate="1" containsMixedTypes="1" minDate="1989-07-25T00:00:00" maxDate="2024-09-14T00:00:00"/>
    </cacheField>
    <cacheField name="Duration" numFmtId="2">
      <sharedItems containsSemiMixedTypes="0" containsString="0" containsNumber="1" minValue="1.0228699999999999" maxValue="8.4638600000000004"/>
    </cacheField>
    <cacheField name="duration_ms" numFmtId="0">
      <sharedItems containsSemiMixedTypes="0" containsString="0" containsNumber="1" containsInteger="1" minValue="62287" maxValue="733306"/>
    </cacheField>
    <cacheField name="Popularity" numFmtId="0">
      <sharedItems containsSemiMixedTypes="0" containsString="0" containsNumber="1" containsInteger="1" minValue="0" maxValue="98" count="76">
        <n v="61"/>
        <n v="54"/>
        <n v="59"/>
        <n v="45"/>
        <n v="62"/>
        <n v="57"/>
        <n v="48"/>
        <n v="0"/>
        <n v="28"/>
        <n v="21"/>
        <n v="68"/>
        <n v="38"/>
        <n v="69"/>
        <n v="47"/>
        <n v="60"/>
        <n v="53"/>
        <n v="71"/>
        <n v="81"/>
        <n v="37"/>
        <n v="72"/>
        <n v="66"/>
        <n v="40"/>
        <n v="39"/>
        <n v="43"/>
        <n v="85"/>
        <n v="74"/>
        <n v="98"/>
        <n v="79"/>
        <n v="84"/>
        <n v="63"/>
        <n v="42"/>
        <n v="78"/>
        <n v="58"/>
        <n v="70"/>
        <n v="89"/>
        <n v="41"/>
        <n v="52"/>
        <n v="64"/>
        <n v="51"/>
        <n v="29"/>
        <n v="44"/>
        <n v="67"/>
        <n v="56"/>
        <n v="75"/>
        <n v="65"/>
        <n v="32"/>
        <n v="83"/>
        <n v="34"/>
        <n v="77"/>
        <n v="82"/>
        <n v="76"/>
        <n v="20"/>
        <n v="35"/>
        <n v="49"/>
        <n v="2"/>
        <n v="55"/>
        <n v="50"/>
        <n v="12"/>
        <n v="26"/>
        <n v="36"/>
        <n v="23"/>
        <n v="3"/>
        <n v="87"/>
        <n v="73"/>
        <n v="88"/>
        <n v="5"/>
        <n v="86"/>
        <n v="31"/>
        <n v="22"/>
        <n v="80"/>
        <n v="93"/>
        <n v="1"/>
        <n v="19"/>
        <n v="25"/>
        <n v="46"/>
        <n v="9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74.778958333336" createdVersion="8" refreshedVersion="8" minRefreshableVersion="3" recordCount="318" xr:uid="{78402E3D-7A3D-6D44-B20B-C2BE3FD4B0FE}">
  <cacheSource type="worksheet">
    <worksheetSource ref="B3:N321" sheet="Track Details"/>
  </cacheSource>
  <cacheFields count="13">
    <cacheField name="Song Name" numFmtId="0">
      <sharedItems containsDate="1" containsMixedTypes="1" minDate="1899-12-30T03:15:00" maxDate="1900-01-03T02:17:04"/>
    </cacheField>
    <cacheField name="track_id" numFmtId="0">
      <sharedItems/>
    </cacheField>
    <cacheField name="Key" numFmtId="0">
      <sharedItems count="24">
        <s v="F"/>
        <s v="C"/>
        <s v="F#/Gb"/>
        <s v="G"/>
        <s v="A"/>
        <s v="Em"/>
        <s v="C#/Db"/>
        <s v="D"/>
        <s v="G#/Abm"/>
        <s v="Bm"/>
        <s v="Fm"/>
        <s v="F#/Gbm"/>
        <s v="A#/Bb"/>
        <s v="G#/Ab"/>
        <s v="E"/>
        <s v="Am"/>
        <s v="Gm"/>
        <s v="Dm"/>
        <s v="B"/>
        <s v="Cm"/>
        <s v="D#/Eb"/>
        <s v="C#/Dbm"/>
        <s v="A#/Bbm"/>
        <s v="D#/Ebm"/>
      </sharedItems>
    </cacheField>
    <cacheField name="Time_signature" numFmtId="0">
      <sharedItems containsSemiMixedTypes="0" containsString="0" containsNumber="1" containsInteger="1" minValue="0" maxValue="5" count="5">
        <n v="4"/>
        <n v="3"/>
        <n v="5"/>
        <n v="1"/>
        <n v="0"/>
      </sharedItems>
    </cacheField>
    <cacheField name="Tempo" numFmtId="1">
      <sharedItems containsSemiMixedTypes="0" containsString="0" containsNumber="1" minValue="0" maxValue="208.03800000000001"/>
    </cacheField>
    <cacheField name="Danceability" numFmtId="9">
      <sharedItems containsSemiMixedTypes="0" containsString="0" containsNumber="1" minValue="0" maxValue="0.89300000000000002"/>
    </cacheField>
    <cacheField name="Energy" numFmtId="9">
      <sharedItems containsSemiMixedTypes="0" containsString="0" containsNumber="1" minValue="5.0499999999999998E-3" maxValue="0.94199999999999995"/>
    </cacheField>
    <cacheField name="Loudness" numFmtId="0">
      <sharedItems containsSemiMixedTypes="0" containsString="0" containsNumber="1" minValue="-32.978000000000002" maxValue="-2.1549999999999998"/>
    </cacheField>
    <cacheField name="Speechiness" numFmtId="9">
      <sharedItems containsSemiMixedTypes="0" containsString="0" containsNumber="1" minValue="0" maxValue="0.51900000000000002"/>
    </cacheField>
    <cacheField name="Acousticness" numFmtId="9">
      <sharedItems containsSemiMixedTypes="0" containsString="0" containsNumber="1" minValue="4.5600000000000003E-4" maxValue="0.995"/>
    </cacheField>
    <cacheField name="Instrumentalness" numFmtId="9">
      <sharedItems containsSemiMixedTypes="0" containsString="0" containsNumber="1" minValue="0" maxValue="0.96"/>
    </cacheField>
    <cacheField name="Liveness" numFmtId="9">
      <sharedItems containsSemiMixedTypes="0" containsString="0" containsNumber="1" minValue="3.44E-2" maxValue="0.90100000000000002"/>
    </cacheField>
    <cacheField name="Valence" numFmtId="9">
      <sharedItems containsSemiMixedTypes="0" containsString="0" containsNumber="1" minValue="0" maxValue="0.960999999999999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
  <r>
    <s v="6pmZMP2ET1OJi5rKfLO8jD"/>
    <d v="1899-12-30T03:15:00"/>
    <x v="0"/>
    <s v="COSMIC"/>
    <d v="2018-04-12T00:00:00"/>
    <n v="2.47018"/>
    <n v="167018"/>
    <x v="0"/>
  </r>
  <r>
    <s v="5ld8E3DVBXCCWQ54yrkWVp"/>
    <n v="305"/>
    <x v="1"/>
    <s v="Wonder"/>
    <d v="2020-12-04T00:00:00"/>
    <n v="3.0907200000000001"/>
    <n v="189072"/>
    <x v="1"/>
  </r>
  <r>
    <s v="2K6vUau7bnZUamjbRSOOvJ"/>
    <n v="777"/>
    <x v="2"/>
    <s v="An Evening With Silk Sonic"/>
    <d v="2021-11-12T00:00:00"/>
    <n v="2.4500000000000002"/>
    <n v="165000"/>
    <x v="2"/>
  </r>
  <r>
    <s v="6ua4ZcCoSABREsczFvGLI6"/>
    <s v="'O Sole Mio - Live"/>
    <x v="3"/>
    <s v="Pavarotti &amp; Friends 2"/>
    <d v="1995-01-01T00:00:00"/>
    <n v="3.1150600000000002"/>
    <n v="191506"/>
    <x v="3"/>
  </r>
  <r>
    <s v="6eBK3edMW7bEzecF1eCezc"/>
    <s v="(Everything I Do) I Do It For You"/>
    <x v="4"/>
    <s v="Waking Up The Neighbours"/>
    <d v="1991-09-24T00:00:00"/>
    <n v="6.3413300000000001"/>
    <n v="394133"/>
    <x v="4"/>
  </r>
  <r>
    <s v="31Wlc9ZnraX3JxrvMg9e8H"/>
    <s v="3 Boys"/>
    <x v="5"/>
    <s v="3 Boys"/>
    <d v="2023-02-17T00:00:00"/>
    <n v="3.2918799999999999"/>
    <n v="209188"/>
    <x v="5"/>
  </r>
  <r>
    <s v="3PRqiN41BIPkeai16CWjqy"/>
    <s v="7UP"/>
    <x v="6"/>
    <s v="7UP"/>
    <d v="2019-05-30T00:00:00"/>
    <n v="3.2355399999999999"/>
    <n v="203554"/>
    <x v="6"/>
  </r>
  <r>
    <s v="4QIwYqmwtr0hfJktadACK7"/>
    <s v="A Bird Without Wings"/>
    <x v="7"/>
    <s v="The Show Act Two"/>
    <n v="2008"/>
    <n v="4"/>
    <n v="240000"/>
    <x v="7"/>
  </r>
  <r>
    <s v="2UW59tk0OratchGvwN2uRr"/>
    <s v="A Doom With a View - from &quot;Spider-Man: No Way Home&quot; Soundtrack"/>
    <x v="8"/>
    <s v="Spider-Man: No Way Home (Original Motion Picture Soundtrack)"/>
    <d v="2021-12-17T00:00:00"/>
    <n v="2.0089299999999999"/>
    <n v="120893"/>
    <x v="8"/>
  </r>
  <r>
    <s v="77u89jbqM9WGbLzveay3rq"/>
    <s v="A Goose's Dream"/>
    <x v="9"/>
    <s v="A Goose's Dream"/>
    <d v="2007-01-29T00:00:00"/>
    <n v="5.4212499999999997"/>
    <n v="342125"/>
    <x v="9"/>
  </r>
  <r>
    <s v="5nW4z3pfZgJAJ2QTCz9AIE"/>
    <s v="A&amp;W"/>
    <x v="10"/>
    <s v="Did you know that there's a tunnel under Ocean Blvd"/>
    <d v="2023-03-24T00:00:00"/>
    <n v="7.1391599999999995"/>
    <n v="433916"/>
    <x v="10"/>
  </r>
  <r>
    <s v="4hNSTJdBOSWiYdiMPbFjf9"/>
    <s v="Alguien Soy Yo"/>
    <x v="11"/>
    <s v="Insomniac"/>
    <d v="2007-01-01T00:00:00"/>
    <n v="3.5914599999999997"/>
    <n v="239146"/>
    <x v="11"/>
  </r>
  <r>
    <s v="7I5WT7DtpwSAhEeDLpZEfm"/>
    <s v="All 4 Nothing (I'm So In Love)"/>
    <x v="12"/>
    <s v="All 4 Nothing"/>
    <d v="2022-08-05T00:00:00"/>
    <n v="3.0301399999999998"/>
    <n v="183014"/>
    <x v="4"/>
  </r>
  <r>
    <s v="05TOt5Vz4StdjMpEdFPlvB"/>
    <s v="All I Ask"/>
    <x v="13"/>
    <n v="25"/>
    <d v="2015-11-20T00:00:00"/>
    <n v="4.3180000000000005"/>
    <n v="271800"/>
    <x v="12"/>
  </r>
  <r>
    <s v="5lbZL5xmyJHtrrioldEyXX"/>
    <s v="All I Ever Wanted (With Queen's Reprise)"/>
    <x v="14"/>
    <s v="The Prince Of Egypt (Music From The Original Motion Picture Soundtrack)"/>
    <d v="1998-02-11T00:00:00"/>
    <n v="2.516"/>
    <n v="171600"/>
    <x v="13"/>
  </r>
  <r>
    <s v="2k0ZEeAqzvYMcx9Qt5aClQ"/>
    <s v="All You Had To Do Was Stay (Taylor's Version)"/>
    <x v="15"/>
    <s v="1989 (Taylor's Version) [Deluxe]"/>
    <d v="2023-10-27T00:00:00"/>
    <n v="3.1328899999999997"/>
    <n v="193289"/>
    <x v="14"/>
  </r>
  <r>
    <s v="56KDoLjFIm7Yc7fX1XgpNw"/>
    <s v="Always Been You"/>
    <x v="1"/>
    <s v="Wonder"/>
    <d v="2020-12-04T00:00:00"/>
    <n v="2.47193"/>
    <n v="167193"/>
    <x v="15"/>
  </r>
  <r>
    <s v="4zKbPdCC2o8726tHh5sEJw"/>
    <s v="Always on My Mind"/>
    <x v="16"/>
    <s v="Call Me Irresponsible"/>
    <d v="2007-04-27T00:00:00"/>
    <n v="4.298"/>
    <n v="269800"/>
    <x v="1"/>
  </r>
  <r>
    <s v="2m6Ko3CY1qXNNja8AlugNc"/>
    <s v="Angel Baby"/>
    <x v="17"/>
    <s v="Angel Baby"/>
    <d v="2021-09-09T00:00:00"/>
    <n v="3.4077899999999999"/>
    <n v="220779"/>
    <x v="16"/>
  </r>
  <r>
    <s v="1daDRI9ahBonbWD8YcxOIB"/>
    <s v="Angels Like You"/>
    <x v="18"/>
    <s v="Plastic Hearts"/>
    <d v="2020-11-27T00:00:00"/>
    <n v="3.1645300000000001"/>
    <n v="196453"/>
    <x v="17"/>
  </r>
  <r>
    <s v="1TuSfYnKU5uKbYK1esQDLj"/>
    <s v="Another Heartbreak"/>
    <x v="19"/>
    <s v="Give Or Take"/>
    <d v="2022-06-24T00:00:00"/>
    <n v="4.0931499999999996"/>
    <n v="249315"/>
    <x v="15"/>
  </r>
  <r>
    <s v="6d2i9NFTSQaXIwQUSombV7"/>
    <s v="At This Moment"/>
    <x v="16"/>
    <s v="Crazy Love"/>
    <d v="2009-10-06T00:00:00"/>
    <n v="4.3537299999999997"/>
    <n v="275373"/>
    <x v="18"/>
  </r>
  <r>
    <s v="5WHnE8MsLFHqSUwecrs7WO"/>
    <s v="B√©same Mucho"/>
    <x v="20"/>
    <s v="Amor (Edici√≥n Especial En Espa√±ol)"/>
    <d v="2006-01-01T00:00:00"/>
    <n v="4.0123199999999999"/>
    <n v="241232"/>
    <x v="0"/>
  </r>
  <r>
    <s v="02O8hDaIJPEUHh9XEj0u76"/>
    <s v="Back For You"/>
    <x v="21"/>
    <s v="Take Me Home (Expanded Edition)"/>
    <d v="2012-11-12T00:00:00"/>
    <n v="2.5843999999999996"/>
    <n v="178440"/>
    <x v="15"/>
  </r>
  <r>
    <s v="79uDOz0zuuWS7HWxzMmTa2"/>
    <s v="Back To December (Taylor's Version)"/>
    <x v="15"/>
    <s v="Speak Now (Taylor's Version)"/>
    <d v="2023-07-07T00:00:00"/>
    <n v="4.5418900000000004"/>
    <n v="294189"/>
    <x v="19"/>
  </r>
  <r>
    <s v="32lm3769IRfcnrQV11LO4E"/>
    <s v="Bailando - Spanish Version"/>
    <x v="11"/>
    <s v="SEX AND LOVE (Deluxe)"/>
    <d v="2014-01-01T00:00:00"/>
    <n v="4.0341300000000002"/>
    <n v="243413"/>
    <x v="20"/>
  </r>
  <r>
    <s v="0QBzMgT7NIeoCYy3sJCof1"/>
    <s v="Bam Bam (feat. Ed Sheeran)"/>
    <x v="22"/>
    <s v="Bam Bam (feat. Ed Sheeran)"/>
    <d v="2022-03-04T00:00:00"/>
    <n v="3.2606999999999999"/>
    <n v="206070"/>
    <x v="16"/>
  </r>
  <r>
    <s v="5LLYU3mbGuTgc78V8tdh9B"/>
    <s v="Be Someone"/>
    <x v="23"/>
    <s v="Fireworks &amp; Rollerblades"/>
    <d v="2024-04-05T00:00:00"/>
    <n v="3.44862"/>
    <n v="224862"/>
    <x v="21"/>
  </r>
  <r>
    <s v="5TVirkSwFEXF1nLJEebe2I"/>
    <s v="Beautiful"/>
    <x v="0"/>
    <s v="COSMIC"/>
    <d v="2018-04-12T00:00:00"/>
    <n v="2.5824199999999999"/>
    <n v="178242"/>
    <x v="4"/>
  </r>
  <r>
    <s v="3OD3UsYexvqEH6UHEFHrZu"/>
    <s v="Beautiful Things"/>
    <x v="23"/>
    <s v="Fireworks &amp; Rollerblades"/>
    <d v="2024-04-05T00:00:00"/>
    <n v="3.0030399999999999"/>
    <n v="180304"/>
    <x v="22"/>
  </r>
  <r>
    <s v="3rrv1sQftMszpL7vxLSvX2"/>
    <s v="Berenstein"/>
    <x v="24"/>
    <s v="Berenstein"/>
    <d v="2017-12-15T00:00:00"/>
    <n v="4.3668500000000003"/>
    <n v="276685"/>
    <x v="23"/>
  </r>
  <r>
    <s v="1RMJOxR6GRPsBHL8qeC2ux"/>
    <s v="Best Part (feat. H.E.R.)"/>
    <x v="25"/>
    <s v="Freudian"/>
    <d v="2017-08-25T00:00:00"/>
    <n v="3.2983099999999999"/>
    <n v="209831"/>
    <x v="24"/>
  </r>
  <r>
    <s v="5T7ZFtCcOgkpjxcuaeZbw0"/>
    <s v="Best Song Ever"/>
    <x v="21"/>
    <s v="Midnight Memories (Deluxe)"/>
    <d v="2013-11-25T00:00:00"/>
    <n v="3.20106"/>
    <n v="200106"/>
    <x v="25"/>
  </r>
  <r>
    <s v="0qCcqa0gYjW8rerrC10yun"/>
    <s v="Better Alone"/>
    <x v="23"/>
    <s v="Better Alone"/>
    <d v="2022-07-22T00:00:00"/>
    <n v="3.29895"/>
    <n v="209895"/>
    <x v="5"/>
  </r>
  <r>
    <s v="46bzMOnJ1anlTrDCGWH30H"/>
    <s v="Big Dreams"/>
    <x v="26"/>
    <s v="A Monster Calls (Original Motion Picture Soundtrack)"/>
    <d v="2016-12-09T00:00:00"/>
    <n v="1.3528"/>
    <n v="95280"/>
    <x v="15"/>
  </r>
  <r>
    <s v="6dOtVTDdiauQNBQEDOtlAB"/>
    <s v="BIRDS OF A FEATHER"/>
    <x v="27"/>
    <s v="HIT ME HARD AND SOFT"/>
    <d v="2024-05-17T00:00:00"/>
    <n v="3.3037299999999998"/>
    <n v="210373"/>
    <x v="26"/>
  </r>
  <r>
    <s v="7DpUoxGSdlDHfqCYj0otzU"/>
    <s v="BITTERSUITE"/>
    <x v="27"/>
    <s v="HIT ME HARD AND SOFT"/>
    <d v="2024-05-17T00:00:00"/>
    <n v="4.5844000000000005"/>
    <n v="298440"/>
    <x v="27"/>
  </r>
  <r>
    <s v="2OyX69J0H3ZaO3irKbcemY"/>
    <s v="Blank"/>
    <x v="28"/>
    <s v="RECIPE"/>
    <d v="2018-05-08T00:00:00"/>
    <n v="3.1259299999999999"/>
    <n v="192593"/>
    <x v="7"/>
  </r>
  <r>
    <s v="1p80LdxRV74UKvL8gnD7ky"/>
    <s v="Blank Space"/>
    <x v="15"/>
    <n v="1989"/>
    <d v="2014-10-27T00:00:00"/>
    <n v="3.5182599999999997"/>
    <n v="231826"/>
    <x v="12"/>
  </r>
  <r>
    <s v="2prqm9sPLj10B4Wg0wE5x9"/>
    <s v="BLUE"/>
    <x v="27"/>
    <s v="HIT ME HARD AND SOFT"/>
    <d v="2024-05-17T00:00:00"/>
    <n v="5.4311999999999996"/>
    <n v="343120"/>
    <x v="28"/>
  </r>
  <r>
    <s v="6qj02zSeEJGWZ4c0dn5QzJ"/>
    <s v="Boyfriends"/>
    <x v="29"/>
    <s v="Harry's House"/>
    <d v="2022-05-20T00:00:00"/>
    <n v="3.1454300000000002"/>
    <n v="194543"/>
    <x v="29"/>
  </r>
  <r>
    <s v="6LVsIWAAQwGjHMv7SOQjnY"/>
    <s v="BRB"/>
    <x v="0"/>
    <s v="COSMIC"/>
    <d v="2018-04-12T00:00:00"/>
    <n v="2.4058099999999998"/>
    <n v="160581"/>
    <x v="30"/>
  </r>
  <r>
    <s v="285hMzLhJwHVLe9QT9qilk"/>
    <s v="Breakeven"/>
    <x v="30"/>
    <s v="The Script"/>
    <d v="2008-07-14T00:00:00"/>
    <n v="4.2142600000000003"/>
    <n v="261426"/>
    <x v="31"/>
  </r>
  <r>
    <s v="3lnjFENd7rHxPYM9b964Md"/>
    <s v="C'mon, C'mon"/>
    <x v="21"/>
    <s v="Take Me Home (Expanded Edition)"/>
    <d v="2012-11-12T00:00:00"/>
    <n v="2.4468000000000001"/>
    <n v="164680"/>
    <x v="32"/>
  </r>
  <r>
    <s v="4VnDmjYCZkyeqeb0NIKqdA"/>
    <s v="Can You Hear The Music"/>
    <x v="31"/>
    <s v="Oppenheimer (Original Motion Picture Soundtrack)"/>
    <d v="2023-07-21T00:00:00"/>
    <n v="1.5015999999999998"/>
    <n v="110160"/>
    <x v="33"/>
  </r>
  <r>
    <s v="6ft9PAgNOjmZ2kFVP7LGqb"/>
    <s v="Can't Take My Eyes off You"/>
    <x v="32"/>
    <s v="The Very Best of Frankie Valli &amp; The 4 Seasons"/>
    <d v="2003-01-14T00:00:00"/>
    <n v="3.2324000000000002"/>
    <n v="203240"/>
    <x v="10"/>
  </r>
  <r>
    <s v="23eQyAz9tzvrKsG0kAnrja"/>
    <s v="Change My Mind"/>
    <x v="21"/>
    <s v="Take Me Home (Expanded Edition)"/>
    <d v="2012-11-12T00:00:00"/>
    <n v="3.3289300000000002"/>
    <n v="212893"/>
    <x v="1"/>
  </r>
  <r>
    <s v="2IOFZdYYkFxEHVz1w34PoL"/>
    <s v="Cherry"/>
    <x v="29"/>
    <s v="Fine Line"/>
    <d v="2019-12-13T00:00:00"/>
    <n v="4.1918600000000001"/>
    <n v="259186"/>
    <x v="10"/>
  </r>
  <r>
    <s v="7BRD7x5pt8Lqa1eGYC4dzj"/>
    <s v="CHIHIRO"/>
    <x v="27"/>
    <s v="HIT ME HARD AND SOFT"/>
    <d v="2024-05-17T00:00:00"/>
    <n v="5.0343999999999998"/>
    <n v="303440"/>
    <x v="34"/>
  </r>
  <r>
    <s v="0mBKv9DkYfQHjdMcw2jdyI"/>
    <s v="Chunky"/>
    <x v="2"/>
    <s v="24K Magic"/>
    <d v="2016-11-17T00:00:00"/>
    <n v="3.0697300000000003"/>
    <n v="186973"/>
    <x v="12"/>
  </r>
  <r>
    <s v="06WgOCf0LV2h4keYXDRnuh"/>
    <s v="Clean"/>
    <x v="15"/>
    <n v="1989"/>
    <d v="2014-10-27T00:00:00"/>
    <n v="4.3099999999999996"/>
    <n v="271000"/>
    <x v="35"/>
  </r>
  <r>
    <s v="0lKUBmEyQfzsQHozyeXzES"/>
    <s v="Clean (Taylor's Version)"/>
    <x v="15"/>
    <s v="1989 (Taylor's Version) [Deluxe]"/>
    <d v="2023-10-27T00:00:00"/>
    <n v="4.3099999999999996"/>
    <n v="271000"/>
    <x v="14"/>
  </r>
  <r>
    <s v="5iscL6Ehw0Ch3B5Rs0KDP1"/>
    <s v="Clouds"/>
    <x v="33"/>
    <s v="Clouds"/>
    <d v="2016-12-14T00:00:00"/>
    <n v="4.31846"/>
    <n v="271846"/>
    <x v="13"/>
  </r>
  <r>
    <s v="6l0knFRwTeQgJ2yHHqwKmt"/>
    <s v="Cold"/>
    <x v="6"/>
    <s v="Cold"/>
    <d v="2019-08-08T00:00:00"/>
    <n v="3.2353800000000001"/>
    <n v="203538"/>
    <x v="36"/>
  </r>
  <r>
    <s v="276zciJ7Fg7Jk6Ta6QuLkp"/>
    <s v="Come Down"/>
    <x v="34"/>
    <s v="Malibu"/>
    <d v="2016-01-15T00:00:00"/>
    <n v="2.4972599999999998"/>
    <n v="169726"/>
    <x v="4"/>
  </r>
  <r>
    <s v="6BOgMI1pVONpiu2xkpMW2i"/>
    <s v="Consider the Lilies"/>
    <x v="35"/>
    <s v="Consider the Lilies"/>
    <d v="2003-05-06T00:00:00"/>
    <n v="5.3139999999999992"/>
    <n v="331400"/>
    <x v="7"/>
  </r>
  <r>
    <s v="6uW0PIRcyZLvkoonm763xD"/>
    <s v="Contando Lunares (feat. Cruz Cafun√©)"/>
    <x v="36"/>
    <s v="La Dura Vida del Joven Rapero"/>
    <d v="2019-01-27T00:00:00"/>
    <n v="3.3966599999999998"/>
    <n v="219666"/>
    <x v="37"/>
  </r>
  <r>
    <s v="3g3GjHuxntUfUd4t23rGTZ"/>
    <s v="Cool"/>
    <x v="25"/>
    <s v="NEVER ENOUGH"/>
    <d v="2023-04-07T00:00:00"/>
    <n v="4.0418899999999995"/>
    <n v="244189"/>
    <x v="15"/>
  </r>
  <r>
    <s v="22ZcJxQkzIL6EU692kAFWY"/>
    <s v="cowboy in LA"/>
    <x v="37"/>
    <s v="mama's boy"/>
    <d v="2020-10-02T00:00:00"/>
    <n v="3.3380000000000001"/>
    <n v="213800"/>
    <x v="32"/>
  </r>
  <r>
    <s v="1mEM6KkVMwpuAuqusCMD6m"/>
    <s v="Crisis"/>
    <x v="38"/>
    <s v="Crisis / Secret / Set Me Free"/>
    <d v="2021-12-03T00:00:00"/>
    <n v="3.0909299999999997"/>
    <n v="189093"/>
    <x v="3"/>
  </r>
  <r>
    <s v="5rEENZmbGQXMVy1Svt9Q2x"/>
    <s v="Cry"/>
    <x v="23"/>
    <s v="Fireworks &amp; Rollerblades"/>
    <d v="2024-04-05T00:00:00"/>
    <n v="3.06359"/>
    <n v="186359"/>
    <x v="21"/>
  </r>
  <r>
    <s v="5i04Jy87RLxoZszJqY3QAN"/>
    <s v="Cry Me a River"/>
    <x v="16"/>
    <s v="Crazy Love"/>
    <d v="2009-10-06T00:00:00"/>
    <n v="4.1474599999999997"/>
    <n v="254746"/>
    <x v="38"/>
  </r>
  <r>
    <s v="0Kt035u0yJBkOnM1BYPpI6"/>
    <s v="Culpa al Coraz√≥n"/>
    <x v="39"/>
    <s v="FIVE (Deluxe Edition)"/>
    <d v="2017-02-24T00:00:00"/>
    <n v="3.4207999999999998"/>
    <n v="222080"/>
    <x v="1"/>
  </r>
  <r>
    <s v="4SFNe716eUbgX1XvGCTBu7"/>
    <s v="De Selby (Part 2)"/>
    <x v="40"/>
    <s v="De Selby (Part 2)"/>
    <d v="2023-07-21T00:00:00"/>
    <n v="3.4782599999999997"/>
    <n v="227826"/>
    <x v="39"/>
  </r>
  <r>
    <s v="7hZuICN5eaCuQyp443RCt6"/>
    <s v="Dear John"/>
    <x v="15"/>
    <s v="Speak Now"/>
    <d v="2010-10-25T00:00:00"/>
    <n v="6.4392000000000005"/>
    <n v="403920"/>
    <x v="40"/>
  </r>
  <r>
    <s v="1zU8j1x3yi9xalMF96pzKp"/>
    <s v="Dear John (Taylor's Version)"/>
    <x v="15"/>
    <s v="Speak Now (Taylor's Version)"/>
    <d v="2023-07-07T00:00:00"/>
    <n v="6.45906"/>
    <n v="405906"/>
    <x v="41"/>
  </r>
  <r>
    <s v="7HnkUNPrhRurdGEm9nRYFH"/>
    <s v="Death &amp; Taxes"/>
    <x v="25"/>
    <s v="Pilgrim's Paradise"/>
    <d v="2015-11-12T00:00:00"/>
    <n v="5.0508100000000002"/>
    <n v="305081"/>
    <x v="42"/>
  </r>
  <r>
    <s v="1LNrPxRlSkIROZIZ4ldKoH"/>
    <s v="Deep Breaths"/>
    <x v="41"/>
    <s v="Deep Breaths"/>
    <d v="2022-03-08T00:00:00"/>
    <n v="2.1890499999999999"/>
    <n v="138905"/>
    <x v="36"/>
  </r>
  <r>
    <s v="6rPO02ozF3bM7NnOV4h6s2"/>
    <s v="Despacito - Remix"/>
    <x v="42"/>
    <s v="Despacito Feat. Justin Bieber (Remix)"/>
    <d v="2017-04-17T00:00:00"/>
    <n v="3.4882599999999999"/>
    <n v="228826"/>
    <x v="12"/>
  </r>
  <r>
    <s v="35uZSnpGVvHbnPMbIxDjLB"/>
    <s v="Desperado"/>
    <x v="7"/>
    <s v="The Show"/>
    <n v="2007"/>
    <n v="3.3558600000000003"/>
    <n v="215586"/>
    <x v="7"/>
  </r>
  <r>
    <s v="26hOm7dTtBi0TdpDGl141t"/>
    <s v="Die For You"/>
    <x v="43"/>
    <s v="SMITHEREENS"/>
    <d v="2022-11-04T00:00:00"/>
    <n v="3.3166599999999997"/>
    <n v="211666"/>
    <x v="43"/>
  </r>
  <r>
    <s v="4deAN7JXhdHHifxOp0TTjU"/>
    <s v="Do You Like Me?"/>
    <x v="25"/>
    <s v="NEVER ENOUGH"/>
    <d v="2023-04-07T00:00:00"/>
    <n v="3.4752000000000001"/>
    <n v="227520"/>
    <x v="44"/>
  </r>
  <r>
    <s v="0GuVQkXvtQuL6ek7nquHEN"/>
    <s v="Don't Get Around Much Anymore"/>
    <x v="44"/>
    <s v="When Harry Met Sally... Music From The Motion Picture"/>
    <d v="1989-07-25T00:00:00"/>
    <n v="4.2119999999999997"/>
    <n v="261200"/>
    <x v="45"/>
  </r>
  <r>
    <s v="07oO1U722crtVcavi6frX6"/>
    <s v="Double Life - From &quot;Despicable Me 4&quot;"/>
    <x v="45"/>
    <s v="Double Life (From &quot;Despicable Me 4&quot;)"/>
    <d v="2024-06-14T00:00:00"/>
    <n v="3.1078199999999998"/>
    <n v="190782"/>
    <x v="17"/>
  </r>
  <r>
    <s v="5wANPM4fQCJwkGd4rN57mH"/>
    <s v="drivers license"/>
    <x v="46"/>
    <s v="SOUR"/>
    <d v="2021-05-21T00:00:00"/>
    <n v="4.02013"/>
    <n v="242013"/>
    <x v="46"/>
  </r>
  <r>
    <s v="63MgFVcIldlw51imFtcgK1"/>
    <s v="El Perd√≥n"/>
    <x v="47"/>
    <s v="El Perd√≥n (w/ Enrique Iglesias)"/>
    <d v="2016-04-19T00:00:00"/>
    <n v="3.27013"/>
    <n v="207013"/>
    <x v="7"/>
  </r>
  <r>
    <s v="5L26cBeskObsyfEjioRdiv"/>
    <s v="Emergency Room(2021)"/>
    <x v="48"/>
    <s v="Emergency Room(2021)"/>
    <d v="2021-05-07T00:00:00"/>
    <n v="4.03986"/>
    <n v="243986"/>
    <x v="47"/>
  </r>
  <r>
    <s v="14LtANuaslKWyYbktUrHBU"/>
    <s v="Enchanted"/>
    <x v="15"/>
    <s v="Speak Now (Deluxe Edition)"/>
    <d v="2010-10-25T00:00:00"/>
    <n v="5.5218599999999993"/>
    <n v="352186"/>
    <x v="40"/>
  </r>
  <r>
    <s v="3sW3oSbzsfecv9XoUdGs7h"/>
    <s v="Enchanted (Taylor's Version)"/>
    <x v="15"/>
    <s v="Speak Now (Taylor's Version)"/>
    <d v="2023-07-07T00:00:00"/>
    <n v="5.5325299999999995"/>
    <n v="353253"/>
    <x v="48"/>
  </r>
  <r>
    <s v="5AezhHjX3R1bmxcAEgrFpS"/>
    <s v="End of the Day"/>
    <x v="21"/>
    <s v="Made In The A.M. - Deluxe Edition"/>
    <d v="2015-11-13T00:00:00"/>
    <n v="3.1497299999999999"/>
    <n v="194973"/>
    <x v="2"/>
  </r>
  <r>
    <s v="2TktkzfozZifbQhXjT6I33"/>
    <s v="Evergreen (You Didn‚Äôt Deserve Me At All)"/>
    <x v="5"/>
    <s v="Ivory"/>
    <d v="2022-04-08T00:00:00"/>
    <n v="3.3668"/>
    <n v="216680"/>
    <x v="43"/>
  </r>
  <r>
    <s v="4T6HLdP6OcAtqC6tGnQelG"/>
    <s v="Everything"/>
    <x v="16"/>
    <s v="Call Me Irresponsible"/>
    <d v="2007-04-27T00:00:00"/>
    <n v="3.3237299999999999"/>
    <n v="212373"/>
    <x v="33"/>
  </r>
  <r>
    <s v="1ZMiCix7XSAbfAJlEZWMCp"/>
    <s v="Falling"/>
    <x v="29"/>
    <s v="Fine Line"/>
    <d v="2019-12-13T00:00:00"/>
    <n v="4.0013300000000003"/>
    <n v="240133"/>
    <x v="27"/>
  </r>
  <r>
    <s v="6WzuONb7HfNLr3fjtCVFCm"/>
    <s v="Fantasy"/>
    <x v="49"/>
    <s v="Free Guy (Music from the Motion Picture)"/>
    <d v="2021-08-11T00:00:00"/>
    <n v="4.0388000000000002"/>
    <n v="243880"/>
    <x v="7"/>
  </r>
  <r>
    <s v="6bcCrByBZgx8FYwuKE4Jgu"/>
    <s v="Far Longer Than Forever"/>
    <x v="50"/>
    <s v="The Swan Princess"/>
    <d v="1994-01-01T00:00:00"/>
    <n v="2.2414399999999999"/>
    <n v="144144"/>
    <x v="13"/>
  </r>
  <r>
    <s v="5JCoSi02qi3jJeHdZXMmR8"/>
    <s v="favorite crime"/>
    <x v="46"/>
    <s v="SOUR"/>
    <d v="2021-05-21T00:00:00"/>
    <n v="2.32666"/>
    <n v="152666"/>
    <x v="49"/>
  </r>
  <r>
    <s v="0JU7KoyKSFgY1zJV2ex6Ee"/>
    <s v="Feel Something"/>
    <x v="38"/>
    <s v="Feel Something"/>
    <d v="2021-05-07T00:00:00"/>
    <n v="2.43866"/>
    <n v="163866"/>
    <x v="40"/>
  </r>
  <r>
    <s v="3I09LQbHS3NSU46Ly3tPpR"/>
    <s v="Feeling Good"/>
    <x v="16"/>
    <s v="It's Time"/>
    <d v="2005-02-07T00:00:00"/>
    <n v="3.5733299999999999"/>
    <n v="237333"/>
    <x v="20"/>
  </r>
  <r>
    <s v="5qELFdy1PLLinCg5462HES"/>
    <s v="Finally Free"/>
    <x v="38"/>
    <s v="High School Musical: The Musical: The Series Season 3 (Episode 1) [From &quot;High School Musical: The Musical: The Series (Season 3)&quot;]"/>
    <d v="2022-07-27T00:00:00"/>
    <n v="3.1797200000000001"/>
    <n v="197972"/>
    <x v="30"/>
  </r>
  <r>
    <s v="6VzcQuzTNTMFnJ6rBSaLH9"/>
    <s v="Fine Line"/>
    <x v="29"/>
    <s v="Fine Line"/>
    <d v="2019-12-13T00:00:00"/>
    <n v="6.1795999999999998"/>
    <n v="377960"/>
    <x v="50"/>
  </r>
  <r>
    <s v="4A9NGq1VZI3cwalNWZvLVR"/>
    <s v="Flight into Darkness"/>
    <x v="51"/>
    <s v="Star Wars: Tales of the Jedi (Original Soundtrack)"/>
    <d v="2022-10-26T00:00:00"/>
    <n v="4.0372399999999997"/>
    <n v="243724"/>
    <x v="51"/>
  </r>
  <r>
    <s v="4dORWJfLHYnXkB5PeR4s5b"/>
    <s v="For Now"/>
    <x v="12"/>
    <s v="~how i'm feeling~"/>
    <d v="2020-03-06T00:00:00"/>
    <n v="3.0924"/>
    <n v="189240"/>
    <x v="40"/>
  </r>
  <r>
    <s v="0S7XIu0dn63ayGxjefd5It"/>
    <s v="Forbidden Friendship"/>
    <x v="52"/>
    <s v="How To Train Your Dragon - Music From The Motion Picture"/>
    <d v="2010-01-01T00:00:00"/>
    <n v="4.1109299999999998"/>
    <n v="251093"/>
    <x v="1"/>
  </r>
  <r>
    <s v="49HIwnGgaZ6TPrVkGlV9zp"/>
    <s v="Forever and a Day"/>
    <x v="23"/>
    <s v="Fireworks &amp; Rollerblades"/>
    <d v="2024-04-05T00:00:00"/>
    <n v="3.4523400000000004"/>
    <n v="225234"/>
    <x v="22"/>
  </r>
  <r>
    <s v="1nHM5nGsbpskmBnZOfxirW"/>
    <s v="Forget Me Knots - from &quot;Spider-Man: No Way Home&quot; Soundtrack"/>
    <x v="8"/>
    <s v="Spider-Man: No Way Home (Original Motion Picture Soundtrack)"/>
    <d v="2021-12-17T00:00:00"/>
    <n v="6.4927999999999999"/>
    <n v="409280"/>
    <x v="52"/>
  </r>
  <r>
    <s v="4IbOPxstIn2KbdlWf5xRZ0"/>
    <s v="Georgia on My Mind"/>
    <x v="16"/>
    <s v="Crazy Love"/>
    <d v="2009-10-06T00:00:00"/>
    <n v="3.0822599999999998"/>
    <n v="188226"/>
    <x v="53"/>
  </r>
  <r>
    <s v="4BrX9il0kSbL8xtlHjQbpP"/>
    <s v="Gianni Schicchi: &quot;O mio Babbino caro&quot;"/>
    <x v="53"/>
    <s v="Vissi d'Arte - Opera for Orchestra"/>
    <d v="1997-11-04T00:00:00"/>
    <n v="4.03"/>
    <n v="243000"/>
    <x v="11"/>
  </r>
  <r>
    <s v="4YutJsNwBBInE8vemufpQ8"/>
    <s v="Girl Crush - Recorded at Metropolis Studios, London"/>
    <x v="29"/>
    <s v="Spotify Singles"/>
    <d v="2017-09-27T00:00:00"/>
    <n v="4.0380399999999996"/>
    <n v="243804"/>
    <x v="29"/>
  </r>
  <r>
    <s v="0SuG9kyzGRpDqrCWtgD6Lq"/>
    <s v="Give Me Love"/>
    <x v="54"/>
    <s v="+"/>
    <d v="2011-09-09T00:00:00"/>
    <n v="8.4638600000000004"/>
    <n v="526386"/>
    <x v="10"/>
  </r>
  <r>
    <s v="2rm72l5pjfby1cWvPMUojI"/>
    <s v="Go the Distance"/>
    <x v="55"/>
    <s v="Hercules (Original Motion Picture Soundtrack)"/>
    <d v="1997-01-01T00:00:00"/>
    <n v="3.1415999999999999"/>
    <n v="194160"/>
    <x v="7"/>
  </r>
  <r>
    <s v="4uHs0TfECKllxN8zeLWqJu"/>
    <s v="Gol"/>
    <x v="56"/>
    <s v="3 A.M."/>
    <d v="2012-01-01T00:00:00"/>
    <n v="3.4268000000000001"/>
    <n v="222680"/>
    <x v="38"/>
  </r>
  <r>
    <s v="5odlY52u43F5BjByhxg7wg"/>
    <s v="golden hour"/>
    <x v="57"/>
    <s v="this is what ____ feels like (Vol. 1-4)"/>
    <d v="2022-09-23T00:00:00"/>
    <n v="3.2925899999999997"/>
    <n v="209259"/>
    <x v="48"/>
  </r>
  <r>
    <s v="18XEJ4bMuqM0YIrZuir4xy"/>
    <s v="Good bye my love"/>
    <x v="58"/>
    <s v="You are my destiny OST Part.6"/>
    <d v="2014-08-13T00:00:00"/>
    <n v="4.1630500000000001"/>
    <n v="256305"/>
    <x v="7"/>
  </r>
  <r>
    <s v="3jJ5NJ3aNWvV70Rd7hgZIH"/>
    <s v="Gotta Be You"/>
    <x v="21"/>
    <s v="Up All Night"/>
    <d v="2012-05-25T00:00:00"/>
    <n v="4.0450600000000003"/>
    <n v="244506"/>
    <x v="14"/>
  </r>
  <r>
    <s v="6nIE1oCE4udqMGv3bqVNVb"/>
    <s v="Half a Heart"/>
    <x v="21"/>
    <s v="Midnight Memories (Deluxe)"/>
    <d v="2013-11-25T00:00:00"/>
    <n v="3.0854599999999999"/>
    <n v="188546"/>
    <x v="2"/>
  </r>
  <r>
    <s v="4SwcSQIRh7M1dmzyYgCAHs"/>
    <s v="Half-Life"/>
    <x v="59"/>
    <s v="Daylight"/>
    <n v="2002"/>
    <n v="3.5373299999999999"/>
    <n v="233733"/>
    <x v="30"/>
  </r>
  <r>
    <s v="2tGvwE8GcFKwNdAXMnlbfl"/>
    <s v="happier"/>
    <x v="46"/>
    <s v="SOUR"/>
    <d v="2021-05-21T00:00:00"/>
    <n v="2.5593300000000001"/>
    <n v="175933"/>
    <x v="49"/>
  </r>
  <r>
    <s v="4RVwu0g32PAqgUiJoXsdF8"/>
    <s v="Happier Than Ever"/>
    <x v="27"/>
    <s v="Happier Than Ever"/>
    <d v="2021-07-30T00:00:00"/>
    <n v="4.5889899999999999"/>
    <n v="298899"/>
    <x v="49"/>
  </r>
  <r>
    <s v="2QfznFotJNZmnIEYFdzE5T"/>
    <s v="Heartbreak Anniversary"/>
    <x v="19"/>
    <s v="Heartbreak Anniversary"/>
    <d v="2020-02-21T00:00:00"/>
    <n v="3.1679400000000002"/>
    <n v="196794"/>
    <x v="12"/>
  </r>
  <r>
    <s v="1yHVHoz6Ny29gbbWJYVnFt"/>
    <s v="Heaven"/>
    <x v="60"/>
    <s v="Heaven"/>
    <d v="2023-02-17T00:00:00"/>
    <n v="3.0604299999999998"/>
    <n v="186043"/>
    <x v="54"/>
  </r>
  <r>
    <s v="0HMjXBAZmSYOTTi33WpMso"/>
    <s v="History"/>
    <x v="21"/>
    <s v="Made In The A.M. - Deluxe Edition"/>
    <d v="2015-11-13T00:00:00"/>
    <n v="3.0742599999999998"/>
    <n v="187426"/>
    <x v="12"/>
  </r>
  <r>
    <s v="4dYUOfmWna6DFccnz732n8"/>
    <s v="How You Get The Girl"/>
    <x v="15"/>
    <n v="1989"/>
    <d v="2014-10-27T00:00:00"/>
    <n v="4.0753300000000001"/>
    <n v="247533"/>
    <x v="30"/>
  </r>
  <r>
    <s v="733OhaXQIHY7BKtY3vnSkn"/>
    <s v="How You Get The Girl (Taylor's Version)"/>
    <x v="15"/>
    <s v="1989 (Taylor's Version) [Deluxe]"/>
    <d v="2023-10-27T00:00:00"/>
    <n v="4.0753300000000001"/>
    <n v="247533"/>
    <x v="2"/>
  </r>
  <r>
    <s v="6ofMKJjMpfDEb48JYEAgjX"/>
    <s v="Husavik (My Hometown)"/>
    <x v="61"/>
    <s v="Eurovision Song Contest: The Story of Fire Saga (Music from the Netflix Film)"/>
    <d v="2020-06-26T00:00:00"/>
    <n v="3.2228600000000003"/>
    <n v="202286"/>
    <x v="15"/>
  </r>
  <r>
    <s v="2zSnnXvex1yMcPUn4mg27H"/>
    <s v="I Could Write a Book"/>
    <x v="44"/>
    <s v="When Harry Met Sally... Music From The Motion Picture"/>
    <d v="1989-07-25T00:00:00"/>
    <n v="2.2706599999999999"/>
    <n v="147066"/>
    <x v="6"/>
  </r>
  <r>
    <s v="7neOIVKDsLaUXV5y84jGuY"/>
    <s v="I Don't Love You"/>
    <x v="62"/>
    <s v="STILL"/>
    <d v="2016-05-27T00:00:00"/>
    <n v="4.1492399999999998"/>
    <n v="254924"/>
    <x v="38"/>
  </r>
  <r>
    <s v="43rA71bccXFGD4C8GOpIlN"/>
    <s v="I Forgot That You Existed"/>
    <x v="15"/>
    <s v="Lover"/>
    <d v="2019-08-23T00:00:00"/>
    <n v="2.5064000000000002"/>
    <n v="170640"/>
    <x v="12"/>
  </r>
  <r>
    <s v="1ULabO0PEsdJekqVH6G10G"/>
    <s v="I Know Places (Taylor's Version)"/>
    <x v="15"/>
    <s v="1989 (Taylor's Version) [Deluxe]"/>
    <d v="2023-10-27T00:00:00"/>
    <n v="3.1569999999999996"/>
    <n v="195700"/>
    <x v="2"/>
  </r>
  <r>
    <s v="1kRGTor0WEKB90LWOTIxfR"/>
    <s v="I Know Where I've Been"/>
    <x v="63"/>
    <s v="Hairspray LIVE! Original Soundtrack of the NBC Television Event"/>
    <d v="2016-12-02T00:00:00"/>
    <n v="4.0272000000000006"/>
    <n v="242720"/>
    <x v="39"/>
  </r>
  <r>
    <s v="0kWQn0wLok1lawHAkGSMW9"/>
    <s v="I Like That"/>
    <x v="0"/>
    <s v="Infinite Dream"/>
    <d v="2022-09-16T00:00:00"/>
    <n v="2.38083"/>
    <n v="158083"/>
    <x v="55"/>
  </r>
  <r>
    <s v="7D49Iig0avHre9RFSUMkd2"/>
    <s v="I Lived"/>
    <x v="64"/>
    <s v="Native"/>
    <d v="2014-01-01T00:00:00"/>
    <n v="3.5454599999999998"/>
    <n v="234546"/>
    <x v="14"/>
  </r>
  <r>
    <s v="6CcJMwBtXByIz4zQLzFkKc"/>
    <s v="i love you"/>
    <x v="27"/>
    <s v="WHEN WE ALL FALL ASLEEP, WHERE DO WE GO?"/>
    <d v="2019-03-29T00:00:00"/>
    <n v="4.5179599999999995"/>
    <n v="291796"/>
    <x v="27"/>
  </r>
  <r>
    <s v="1na2MOlie83rN9sTNRuEOj"/>
    <s v="I Need You"/>
    <x v="65"/>
    <s v="Divergent: Original Motion Picture Soundtrack"/>
    <d v="2014-01-01T00:00:00"/>
    <n v="3.0127999999999999"/>
    <n v="181280"/>
    <x v="1"/>
  </r>
  <r>
    <s v="2UVrIJBJVRPN9UgzShCJ5c"/>
    <s v="I Think I Kinda, You Know - Duet"/>
    <x v="46"/>
    <s v="I Think I Kinda, You Know (From &quot;High School Musical: The Musical: The Series&quot;)"/>
    <d v="2019-11-08T00:00:00"/>
    <n v="2.5225299999999997"/>
    <n v="172253"/>
    <x v="15"/>
  </r>
  <r>
    <s v="608R6FvRtAqf2dvgKMzebP"/>
    <s v="I Want to Write You a Song"/>
    <x v="21"/>
    <s v="Made In The A.M. - Deluxe Edition"/>
    <d v="2015-11-13T00:00:00"/>
    <n v="2.5901300000000003"/>
    <n v="179013"/>
    <x v="42"/>
  </r>
  <r>
    <s v="0hkppOIXAfknRGYr34sLgy"/>
    <s v="I Will Always Return"/>
    <x v="4"/>
    <s v="Spirit: Stallion Of The Cimarron (Music From The Original Motion Picture)"/>
    <d v="2002-05-04T00:00:00"/>
    <n v="3.5843999999999996"/>
    <n v="238440"/>
    <x v="56"/>
  </r>
  <r>
    <s v="5lb8hYTICPj3WGIiaW1qla"/>
    <s v="I Wish I Had a Hundred Years"/>
    <x v="26"/>
    <s v="A Monster Calls (Original Motion Picture Soundtrack)"/>
    <d v="2016-12-09T00:00:00"/>
    <n v="2.1284000000000001"/>
    <n v="132840"/>
    <x v="1"/>
  </r>
  <r>
    <s v="3FxJDucHWdw6caWTKO5b23"/>
    <s v="I Wish You Would (Taylor's Version)"/>
    <x v="15"/>
    <s v="1989 (Taylor's Version) [Deluxe]"/>
    <d v="2023-10-27T00:00:00"/>
    <n v="3.2765"/>
    <n v="207650"/>
    <x v="2"/>
  </r>
  <r>
    <s v="1fiSki9Yy5lekUUpV4mByo"/>
    <s v="i'm not okay"/>
    <x v="57"/>
    <s v="this is what ____ feels like (Vol. 1-4)"/>
    <d v="2022-09-23T00:00:00"/>
    <n v="2.2518899999999999"/>
    <n v="145189"/>
    <x v="55"/>
  </r>
  <r>
    <s v="6yWUojjtn6IMmZEgHyfblf"/>
    <s v="Ï†úÎ∞ú"/>
    <x v="66"/>
    <s v="ÏÑúÎ∞îÏù¥Î≤å ÎÇòÎäî Í∞ÄÏàòÎã§ Í≤ΩÏó∞ 2 - ÏÑúÎ°úÏùò ÎÖ∏Îûò Î∞îÍøî Î∂ÄÎ•¥Í∏∞"/>
    <d v="2011-03-27T00:00:00"/>
    <n v="4.4195899999999995"/>
    <n v="281959"/>
    <x v="7"/>
  </r>
  <r>
    <s v="22CY3wlF8O6Z9QkOWYhaz5"/>
    <s v="Îàà Îñ†Î≥¥Îãà Ïù¥Î≥ÑÏù¥ÎçîÎùº"/>
    <x v="67"/>
    <s v="Remember Me"/>
    <d v="2017-10-24T00:00:00"/>
    <n v="4.4242099999999995"/>
    <n v="282421"/>
    <x v="57"/>
  </r>
  <r>
    <s v="4qzBepJAKtYu4T1GDtBZZc"/>
    <s v="Îàà,ÏΩî,ÏûÖ (Eyes, Nose, Lips)"/>
    <x v="68"/>
    <s v="RISE"/>
    <d v="2014-06-13T00:00:00"/>
    <n v="3.4998900000000002"/>
    <n v="229989"/>
    <x v="7"/>
  </r>
  <r>
    <s v="5CRVwXGikmqzoRO6q7FeAg"/>
    <s v="If I Could Fly"/>
    <x v="21"/>
    <s v="Made In The A.M. - Deluxe Edition"/>
    <d v="2015-11-13T00:00:00"/>
    <n v="3.5032000000000001"/>
    <n v="230320"/>
    <x v="29"/>
  </r>
  <r>
    <s v="1hZk9dktp4yRFTm0TrycuH"/>
    <s v="If I Lose Myself - Alesso vs OneRepublic"/>
    <x v="64"/>
    <s v="Native"/>
    <d v="2014-01-01T00:00:00"/>
    <n v="3.3481299999999998"/>
    <n v="214813"/>
    <x v="2"/>
  </r>
  <r>
    <s v="7baT4xndV4HMR4fwOdl8vw"/>
    <s v="Imposter"/>
    <x v="69"/>
    <s v="Imposter"/>
    <d v="2022-08-12T00:00:00"/>
    <n v="2.0146299999999999"/>
    <n v="121463"/>
    <x v="58"/>
  </r>
  <r>
    <s v="2XmUYeqNpGcjFE7DhUWDw5"/>
    <s v="In The Stars"/>
    <x v="23"/>
    <s v="Fireworks &amp; Rollerblades"/>
    <d v="2024-04-05T00:00:00"/>
    <n v="3.3641000000000001"/>
    <n v="216410"/>
    <x v="11"/>
  </r>
  <r>
    <s v="34IQaMgUdIciIpNWN5CUbl"/>
    <s v="In The Wee Small Hours Of The Morning"/>
    <x v="70"/>
    <s v="Ultimate Sinatra"/>
    <d v="2015-04-17T00:00:00"/>
    <n v="2.59"/>
    <n v="179000"/>
    <x v="59"/>
  </r>
  <r>
    <s v="6N5xh0tYYLTQRiCCaNbAUt"/>
    <s v="Infinity"/>
    <x v="21"/>
    <s v="Made In The A.M. - Deluxe Edition"/>
    <d v="2015-11-13T00:00:00"/>
    <n v="4.0947999999999993"/>
    <n v="249480"/>
    <x v="0"/>
  </r>
  <r>
    <s v="138oQeapLds5IeJrdRfeUd"/>
    <s v="Intro"/>
    <x v="1"/>
    <s v="Wonder"/>
    <d v="2020-12-04T00:00:00"/>
    <n v="1.0242199999999999"/>
    <n v="62422"/>
    <x v="23"/>
  </r>
  <r>
    <s v="3t85LNwaXR96o6el8CV99C"/>
    <s v="Intro"/>
    <x v="23"/>
    <s v="Fireworks &amp; Rollerblades"/>
    <d v="2024-04-05T00:00:00"/>
    <n v="1.0228699999999999"/>
    <n v="62287"/>
    <x v="22"/>
  </r>
  <r>
    <s v="5mTmB6IgMzomkJvOkQ8WDV"/>
    <s v="Ïò¨Ìï¥ Ï†úÏùº ÏûòÌïú Ïùº The Best Thing I Ever Did"/>
    <x v="71"/>
    <s v="The year of &quot;YES&quot;"/>
    <d v="2018-12-12T00:00:00"/>
    <n v="3.3045"/>
    <n v="210450"/>
    <x v="7"/>
  </r>
  <r>
    <s v="6IG3sQ8s9nfk6TUlVzRhbN"/>
    <s v="Is It Over Now? (Taylor's Version) (From The Vault)"/>
    <x v="15"/>
    <s v="1989 (Taylor's Version) [Deluxe]"/>
    <d v="2023-10-27T00:00:00"/>
    <n v="3.4947699999999999"/>
    <n v="229477"/>
    <x v="37"/>
  </r>
  <r>
    <s v="0RUGuh2uSNFJpGMSsD1F5C"/>
    <s v="It Will Rain"/>
    <x v="2"/>
    <s v="The Twilight Saga: Breaking Dawn - Part 1 (Original Motion Picture Soundtrack)"/>
    <d v="2011-11-04T00:00:00"/>
    <n v="4.1772"/>
    <n v="257720"/>
    <x v="16"/>
  </r>
  <r>
    <s v="4mj63a9c899Cs5l8gwuC0e"/>
    <s v="Ïù∏Ïó∞"/>
    <x v="72"/>
    <s v="ÎÇòÎäî Í∞ÄÏàòÎã§ 2 2012 Í∞ÄÏôïÏ†Ñ 4Í∞ïÏ†Ñ"/>
    <d v="2012-12-16T00:00:00"/>
    <n v="4.2765599999999999"/>
    <n v="267656"/>
    <x v="7"/>
  </r>
  <r>
    <s v="1boXOL0ua7N2iCOUVI1p9F"/>
    <s v="Japanese Denim"/>
    <x v="25"/>
    <s v="Get You - Single"/>
    <d v="2016-10-21T00:00:00"/>
    <n v="4.3084600000000002"/>
    <n v="270846"/>
    <x v="50"/>
  </r>
  <r>
    <s v="2t3IK52qKDAR2fo5EBkCFT"/>
    <s v="Je te le donne"/>
    <x v="73"/>
    <s v="Je te le donne"/>
    <d v="2018-08-24T00:00:00"/>
    <n v="3.53973"/>
    <n v="233973"/>
    <x v="60"/>
  </r>
  <r>
    <s v="4G92yYrUs0cvY7G41YRI0z"/>
    <s v="Jealous"/>
    <x v="74"/>
    <s v="Jealous - EP"/>
    <d v="2014-11-23T00:00:00"/>
    <n v="4.4769299999999994"/>
    <n v="287693"/>
    <x v="33"/>
  </r>
  <r>
    <s v="4fFqFgMDP9lY8tqEoArFGq"/>
    <s v="Judah Smith Interlude"/>
    <x v="10"/>
    <s v="Did you know that there's a tunnel under Ocean Blvd"/>
    <d v="2023-03-24T00:00:00"/>
    <n v="4.3675699999999997"/>
    <n v="276757"/>
    <x v="36"/>
  </r>
  <r>
    <s v="69rSEDWuvLS6yyNcESulCc"/>
    <s v="Just Friends"/>
    <x v="75"/>
    <s v="Just Friends"/>
    <d v="2018-10-26T00:00:00"/>
    <n v="3.0963099999999999"/>
    <n v="189631"/>
    <x v="61"/>
  </r>
  <r>
    <s v="7BqBn9nzAq8spo5e7cZ0dJ"/>
    <s v="Just the Way You Are"/>
    <x v="2"/>
    <s v="Doo-Wops &amp; Hooligans"/>
    <d v="2010-05-11T00:00:00"/>
    <n v="3.40734"/>
    <n v="220734"/>
    <x v="28"/>
  </r>
  <r>
    <s v="2NcQic8JxdjAlAHuNbOIRE"/>
    <s v="Keep Driving"/>
    <x v="29"/>
    <s v="Harry's House"/>
    <d v="2022-05-20T00:00:00"/>
    <n v="2.20241"/>
    <n v="140241"/>
    <x v="33"/>
  </r>
  <r>
    <s v="4My8w8AA1JpG6E5SiAPvJL"/>
    <s v="Kiss You"/>
    <x v="21"/>
    <s v="Take Me Home (Expanded Edition)"/>
    <d v="2012-11-12T00:00:00"/>
    <n v="3.0286600000000004"/>
    <n v="182866"/>
    <x v="33"/>
  </r>
  <r>
    <s v="33SNO8AaciGbNaQFkxvPrW"/>
    <s v="Kiwi"/>
    <x v="29"/>
    <s v="Harry Styles"/>
    <d v="2017-05-12T00:00:00"/>
    <n v="2.56386"/>
    <n v="176386"/>
    <x v="10"/>
  </r>
  <r>
    <s v="2wCRJwiL1WSrW0Dwfco7Nj"/>
    <s v="Know Who You Are"/>
    <x v="76"/>
    <s v="Moana - Original Motion Picture Soundtrack/Deluxe Edition"/>
    <d v="2016-11-18T00:00:00"/>
    <n v="1.12626"/>
    <n v="72626"/>
    <x v="14"/>
  </r>
  <r>
    <s v="6fPan2saHdFaIHuTSatORv"/>
    <s v="L‚ÄôAMOUR DE MA VIE"/>
    <x v="27"/>
    <s v="HIT ME HARD AND SOFT"/>
    <d v="2024-05-17T00:00:00"/>
    <n v="5.3398599999999998"/>
    <n v="333986"/>
    <x v="28"/>
  </r>
  <r>
    <s v="7L3borCR5Izc7zJjFpjjhh"/>
    <s v="La Llorona"/>
    <x v="77"/>
    <s v="Primero Soy Mexicana"/>
    <d v="2018-03-02T00:00:00"/>
    <n v="8.1075300000000006"/>
    <n v="490753"/>
    <x v="61"/>
  </r>
  <r>
    <s v="5zZEP23ceNvvA9IT6CnqoY"/>
    <s v="La Rumba D'el Jefe"/>
    <x v="78"/>
    <s v="The Rumba Foundation"/>
    <d v="2009-01-01T00:00:00"/>
    <n v="3.3722599999999998"/>
    <n v="217226"/>
    <x v="35"/>
  </r>
  <r>
    <s v="1QELw50Dl95LusF6uOkDqk"/>
    <s v="La vie en rose (feat. C√©cile McLorin Salvant)"/>
    <x v="16"/>
    <s v="love (Deluxe Edition)"/>
    <d v="2018-11-16T00:00:00"/>
    <n v="3.4996300000000002"/>
    <n v="229963"/>
    <x v="36"/>
  </r>
  <r>
    <s v="0A1JLUlkZkp2EFrosoNQi0"/>
    <s v="Labyrinth"/>
    <x v="15"/>
    <s v="Midnights"/>
    <d v="2022-10-21T00:00:00"/>
    <n v="4.0796200000000002"/>
    <n v="247962"/>
    <x v="12"/>
  </r>
  <r>
    <s v="0KqlLyIGuBZWqzNwP9rypc"/>
    <s v="Last First Kiss"/>
    <x v="21"/>
    <s v="Take Me Home (Expanded Edition)"/>
    <d v="2012-11-12T00:00:00"/>
    <n v="3.2354600000000002"/>
    <n v="203546"/>
    <x v="14"/>
  </r>
  <r>
    <s v="1qEmFfgcLObUfQm0j1W2CK"/>
    <s v="Late Night Talking"/>
    <x v="29"/>
    <s v="Harry's House"/>
    <d v="2022-05-20T00:00:00"/>
    <n v="2.5795400000000002"/>
    <n v="177954"/>
    <x v="48"/>
  </r>
  <r>
    <s v="4AwJSk491AvHk2AAJReGzZ"/>
    <s v="Let Me Go"/>
    <x v="25"/>
    <s v="Let Me Go"/>
    <d v="2023-02-10T00:00:00"/>
    <n v="3.36524"/>
    <n v="216524"/>
    <x v="1"/>
  </r>
  <r>
    <s v="3ym8ajVmKm6Fybgov3WBI5"/>
    <s v="Let Me Go"/>
    <x v="25"/>
    <s v="NEVER ENOUGH"/>
    <d v="2023-04-07T00:00:00"/>
    <n v="3.36524"/>
    <n v="216524"/>
    <x v="12"/>
  </r>
  <r>
    <s v="0TAmnCzOtqRfvA38DDLTjj"/>
    <s v="Little Things"/>
    <x v="21"/>
    <s v="Take Me Home (Expanded Edition)"/>
    <d v="2012-11-12T00:00:00"/>
    <n v="3.3904000000000001"/>
    <n v="219040"/>
    <x v="33"/>
  </r>
  <r>
    <s v="6Vh03bkEfXqekWp7Y1UBRb"/>
    <s v="Live While We're Young"/>
    <x v="21"/>
    <s v="Take Me Home (Expanded Edition)"/>
    <d v="2012-11-12T00:00:00"/>
    <n v="3.2021299999999999"/>
    <n v="200213"/>
    <x v="33"/>
  </r>
  <r>
    <s v="3w3y8KPTfNeOKPiqUTakBh"/>
    <s v="Locked out of Heaven"/>
    <x v="2"/>
    <s v="Unorthodox Jukebox"/>
    <d v="2012-12-07T00:00:00"/>
    <n v="3.53478"/>
    <n v="233478"/>
    <x v="62"/>
  </r>
  <r>
    <s v="1LLXZFeAHK9R4xUramtUKw"/>
    <s v="London Boy"/>
    <x v="15"/>
    <s v="Lover"/>
    <d v="2019-08-23T00:00:00"/>
    <n v="3.1024000000000003"/>
    <n v="190240"/>
    <x v="19"/>
  </r>
  <r>
    <s v="3S8jK1mGzQi24ilFb45DAZ"/>
    <s v="Lonely (with benny blanco)"/>
    <x v="79"/>
    <s v="Justice"/>
    <d v="2021-03-19T00:00:00"/>
    <n v="2.29189"/>
    <n v="149189"/>
    <x v="63"/>
  </r>
  <r>
    <s v="2UFOh8iMQ2DON7sl3lqGJH"/>
    <s v="Long Way Down"/>
    <x v="21"/>
    <s v="Made In The A.M. - Deluxe Edition"/>
    <d v="2015-11-13T00:00:00"/>
    <n v="3.1215999999999999"/>
    <n v="192160"/>
    <x v="55"/>
  </r>
  <r>
    <s v="2ODCaqPXjIELP6Wjrg6h53"/>
    <s v="Love at First Sight"/>
    <x v="16"/>
    <s v="Totally Bubl√©"/>
    <d v="2003-09-09T00:00:00"/>
    <n v="3.18933"/>
    <n v="198933"/>
    <x v="60"/>
  </r>
  <r>
    <s v="1obtU03RXYzuNnzGe31arn"/>
    <s v="LOVE DAY"/>
    <x v="80"/>
    <s v="`A CUBE` FOR SEASON # GREEN"/>
    <d v="2012-03-14T00:00:00"/>
    <n v="3.57165"/>
    <n v="237165"/>
    <x v="45"/>
  </r>
  <r>
    <s v="5oO3drDxtziYU2H1X23ZIp"/>
    <s v="Love On The Brain"/>
    <x v="81"/>
    <s v="ANTI (Deluxe)"/>
    <d v="2016-01-28T00:00:00"/>
    <n v="3.44"/>
    <n v="224000"/>
    <x v="46"/>
  </r>
  <r>
    <s v="32HwMdkZuUmHg9uznhs9xM"/>
    <s v="Loved You First"/>
    <x v="21"/>
    <s v="Take Me Home (Expanded Edition)"/>
    <d v="2012-11-12T00:00:00"/>
    <n v="3.0430600000000001"/>
    <n v="184306"/>
    <x v="1"/>
  </r>
  <r>
    <s v="1dGr1c8CrMLDpV6mPbImSI"/>
    <s v="Lover"/>
    <x v="15"/>
    <s v="Lover"/>
    <d v="2019-08-23T00:00:00"/>
    <n v="3.4130600000000002"/>
    <n v="221306"/>
    <x v="24"/>
  </r>
  <r>
    <s v="629DixmZGHc7ILtEntuiWE"/>
    <s v="LUNCH"/>
    <x v="27"/>
    <s v="HIT ME HARD AND SOFT"/>
    <d v="2024-05-17T00:00:00"/>
    <n v="2.5958600000000001"/>
    <n v="179586"/>
    <x v="64"/>
  </r>
  <r>
    <s v="2ZbnaNF52uSfO4eouvjSrJ"/>
    <s v="Make Me Whole"/>
    <x v="82"/>
    <s v="Lamb of God: a sacred work for choir, orchestra and soloists"/>
    <d v="2010-09-10T00:00:00"/>
    <n v="4.00746"/>
    <n v="240746"/>
    <x v="65"/>
  </r>
  <r>
    <s v="22PMfvdz35fFKYnJyMn077"/>
    <s v="Marry You"/>
    <x v="2"/>
    <s v="Doo-Wops &amp; Hooligans"/>
    <d v="2010-05-11T00:00:00"/>
    <n v="3.5019200000000001"/>
    <n v="230192"/>
    <x v="25"/>
  </r>
  <r>
    <s v="7k5iu5vr7IEW3BdSgwY9mw"/>
    <s v="Memory Of The Wind"/>
    <x v="83"/>
    <s v="Principle Of My Soul"/>
    <d v="2012-09-20T00:00:00"/>
    <n v="5.0818599999999998"/>
    <n v="308186"/>
    <x v="7"/>
  </r>
  <r>
    <s v="4XwGrhiOTz0FapbeOdtCpN"/>
    <s v="Mi Amor"/>
    <x v="84"/>
    <s v="Spider-Man: Into the Spider-Verse (Original Score)"/>
    <d v="2018-12-17T00:00:00"/>
    <n v="1.19553"/>
    <n v="79553"/>
    <x v="38"/>
  </r>
  <r>
    <s v="1Vk4yRsz0iBzDiZEoFMQyv"/>
    <s v="Mia &amp; Sebastian‚Äôs Theme"/>
    <x v="85"/>
    <s v="La La Land (Original Motion Picture Soundtrack)"/>
    <d v="2016-12-09T00:00:00"/>
    <n v="1.3804000000000001"/>
    <n v="98040"/>
    <x v="10"/>
  </r>
  <r>
    <s v="7HZKksFR5Qsr4XPHAkub32"/>
    <s v="Millionaires"/>
    <x v="30"/>
    <s v="#3"/>
    <d v="2012-09-10T00:00:00"/>
    <n v="3.0946600000000002"/>
    <n v="189466"/>
    <x v="39"/>
  </r>
  <r>
    <s v="7uzmGiiJyRfuViKKK3lVmR"/>
    <s v="Mine"/>
    <x v="0"/>
    <s v="COSMIC"/>
    <d v="2018-04-12T00:00:00"/>
    <n v="2.1106399999999996"/>
    <n v="131064"/>
    <x v="16"/>
  </r>
  <r>
    <s v="7G0gBu6nLdhFDPRLc0HdDG"/>
    <s v="Mine (Taylor's Version)"/>
    <x v="15"/>
    <s v="Speak Now (Taylor's Version)"/>
    <d v="2023-07-07T00:00:00"/>
    <n v="3.5170599999999999"/>
    <n v="231706"/>
    <x v="19"/>
  </r>
  <r>
    <s v="4kF394GKEnI13QdZBM9mxM"/>
    <s v="Misty"/>
    <x v="86"/>
    <s v="The Complete Piano Duets"/>
    <d v="2020-03-13T00:00:00"/>
    <n v="2.5406599999999999"/>
    <n v="174066"/>
    <x v="56"/>
  </r>
  <r>
    <s v="3AAwJ043uT1wXSKDtGyuxF"/>
    <s v="Misty Mountains"/>
    <x v="87"/>
    <s v="The Hobbit: An Unexpected Journey (Original Motion Picture Soundtrack)"/>
    <d v="2012-12-11T00:00:00"/>
    <n v="1.43024"/>
    <n v="103024"/>
    <x v="41"/>
  </r>
  <r>
    <s v="3kLChd6atCWKPz1WzufHQo"/>
    <s v="Monsters"/>
    <x v="88"/>
    <s v="Honeymind"/>
    <d v="2024-05-31T00:00:00"/>
    <n v="4.0095700000000001"/>
    <n v="240957"/>
    <x v="47"/>
  </r>
  <r>
    <s v="2KNMqqNd3sLfeN4ukKduRT"/>
    <s v="Moon River"/>
    <x v="70"/>
    <s v="Days Of Wine And Roses, Moon River And Other Academy Award Winners"/>
    <n v="1964"/>
    <n v="3.1913300000000002"/>
    <n v="199133"/>
    <x v="42"/>
  </r>
  <r>
    <s v="2ZHH9aoZjrqtFk1SX1dXy7"/>
    <s v="Moonlight"/>
    <x v="89"/>
    <s v="Dangerous Woman"/>
    <d v="2016-05-20T00:00:00"/>
    <n v="3.2236000000000002"/>
    <n v="202360"/>
    <x v="3"/>
  </r>
  <r>
    <s v="2R4O7MgIrN35QXnyLKMFVl"/>
    <s v="Mrs."/>
    <x v="90"/>
    <s v="Good Thing"/>
    <d v="2018-05-04T00:00:00"/>
    <n v="4.0251999999999999"/>
    <n v="242520"/>
    <x v="56"/>
  </r>
  <r>
    <s v="5LYMamLv12UPbemOaTPyeV"/>
    <s v="Music For a Sushi Restaurant"/>
    <x v="29"/>
    <s v="Harry's House"/>
    <d v="2022-05-20T00:00:00"/>
    <n v="3.1381299999999999"/>
    <n v="193813"/>
    <x v="12"/>
  </r>
  <r>
    <s v="6lrZiAgjWUcfuj5HHxPsZF"/>
    <s v="My way"/>
    <x v="91"/>
    <s v="Money Flower, (Original Television Soundtrack)"/>
    <d v="2018-02-03T00:00:00"/>
    <n v="4.36747"/>
    <n v="276747"/>
    <x v="7"/>
  </r>
  <r>
    <s v="5fEql5cR2hjR6wPGUPiEEb"/>
    <s v="Na Na Na"/>
    <x v="21"/>
    <s v="Up All Night"/>
    <d v="2012-05-25T00:00:00"/>
    <n v="3.05653"/>
    <n v="185653"/>
    <x v="1"/>
  </r>
  <r>
    <s v="2G0k5HoKVW3iPC1eF7Ykb7"/>
    <s v="Nadie"/>
    <x v="92"/>
    <s v="Nadie"/>
    <d v="2020-05-15T00:00:00"/>
    <n v="3.1820499999999998"/>
    <n v="198205"/>
    <x v="7"/>
  </r>
  <r>
    <s v="6CoKNa67qyFJmLdSz4DOI8"/>
    <s v="Nathan (still breathing)"/>
    <x v="93"/>
    <s v="Actual Life 3 (January 1 - September 9 2022)"/>
    <d v="2022-10-28T00:00:00"/>
    <n v="2.4399600000000001"/>
    <n v="163996"/>
    <x v="1"/>
  </r>
  <r>
    <s v="0Gl5s8IhMmQE5YQwM8Qx1J"/>
    <s v="Never Enough"/>
    <x v="94"/>
    <s v="The Greatest Showman (Original Motion Picture Soundtrack)"/>
    <d v="2017-12-08T00:00:00"/>
    <n v="3.27786"/>
    <n v="207786"/>
    <x v="19"/>
  </r>
  <r>
    <s v="5M787RexsAiVYjQusM98CV"/>
    <s v="New Romantics (Taylor's Version)"/>
    <x v="15"/>
    <s v="1989 (Taylor's Version) [Deluxe]"/>
    <d v="2023-10-27T00:00:00"/>
    <n v="3.50177"/>
    <n v="230177"/>
    <x v="0"/>
  </r>
  <r>
    <s v="5O2P9iiztwhomNh8xkR9lJ"/>
    <s v="Night Changes"/>
    <x v="21"/>
    <s v="FOUR (Deluxe)"/>
    <d v="2014-11-17T00:00:00"/>
    <n v="3.4659999999999997"/>
    <n v="226600"/>
    <x v="66"/>
  </r>
  <r>
    <s v="3IPJg1sdqLj12kFIndaonN"/>
    <s v="No Hay Nadie M√°s"/>
    <x v="95"/>
    <s v="MANTRA"/>
    <d v="2018-05-18T00:00:00"/>
    <n v="3.19733"/>
    <n v="199733"/>
    <x v="63"/>
  </r>
  <r>
    <s v="73SpzrcaHk0RQPFP73vqVR"/>
    <s v="No Time To Die"/>
    <x v="27"/>
    <s v="No Time To Die"/>
    <d v="2020-02-13T00:00:00"/>
    <n v="4.0226499999999996"/>
    <n v="242265"/>
    <x v="25"/>
  </r>
  <r>
    <s v="4SRYGZsbHrmH7E9xMVz4Wm"/>
    <s v="Nobody Compares"/>
    <x v="21"/>
    <s v="Take Me Home (Expanded Edition)"/>
    <d v="2012-11-12T00:00:00"/>
    <n v="3.3162599999999998"/>
    <n v="211626"/>
    <x v="42"/>
  </r>
  <r>
    <s v="1IdM9JrXYuMYiTdM983oH4"/>
    <s v="Not Spring, Love, or Cherry Blossoms"/>
    <x v="96"/>
    <s v="Not Spring, Love, or Cherry Blossoms"/>
    <d v="2014-04-08T00:00:00"/>
    <n v="3.15265"/>
    <n v="195265"/>
    <x v="38"/>
  </r>
  <r>
    <s v="0c3yfC8zMRJGvmqphczhZb"/>
    <s v="Nothing"/>
    <x v="30"/>
    <s v="Science &amp; Faith"/>
    <d v="2011-01-18T00:00:00"/>
    <n v="4.3221300000000005"/>
    <n v="272213"/>
    <x v="38"/>
  </r>
  <r>
    <s v="2jz0DAnooOMwtuzboHP3VE"/>
    <s v="Nothing I've Ever Known"/>
    <x v="4"/>
    <s v="Spirit: Stallion Of The Cimarron (Music From The Original Motion Picture)"/>
    <d v="2002-05-04T00:00:00"/>
    <n v="3.5213300000000003"/>
    <n v="232133"/>
    <x v="3"/>
  </r>
  <r>
    <s v="5QUIK7ZtziW8kGWo8RqopF"/>
    <s v="Now That We Don't Talk (Taylor's Version) (From The Vault)"/>
    <x v="15"/>
    <s v="1989 (Taylor's Version) [Deluxe]"/>
    <d v="2023-10-27T00:00:00"/>
    <n v="2.2643600000000004"/>
    <n v="146436"/>
    <x v="29"/>
  </r>
  <r>
    <s v="11IXRdEjiH0KL8nh4G1j7d"/>
    <s v="Now We Are Free"/>
    <x v="97"/>
    <s v="Gladiator - Music From The Motion Picture"/>
    <d v="2000-04-25T00:00:00"/>
    <n v="4.1429300000000007"/>
    <n v="254293"/>
    <x v="1"/>
  </r>
  <r>
    <s v="5Lbsc65org0b85kNsPkluY"/>
    <s v="Only Angel"/>
    <x v="29"/>
    <s v="Harry Styles"/>
    <d v="2017-05-12T00:00:00"/>
    <n v="4.5107999999999997"/>
    <n v="291080"/>
    <x v="4"/>
  </r>
  <r>
    <s v="1OcSfkeCg9hRC2sFKB4IMJ"/>
    <s v="Out Of The Woods (Taylor's Version)"/>
    <x v="15"/>
    <s v="1989 (Taylor's Version) [Deluxe]"/>
    <d v="2023-10-27T00:00:00"/>
    <n v="3.5580000000000003"/>
    <n v="235800"/>
    <x v="0"/>
  </r>
  <r>
    <s v="08MFgEQeVLF37EyZ7jcwLc"/>
    <s v="Pano"/>
    <x v="98"/>
    <s v="Pano"/>
    <d v="2021-12-06T00:00:00"/>
    <n v="4.1440000000000001"/>
    <n v="254400"/>
    <x v="41"/>
  </r>
  <r>
    <s v="6KDH3sCDRFZk71aT3a2lkY"/>
    <s v="Paperman"/>
    <x v="99"/>
    <s v="Paperman"/>
    <d v="2012-01-01T00:00:00"/>
    <n v="4.5949299999999997"/>
    <n v="299493"/>
    <x v="67"/>
  </r>
  <r>
    <s v="3B21fRFqPLmTd9zAlK0I8A"/>
    <s v="Para Enamorarte"/>
    <x v="100"/>
    <s v="Primera Cita"/>
    <d v="2016-08-26T00:00:00"/>
    <n v="3.0853299999999999"/>
    <n v="188533"/>
    <x v="15"/>
  </r>
  <r>
    <s v="0Rx0DJI556Ix5gBny6EWmn"/>
    <s v="Paradise"/>
    <x v="0"/>
    <s v="Soul Searching"/>
    <d v="2019-08-09T00:00:00"/>
    <n v="2.49038"/>
    <n v="169038"/>
    <x v="10"/>
  </r>
  <r>
    <s v="2MOoIbJWIYikwIXjBDe26i"/>
    <s v="Paris in the Rain"/>
    <x v="12"/>
    <s v="I met you when I was 18. (the playlist)"/>
    <d v="2018-05-31T00:00:00"/>
    <n v="3.2471199999999998"/>
    <n v="204712"/>
    <x v="10"/>
  </r>
  <r>
    <s v="5ONbCAFFnAJ0YGClEeddcU"/>
    <s v="Patience"/>
    <x v="101"/>
    <s v="Cleopatra"/>
    <d v="2016-04-08T00:00:00"/>
    <n v="1.3705099999999999"/>
    <n v="97051"/>
    <x v="68"/>
  </r>
  <r>
    <s v="0tgVpDi06FyKpA1z0VMD4v"/>
    <s v="Perfect"/>
    <x v="54"/>
    <s v="√∑ (Deluxe)"/>
    <d v="2017-03-03T00:00:00"/>
    <n v="4.234"/>
    <n v="263400"/>
    <x v="24"/>
  </r>
  <r>
    <s v="3NLnwwAQbbFKcEcV8hDItk"/>
    <s v="Perfect"/>
    <x v="21"/>
    <s v="Made In The A.M. - Deluxe Edition"/>
    <d v="2015-11-13T00:00:00"/>
    <n v="3.5033300000000001"/>
    <n v="230333"/>
    <x v="69"/>
  </r>
  <r>
    <s v="1I6pKIyaBp4OebTGLJpCCC"/>
    <s v="Perm"/>
    <x v="2"/>
    <s v="24K Magic"/>
    <d v="2016-11-17T00:00:00"/>
    <n v="3.3005300000000002"/>
    <n v="210053"/>
    <x v="37"/>
  </r>
  <r>
    <s v="0JWA4NaSOa1mZfLyNvZLQW"/>
    <s v="Pessimist"/>
    <x v="102"/>
    <s v="Pessimist"/>
    <d v="2020-05-15T00:00:00"/>
    <n v="2.2022399999999998"/>
    <n v="140224"/>
    <x v="44"/>
  </r>
  <r>
    <s v="6fxVffaTuwjgEk5h9QyRjy"/>
    <s v="Photograph"/>
    <x v="54"/>
    <s v="x - Wembley Edition"/>
    <n v="2013"/>
    <n v="4.1898600000000004"/>
    <n v="258986"/>
    <x v="41"/>
  </r>
  <r>
    <s v="5N3hjp1WNayUPZrA8kJmJP"/>
    <s v="Please Please Please"/>
    <x v="103"/>
    <s v="Please Please Please"/>
    <d v="2024-06-06T00:00:00"/>
    <n v="3.06365"/>
    <n v="186365"/>
    <x v="70"/>
  </r>
  <r>
    <s v="4EWBhKf1fOFnyMtUzACXEc"/>
    <s v="Pluto Projector"/>
    <x v="104"/>
    <s v="Pony"/>
    <d v="2019-10-25T00:00:00"/>
    <n v="4.2751999999999999"/>
    <n v="267520"/>
    <x v="25"/>
  </r>
  <r>
    <s v="3UoULw70kMsiVXxW0L3A33"/>
    <s v="pov"/>
    <x v="89"/>
    <s v="Positions"/>
    <d v="2020-10-30T00:00:00"/>
    <n v="3.21882"/>
    <n v="201882"/>
    <x v="16"/>
  </r>
  <r>
    <s v="1VrUu8hMTMslRSjsDpSJKc"/>
    <s v="RE-BYE"/>
    <x v="105"/>
    <s v="SPRING"/>
    <d v="2016-05-04T00:00:00"/>
    <n v="3.0871599999999999"/>
    <n v="188716"/>
    <x v="7"/>
  </r>
  <r>
    <s v="1dQQ2QlnvXUehsRUrukKmf"/>
    <s v="Right Now"/>
    <x v="21"/>
    <s v="Midnight Memories (Deluxe)"/>
    <d v="2013-11-25T00:00:00"/>
    <n v="3.2040000000000002"/>
    <n v="200400"/>
    <x v="43"/>
  </r>
  <r>
    <s v="3hhbDnFUb2bicI2df6VurK"/>
    <s v="River"/>
    <x v="90"/>
    <s v="Coming Home (Deluxe)"/>
    <d v="2015-06-23T00:00:00"/>
    <n v="4.0019999999999998"/>
    <n v="240200"/>
    <x v="19"/>
  </r>
  <r>
    <s v="4lt4QTuoYOEEOhrNDZJ1o8"/>
    <s v="Room Shaker"/>
    <x v="58"/>
    <s v="butterFLY"/>
    <d v="2019-07-02T00:00:00"/>
    <n v="3.1502600000000003"/>
    <n v="195026"/>
    <x v="47"/>
  </r>
  <r>
    <s v="5MMLS3xm12D7N26xlfFApr"/>
    <s v="Runaway Baby"/>
    <x v="2"/>
    <s v="Doo-Wops &amp; Hooligans"/>
    <d v="2010-05-11T00:00:00"/>
    <n v="2.2844800000000003"/>
    <n v="148448"/>
    <x v="33"/>
  </r>
  <r>
    <s v="0rzaRSujxA0bKyjJl6vHYq"/>
    <s v="Satellite"/>
    <x v="29"/>
    <s v="Harry's House"/>
    <d v="2022-05-20T00:00:00"/>
    <n v="3.3857699999999999"/>
    <n v="218577"/>
    <x v="19"/>
  </r>
  <r>
    <s v="1NnBOnFPFdYJdauawQt5bN"/>
    <s v="Save the Last Dance for Me"/>
    <x v="16"/>
    <s v="It's Time"/>
    <d v="2005-02-07T00:00:00"/>
    <n v="3.3861300000000001"/>
    <n v="218613"/>
    <x v="1"/>
  </r>
  <r>
    <s v="41PiyIwNrzoLn598y2glGY"/>
    <s v="Save You Tonight"/>
    <x v="21"/>
    <s v="Up All Night"/>
    <d v="2012-05-25T00:00:00"/>
    <n v="3.2591999999999999"/>
    <n v="205920"/>
    <x v="36"/>
  </r>
  <r>
    <s v="5Ir3dOzPQ9Q30dC45J6QzH"/>
    <s v="save your breath"/>
    <x v="57"/>
    <s v="this is what ____ feels like (Vol. 1-4)"/>
    <d v="2022-09-23T00:00:00"/>
    <n v="2.4596399999999998"/>
    <n v="165964"/>
    <x v="6"/>
  </r>
  <r>
    <s v="6v3KW9xbzN5yKLt9YKDYA2"/>
    <s v="Se√±orita"/>
    <x v="1"/>
    <s v="Shawn Mendes (Deluxe)"/>
    <d v="2019-06-19T00:00:00"/>
    <n v="3.10799"/>
    <n v="190799"/>
    <x v="27"/>
  </r>
  <r>
    <s v="77Gfhrr1Uh9Pv57MUUmVuY"/>
    <s v="Secret"/>
    <x v="38"/>
    <s v="Crisis / Secret / Set Me Free"/>
    <d v="2021-12-03T00:00:00"/>
    <n v="3.1241300000000001"/>
    <n v="192413"/>
    <x v="56"/>
  </r>
  <r>
    <s v="1NhPKVLsHhFUHIOZ32QnS2"/>
    <s v="Secrets"/>
    <x v="64"/>
    <s v="Waking Up"/>
    <d v="2009-01-01T00:00:00"/>
    <n v="3.44693"/>
    <n v="224693"/>
    <x v="25"/>
  </r>
  <r>
    <s v="5GUYJTQap5F3RDQiCOJhrS"/>
    <s v="Self Control"/>
    <x v="106"/>
    <s v="Blonde"/>
    <d v="2016-08-20T00:00:00"/>
    <n v="4.0966699999999996"/>
    <n v="249667"/>
    <x v="50"/>
  </r>
  <r>
    <s v="73CMRj62VK8nUS4ezD2wvi"/>
    <s v="Set Fire to the Rain"/>
    <x v="13"/>
    <n v="21"/>
    <d v="2011-01-24T00:00:00"/>
    <n v="4.0297299999999998"/>
    <n v="242973"/>
    <x v="31"/>
  </r>
  <r>
    <s v="3AMQKTsIR0ukMOXvPkwaKz"/>
    <s v="Set Me Free"/>
    <x v="38"/>
    <s v="Crisis / Secret / Set Me Free"/>
    <d v="2021-12-03T00:00:00"/>
    <n v="4.0273300000000001"/>
    <n v="242733"/>
    <x v="56"/>
  </r>
  <r>
    <s v="61SwOvGpjoANrBOVgBZvMi"/>
    <s v="SHE SAID HE SAID SHE SAID"/>
    <x v="38"/>
    <s v="SHE SAID HE SAID SHE SAID"/>
    <d v="2022-10-13T00:00:00"/>
    <n v="2.3732500000000001"/>
    <n v="157325"/>
    <x v="40"/>
  </r>
  <r>
    <s v="0TxSk5fpK01cBLV9ePqcE6"/>
    <s v="She's In The Rain"/>
    <x v="107"/>
    <s v="Dawn"/>
    <d v="2018-10-04T00:00:00"/>
    <n v="3.5757599999999998"/>
    <n v="237576"/>
    <x v="7"/>
  </r>
  <r>
    <s v="6lrYBcuR6Q1YWtSGFmJ48H"/>
    <s v="Shot My Baby"/>
    <x v="25"/>
    <s v="NEVER ENOUGH (Bonus Version)"/>
    <d v="2023-04-10T00:00:00"/>
    <n v="4.2822100000000001"/>
    <n v="268221"/>
    <x v="15"/>
  </r>
  <r>
    <s v="5Ohxk2dO5COHF1krpoPigN"/>
    <s v="Sign of the Times"/>
    <x v="29"/>
    <s v="Harry Styles"/>
    <d v="2017-05-12T00:00:00"/>
    <n v="5.4070600000000004"/>
    <n v="340706"/>
    <x v="69"/>
  </r>
  <r>
    <s v="1hHuyqVCZCbhYQixEkdQCo"/>
    <s v="Sing for Absolution"/>
    <x v="108"/>
    <s v="Absolution"/>
    <d v="2004-03-23T00:00:00"/>
    <n v="4.5486599999999999"/>
    <n v="294866"/>
    <x v="71"/>
  </r>
  <r>
    <s v="4IACOiO4fczuCkYFdYxDGu"/>
    <s v="Six Degrees of Separation"/>
    <x v="30"/>
    <s v="#3"/>
    <d v="2012-09-10T00:00:00"/>
    <n v="3.5225299999999997"/>
    <n v="232253"/>
    <x v="21"/>
  </r>
  <r>
    <s v="1CsMKhwEmNnmvHUuO5nryA"/>
    <s v="SKINNY"/>
    <x v="27"/>
    <s v="HIT ME HARD AND SOFT"/>
    <d v="2024-05-17T00:00:00"/>
    <n v="3.3973300000000002"/>
    <n v="219733"/>
    <x v="69"/>
  </r>
  <r>
    <s v="6rY5FAWxCdAGllYEOZMbjW"/>
    <s v="SLOW DANCING IN THE DARK"/>
    <x v="43"/>
    <s v="BALLADS 1"/>
    <d v="2018-10-26T00:00:00"/>
    <n v="3.2927300000000002"/>
    <n v="209273"/>
    <x v="27"/>
  </r>
  <r>
    <s v="66uhlklxdGRFlUftJf8JFc"/>
    <s v="Slow It Down"/>
    <x v="23"/>
    <s v="Fireworks &amp; Rollerblades"/>
    <d v="2024-04-05T00:00:00"/>
    <n v="2.41831"/>
    <n v="161831"/>
    <x v="21"/>
  </r>
  <r>
    <s v="6LXIhiXK8z1KLd3giR904b"/>
    <s v="Smells Like Me"/>
    <x v="109"/>
    <s v="Smells Like Me"/>
    <d v="2022-09-02T00:00:00"/>
    <n v="3.2407900000000001"/>
    <n v="204079"/>
    <x v="53"/>
  </r>
  <r>
    <s v="0STK94RxUulYqWzwFlyAb5"/>
    <s v="Sober"/>
    <x v="110"/>
    <s v="Sober"/>
    <d v="2018-06-21T00:00:00"/>
    <n v="3.1789300000000003"/>
    <n v="197893"/>
    <x v="2"/>
  </r>
  <r>
    <s v="1zwMYTA5nlNjZxYrvBB2pV"/>
    <s v="Someone Like You"/>
    <x v="13"/>
    <n v="21"/>
    <d v="2011-01-24T00:00:00"/>
    <n v="4.4523999999999999"/>
    <n v="285240"/>
    <x v="31"/>
  </r>
  <r>
    <s v="48f7LOHWir3VQoO06yoc95"/>
    <s v="Song About You"/>
    <x v="24"/>
    <s v="The Band CAMINO"/>
    <d v="2021-09-10T00:00:00"/>
    <n v="2.3894799999999998"/>
    <n v="158948"/>
    <x v="6"/>
  </r>
  <r>
    <s v="6nhj2meaMrV4pGKk9Q65u2"/>
    <s v="Sound of Winter"/>
    <x v="111"/>
    <s v="Sound of Winter"/>
    <d v="2018-01-01T00:00:00"/>
    <n v="6.5171299999999999"/>
    <n v="411713"/>
    <x v="58"/>
  </r>
  <r>
    <s v="5GK4ax71sSIokiNEZsND3d"/>
    <s v="Sound The Bugle"/>
    <x v="4"/>
    <s v="Spirit: Stallion Of The Cimarron (Music From The Original Motion Picture)"/>
    <d v="2002-05-04T00:00:00"/>
    <n v="3.5459999999999998"/>
    <n v="234600"/>
    <x v="38"/>
  </r>
  <r>
    <s v="6d9IiDcFxtFVIvt9pCqyGH"/>
    <s v="Sparks Fly"/>
    <x v="15"/>
    <s v="Speak Now"/>
    <d v="2010-10-25T00:00:00"/>
    <n v="4.2093299999999996"/>
    <n v="260933"/>
    <x v="36"/>
  </r>
  <r>
    <s v="3MytWN8L7shNYzGl4tAKRp"/>
    <s v="Sparks Fly (Taylor‚Äôs Version)"/>
    <x v="15"/>
    <s v="Speak Now (Taylor's Version)"/>
    <d v="2023-07-07T00:00:00"/>
    <n v="4.2122999999999999"/>
    <n v="261230"/>
    <x v="12"/>
  </r>
  <r>
    <s v="5xXqyjLicvEpch72qEryFT"/>
    <s v="Speak Now (Taylor's Version)"/>
    <x v="15"/>
    <s v="Speak Now (Taylor's Version)"/>
    <d v="2023-07-07T00:00:00"/>
    <n v="4.0247299999999999"/>
    <n v="242473"/>
    <x v="41"/>
  </r>
  <r>
    <s v="3kSXn1osC89W8JcPLozTzs"/>
    <s v="Stand By You"/>
    <x v="112"/>
    <s v="Wildfire"/>
    <d v="2016-01-01T00:00:00"/>
    <n v="3.3899999999999997"/>
    <n v="219000"/>
    <x v="14"/>
  </r>
  <r>
    <s v="3wNNbf63xkxw9rIVWtFy7a"/>
    <s v="Stand Up (From Harriet)"/>
    <x v="113"/>
    <s v="Stand Up (From Harriet)"/>
    <d v="2019-10-25T00:00:00"/>
    <n v="5.03477"/>
    <n v="303477"/>
    <x v="37"/>
  </r>
  <r>
    <s v="2JuIs3XJlYPy8vBO66CEkJ"/>
    <s v="Star"/>
    <x v="0"/>
    <s v="COSMIC"/>
    <d v="2018-04-12T00:00:00"/>
    <n v="2.4987200000000001"/>
    <n v="169872"/>
    <x v="56"/>
  </r>
  <r>
    <s v="2EBHPEJWmYj4W1HV3l0VZ6"/>
    <s v="Star Wars (Epic Main Theme)"/>
    <x v="114"/>
    <s v="Star Wars: The Rise of Skywalker Tribute"/>
    <d v="2019-10-25T00:00:00"/>
    <n v="3.3346299999999998"/>
    <n v="213463"/>
    <x v="7"/>
  </r>
  <r>
    <s v="7MXVkk9YMctZqd1Srtv4MB"/>
    <s v="Starboy"/>
    <x v="115"/>
    <s v="Starboy"/>
    <d v="2016-11-25T00:00:00"/>
    <n v="3.5045299999999999"/>
    <n v="230453"/>
    <x v="64"/>
  </r>
  <r>
    <s v="1HYzRuWjmS9LXCkdVHi25K"/>
    <s v="Stay With Me"/>
    <x v="116"/>
    <s v="Guardian (Original Television Soundtrack), Pt. 1"/>
    <d v="2016-12-03T00:00:00"/>
    <n v="3.1244100000000001"/>
    <n v="192441"/>
    <x v="12"/>
  </r>
  <r>
    <s v="2Bs4jQEGMycglOfWPBqrVG"/>
    <s v="Steal My Girl"/>
    <x v="21"/>
    <s v="FOUR (Deluxe)"/>
    <d v="2014-11-17T00:00:00"/>
    <n v="3.4813300000000003"/>
    <n v="228133"/>
    <x v="31"/>
  </r>
  <r>
    <s v="35Dofxo9smHVxmFQbhYIAT"/>
    <s v="Stereo Love"/>
    <x v="117"/>
    <s v="Stereo Love"/>
    <d v="2010-02-02T00:00:00"/>
    <n v="4.0761399999999997"/>
    <n v="247614"/>
    <x v="71"/>
  </r>
  <r>
    <s v="3aUD2nXnCYiGd9V1UhfyRz"/>
    <s v="Stranger"/>
    <x v="12"/>
    <s v="All 4 Nothing"/>
    <d v="2022-08-05T00:00:00"/>
    <n v="2.4468799999999997"/>
    <n v="164688"/>
    <x v="36"/>
  </r>
  <r>
    <s v="3Vpk1hfMAQme8VJ0SNRSkd"/>
    <s v="Style (Taylor's Version)"/>
    <x v="15"/>
    <s v="1989 (Taylor's Version) [Deluxe]"/>
    <d v="2023-10-27T00:00:00"/>
    <n v="3.5100000000000002"/>
    <n v="231000"/>
    <x v="29"/>
  </r>
  <r>
    <s v="0IHgyl0zAHIj7kpm4YKKv3"/>
    <s v="Sun And Moon"/>
    <x v="118"/>
    <s v="Sun And Moon Part.1"/>
    <d v="2018-10-23T00:00:00"/>
    <n v="5.0105900000000005"/>
    <n v="301059"/>
    <x v="72"/>
  </r>
  <r>
    <s v="5RoIXwyTCdyUjpMMkk4uPd"/>
    <s v="Sweet Disposition"/>
    <x v="119"/>
    <s v="Conditions"/>
    <d v="2009-03-24T00:00:00"/>
    <n v="3.508"/>
    <n v="230800"/>
    <x v="67"/>
  </r>
  <r>
    <s v="0nRuVPZx2iA3KWR4xSzryl"/>
    <s v="TALK ME DOWN"/>
    <x v="17"/>
    <s v="Blue Neighbourhood (Deluxe)"/>
    <d v="2015-12-04T00:00:00"/>
    <n v="3.5746399999999996"/>
    <n v="237464"/>
    <x v="3"/>
  </r>
  <r>
    <s v="161DnLWsx1i3u1JT05lzqU"/>
    <s v="Talking to the Moon"/>
    <x v="2"/>
    <s v="Doo-Wops &amp; Hooligans"/>
    <d v="2010-05-11T00:00:00"/>
    <n v="3.3786600000000004"/>
    <n v="217866"/>
    <x v="46"/>
  </r>
  <r>
    <s v="0Lmbke3KNVFXtoH2mMSHCw"/>
    <s v="the boy is mine"/>
    <x v="89"/>
    <s v="eternal sunshine"/>
    <d v="2024-03-08T00:00:00"/>
    <n v="2.5363899999999999"/>
    <n v="173639"/>
    <x v="28"/>
  </r>
  <r>
    <s v="4S7ddJ34xx6ZIkQ4a1LDRm"/>
    <s v="The Bridge Of Khazad-Dum (From &quot;The Lord Of The Rings&quot;)"/>
    <x v="120"/>
    <s v="The Bridge Of Khazad-Dum (From &quot;The Lord Of The Rings&quot;)"/>
    <d v="2015-09-18T00:00:00"/>
    <n v="3.2945400000000005"/>
    <n v="209454"/>
    <x v="7"/>
  </r>
  <r>
    <s v="5tgyHc2LLF0BI2udBTMFJz"/>
    <s v="The Burning Bush"/>
    <x v="97"/>
    <s v="The Prince Of Egypt (Music From The Original Motion Picture Soundtrack)"/>
    <d v="1998-02-11T00:00:00"/>
    <n v="7.1666600000000003"/>
    <n v="436666"/>
    <x v="13"/>
  </r>
  <r>
    <s v="3aLbDGVIbZHUDjQXjfrvBP"/>
    <s v="The City's Yours"/>
    <x v="121"/>
    <s v="Annie (Original Motion Picture Soundtrack)"/>
    <d v="2014-11-17T00:00:00"/>
    <n v="3.1213299999999999"/>
    <n v="192133"/>
    <x v="0"/>
  </r>
  <r>
    <s v="3tQeDE3Q4Pk40CvPFO0eoW"/>
    <s v="The Curse - Fp Version"/>
    <x v="122"/>
    <s v="Freak Perfume"/>
    <d v="2002-06-03T00:00:00"/>
    <n v="5.3483999999999998"/>
    <n v="334840"/>
    <x v="73"/>
  </r>
  <r>
    <s v="4q5R6rdomdPOwVxJrExLkc"/>
    <s v="The Day (From &quot;Mr. Sunshine [Original Television Soundtrack], Pt. 1&quot;)"/>
    <x v="111"/>
    <s v="The Day (From &quot;Mr. Sunshine [Original Television Soundtrack], Pt. 1&quot;)"/>
    <d v="2018-07-08T00:00:00"/>
    <n v="4.5252600000000003"/>
    <n v="292526"/>
    <x v="7"/>
  </r>
  <r>
    <s v="1LLUoftvmTjVNBHZoQyveF"/>
    <s v="THE DINER"/>
    <x v="27"/>
    <s v="HIT ME HARD AND SOFT"/>
    <d v="2024-05-17T00:00:00"/>
    <n v="3.0634600000000001"/>
    <n v="186346"/>
    <x v="69"/>
  </r>
  <r>
    <s v="6TGd66r0nlPaYm3KIoI7ET"/>
    <s v="THE GREATEST"/>
    <x v="27"/>
    <s v="HIT ME HARD AND SOFT"/>
    <d v="2024-05-17T00:00:00"/>
    <n v="4.5384000000000002"/>
    <n v="293840"/>
    <x v="49"/>
  </r>
  <r>
    <s v="7vySXLEg91xiAi8J0Qiqwv"/>
    <s v="The Impossible Dream (The Quest)"/>
    <x v="70"/>
    <s v="That's Life"/>
    <s v="1966-11"/>
    <n v="2.3126599999999997"/>
    <n v="151266"/>
    <x v="22"/>
  </r>
  <r>
    <s v="38UEe6tvR5IufCUwFa7tXB"/>
    <s v="The Long Song"/>
    <x v="123"/>
    <s v="Doctor Who - Series 7 (Original Television Soundtrack)"/>
    <d v="2013-11-05T00:00:00"/>
    <n v="3.38666"/>
    <n v="218666"/>
    <x v="7"/>
  </r>
  <r>
    <s v="3nqqDo8CcCLke3ZoTgiOKf"/>
    <s v="The Man Who Can't Be Moved"/>
    <x v="30"/>
    <s v="The Script"/>
    <d v="2008-07-14T00:00:00"/>
    <n v="4.0137299999999998"/>
    <n v="241373"/>
    <x v="17"/>
  </r>
  <r>
    <s v="5zEvD1Tapbd4RAkYmpeTap"/>
    <s v="The Moon Represents My Heart - Êúà‰∫Æ‰ª£Ë°®ÊàëÁöÑÂøÉ"/>
    <x v="124"/>
    <s v="The Moon Represents My Heart - Êúà‰∫Æ‰ª£Ë°®ÊàëÁöÑÂøÉ"/>
    <d v="2017-10-20T00:00:00"/>
    <n v="3.18974"/>
    <n v="198974"/>
    <x v="52"/>
  </r>
  <r>
    <s v="5kK1Iru9ogP3Iy1zsANU1n"/>
    <s v="The Power of Love"/>
    <x v="125"/>
    <s v="The Colour Of My Love"/>
    <d v="1993-11-09T00:00:00"/>
    <n v="5.4239999999999995"/>
    <n v="342400"/>
    <x v="16"/>
  </r>
  <r>
    <s v="6PJRw5icjh5FnFd7jNUmbG"/>
    <s v="The Prayer"/>
    <x v="125"/>
    <s v="These Are Special Times"/>
    <n v="1998"/>
    <n v="4.2893300000000005"/>
    <n v="268933"/>
    <x v="7"/>
  </r>
  <r>
    <s v="1Slwb6dOYkBlWal1PGtnNg"/>
    <s v="Thinking out Loud"/>
    <x v="54"/>
    <s v="x - Wembley Edition"/>
    <n v="2013"/>
    <n v="4.4156000000000004"/>
    <n v="281560"/>
    <x v="29"/>
  </r>
  <r>
    <s v="2YOGCTiPJWMhZRdeadFj8G"/>
    <s v="this is what autumn feels like"/>
    <x v="57"/>
    <s v="this is what autumn feels like"/>
    <d v="2023-09-12T00:00:00"/>
    <n v="3.3990899999999997"/>
    <n v="219909"/>
    <x v="44"/>
  </r>
  <r>
    <s v="3uTsiaNxy6h6EAd7MsCf9D"/>
    <s v="this is what forever feels like (with Nick Jonas)"/>
    <x v="57"/>
    <s v="this is what forever feels like"/>
    <d v="2024-09-13T00:00:00"/>
    <n v="2.3484100000000003"/>
    <n v="154841"/>
    <x v="12"/>
  </r>
  <r>
    <s v="4EhqimHdoK9OmCNvCfioH6"/>
    <s v="this is what slow dancing feels like"/>
    <x v="57"/>
    <s v="this is what slow dancing feels like"/>
    <d v="2024-04-15T00:00:00"/>
    <n v="2.2573500000000002"/>
    <n v="145735"/>
    <x v="37"/>
  </r>
  <r>
    <s v="6QWniaitONimLqysaA6cwe"/>
    <s v="This Is Where I Belong"/>
    <x v="4"/>
    <s v="Spirit: Stallion Of The Cimarron (Music From The Original Motion Picture)"/>
    <d v="2002-05-04T00:00:00"/>
    <n v="2.2113299999999998"/>
    <n v="141133"/>
    <x v="53"/>
  </r>
  <r>
    <s v="4WBEj8TeGtRPNJdOmT3WJW"/>
    <s v="This Love (Taylor‚Äôs Version)"/>
    <x v="15"/>
    <s v="1989 (Taylor's Version) [Deluxe]"/>
    <d v="2023-10-27T00:00:00"/>
    <n v="4.101"/>
    <n v="250100"/>
    <x v="32"/>
  </r>
  <r>
    <s v="0B0tYbVp7pDQAqKDhgMeaL"/>
    <s v="Too Good to Say Goodbye"/>
    <x v="2"/>
    <s v="24K Magic"/>
    <d v="2016-11-17T00:00:00"/>
    <n v="4.4182600000000001"/>
    <n v="281826"/>
    <x v="12"/>
  </r>
  <r>
    <s v="5CZ40GBx1sQ9agT82CLQCT"/>
    <s v="traitor"/>
    <x v="46"/>
    <s v="SOUR"/>
    <d v="2021-05-21T00:00:00"/>
    <n v="3.4922599999999999"/>
    <n v="229226"/>
    <x v="28"/>
  </r>
  <r>
    <s v="55h7vJchibLdUkxdlX3fK7"/>
    <s v="Treasure"/>
    <x v="2"/>
    <s v="Unorthodox Jukebox"/>
    <d v="2012-12-07T00:00:00"/>
    <n v="2.5855999999999999"/>
    <n v="178560"/>
    <x v="69"/>
  </r>
  <r>
    <s v="1yf97yL1ll8FYXC27c9VTw"/>
    <s v="Trees"/>
    <x v="126"/>
    <s v="Vessel"/>
    <d v="2013-01-08T00:00:00"/>
    <n v="4.27386"/>
    <n v="267386"/>
    <x v="14"/>
  </r>
  <r>
    <s v="0T5iIrXA4p5GsubkhuBIKV"/>
    <s v="Until I Found You"/>
    <x v="127"/>
    <s v="Until I Found You"/>
    <d v="2021-09-01T00:00:00"/>
    <n v="2.5772000000000004"/>
    <n v="177720"/>
    <x v="50"/>
  </r>
  <r>
    <s v="32OlwWuMpZ6b0aN2RZOeMS"/>
    <s v="Uptown Funk (feat. Bruno Mars)"/>
    <x v="128"/>
    <s v="Uptown Special"/>
    <d v="2015-01-12T00:00:00"/>
    <n v="4.2966600000000001"/>
    <n v="269666"/>
    <x v="49"/>
  </r>
  <r>
    <s v="0kN8xEmgMW9mh7UmDYHlJP"/>
    <s v="Versace on the Floor"/>
    <x v="2"/>
    <s v="24K Magic"/>
    <d v="2016-11-17T00:00:00"/>
    <n v="4.2123999999999997"/>
    <n v="261240"/>
    <x v="27"/>
  </r>
  <r>
    <s v="7hs0pXWvIkYEFeQYfUa42B"/>
    <s v="Waloyo Yamoni - &quot;We Overcome the Wind&quot;"/>
    <x v="129"/>
    <s v="The Drop That Contained the Sea"/>
    <d v="2014-05-08T00:00:00"/>
    <n v="7.73306"/>
    <n v="733306"/>
    <x v="74"/>
  </r>
  <r>
    <s v="46kspZSY3aKmwQe7O77fCC"/>
    <s v="we can't be friends (wait for your love)"/>
    <x v="89"/>
    <s v="eternal sunshine"/>
    <d v="2024-03-08T00:00:00"/>
    <n v="3.4863900000000001"/>
    <n v="228639"/>
    <x v="49"/>
  </r>
  <r>
    <s v="1gXBi2I04CLJkTQnhNfEJT"/>
    <s v="Weight in Gold"/>
    <x v="130"/>
    <s v="Ology"/>
    <d v="2016-04-06T00:00:00"/>
    <n v="3.23813"/>
    <n v="203813"/>
    <x v="74"/>
  </r>
  <r>
    <s v="4WUepByoeqcedHoYhSNHRt"/>
    <s v="Welcome To New York (Taylor's Version)"/>
    <x v="15"/>
    <s v="1989 (Taylor's Version) [Deluxe]"/>
    <d v="2023-10-27T00:00:00"/>
    <n v="3.3260000000000001"/>
    <n v="212600"/>
    <x v="14"/>
  </r>
  <r>
    <s v="6wf7Yu7cxBSPrRlWeSeK0Q"/>
    <s v="What Was I Made For? [From The Motion Picture &quot;Barbie&quot;]"/>
    <x v="27"/>
    <s v="What Was I Made For? [From The Motion Picture &quot;Barbie&quot;]"/>
    <d v="2023-07-13T00:00:00"/>
    <n v="3.4236900000000001"/>
    <n v="222369"/>
    <x v="66"/>
  </r>
  <r>
    <s v="0nJW01T7XtvILxQgC5J7Wh"/>
    <s v="When I Was Your Man"/>
    <x v="2"/>
    <s v="Unorthodox Jukebox"/>
    <d v="2012-12-07T00:00:00"/>
    <n v="3.33826"/>
    <n v="213826"/>
    <x v="64"/>
  </r>
  <r>
    <s v="43zdsphuZLzwA9k4DJhU0I"/>
    <s v="when the party's over"/>
    <x v="27"/>
    <s v="WHEN WE ALL FALL ASLEEP, WHERE DO WE GO?"/>
    <d v="2019-03-29T00:00:00"/>
    <n v="3.1607699999999999"/>
    <n v="196077"/>
    <x v="46"/>
  </r>
  <r>
    <s v="5cEap0vG6Dc6TJDN77cyF9"/>
    <s v="When You're Not Here"/>
    <x v="16"/>
    <s v="love (Deluxe Edition)"/>
    <d v="2018-11-16T00:00:00"/>
    <n v="3.3826100000000001"/>
    <n v="218261"/>
    <x v="21"/>
  </r>
  <r>
    <s v="732QOzrBUFi0gGWNU9gB7d"/>
    <s v="Who Am I?"/>
    <x v="121"/>
    <s v="Annie (Original Motion Picture Soundtrack)"/>
    <d v="2014-11-17T00:00:00"/>
    <n v="3.2008000000000001"/>
    <n v="200080"/>
    <x v="74"/>
  </r>
  <r>
    <s v="5Hkk4YCNakpuOpbZQo67fE"/>
    <s v="Wild Flower"/>
    <x v="111"/>
    <s v="I am A Dreamer"/>
    <d v="2016-10-03T00:00:00"/>
    <n v="5.1425400000000003"/>
    <n v="314254"/>
    <x v="7"/>
  </r>
  <r>
    <s v="59HjlYCeBsxdI0fcm3zglw"/>
    <s v="Wildest Dreams"/>
    <x v="15"/>
    <n v="1989"/>
    <d v="2014-10-27T00:00:00"/>
    <n v="3.4043999999999999"/>
    <n v="220440"/>
    <x v="44"/>
  </r>
  <r>
    <s v="27exgla7YBw9DUNNcTIpjy"/>
    <s v="Wildest Dreams (Taylor's Version)"/>
    <x v="15"/>
    <s v="1989 (Taylor's Version) [Deluxe]"/>
    <d v="2023-10-27T00:00:00"/>
    <n v="3.4043299999999999"/>
    <n v="220433"/>
    <x v="14"/>
  </r>
  <r>
    <s v="3QaPy1KgI7nu9FJEQUgn6h"/>
    <s v="WILDFLOWER"/>
    <x v="27"/>
    <s v="HIT ME HARD AND SOFT"/>
    <d v="2024-05-17T00:00:00"/>
    <n v="4.2146600000000003"/>
    <n v="261466"/>
    <x v="75"/>
  </r>
  <r>
    <s v="33bURv895AN4FkBvgFo2dx"/>
    <s v="Woman"/>
    <x v="29"/>
    <s v="Harry Styles"/>
    <d v="2017-05-12T00:00:00"/>
    <n v="4.3879999999999999"/>
    <n v="278800"/>
    <x v="4"/>
  </r>
  <r>
    <s v="6ZuahEctZD6w75peme58hm"/>
    <s v="Wonder"/>
    <x v="1"/>
    <s v="Wonder"/>
    <d v="2020-12-04T00:00:00"/>
    <n v="2.5269200000000001"/>
    <n v="172692"/>
    <x v="10"/>
  </r>
  <r>
    <s v="6HRsJu8vcnzYDN4t0570FY"/>
    <s v="Wonderland (Taylor's Version)"/>
    <x v="15"/>
    <s v="1989 (Taylor's Version) [Deluxe]"/>
    <d v="2023-10-27T00:00:00"/>
    <n v="4.0556600000000005"/>
    <n v="245566"/>
    <x v="2"/>
  </r>
  <r>
    <s v="4q0crFErlOEybi84JzBqTp"/>
    <s v="Yo√º And I"/>
    <x v="88"/>
    <s v="Yo√º And I"/>
    <d v="2021-06-25T00:00:00"/>
    <n v="4.4261499999999998"/>
    <n v="282615"/>
    <x v="47"/>
  </r>
  <r>
    <s v="2afCBiru10AFckfOa49wIa"/>
    <s v="You &amp; I"/>
    <x v="21"/>
    <s v="Midnight Memories (Deluxe)"/>
    <d v="2013-11-25T00:00:00"/>
    <n v="3.5793299999999997"/>
    <n v="237933"/>
    <x v="25"/>
  </r>
  <r>
    <s v="6Up545NUflOiXo8cEraH49"/>
    <s v="You Say"/>
    <x v="131"/>
    <s v="Look Up Child"/>
    <d v="2018-09-07T00:00:00"/>
    <n v="4.3469299999999995"/>
    <n v="274693"/>
    <x v="63"/>
  </r>
  <r>
    <s v="1Mv9pebAYnZz3VSKzcMFFM"/>
    <s v="You'll Be In My Heart - From &quot;Tarzan&quot;/Soundtrack Version"/>
    <x v="132"/>
    <s v="Disney's Greatest Volume 2"/>
    <d v="2001-01-01T00:00:00"/>
    <n v="1.37653"/>
    <n v="97653"/>
    <x v="47"/>
  </r>
  <r>
    <s v="1YlCqvmX9P8XlAKPyHyGw1"/>
    <s v="You're Nobody till Somebody Loves You"/>
    <x v="16"/>
    <s v="Crazy Love"/>
    <d v="2009-10-06T00:00:00"/>
    <n v="3.0740000000000003"/>
    <n v="187400"/>
    <x v="18"/>
  </r>
  <r>
    <s v="3G5iN5QBqMeXx3uZPy8tgB"/>
    <s v="Young Girls"/>
    <x v="2"/>
    <s v="Unorthodox Jukebox"/>
    <d v="2012-12-07T00:00:00"/>
    <n v="3.4872000000000001"/>
    <n v="228720"/>
    <x v="20"/>
  </r>
  <r>
    <s v="042Sl6Mn83JHyLEqdK7uI0"/>
    <s v="Your Power"/>
    <x v="27"/>
    <s v="Happier Than Ever"/>
    <d v="2021-07-30T00:00:00"/>
    <n v="4.0589599999999999"/>
    <n v="245896"/>
    <x v="1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
  <r>
    <s v="I Forgot That You Existed"/>
    <s v="43rA71bccXFGD4C8GOpIlN"/>
    <x v="0"/>
    <x v="0"/>
    <n v="92.875"/>
    <n v="0.66400000000000003"/>
    <n v="0.316"/>
    <n v="-10.345000000000001"/>
    <n v="0.51900000000000002"/>
    <n v="0.29799999999999999"/>
    <n v="2.03E-6"/>
    <n v="8.1199999999999994E-2"/>
    <n v="0.54100000000000004"/>
  </r>
  <r>
    <s v="Feel Something"/>
    <s v="0JU7KoyKSFgY1zJV2ex6Ee"/>
    <x v="1"/>
    <x v="0"/>
    <n v="199.84"/>
    <n v="0.52"/>
    <n v="0.90100000000000002"/>
    <n v="-5.4480000000000004"/>
    <n v="0.40699999999999997"/>
    <n v="0.33100000000000002"/>
    <n v="0"/>
    <n v="0.17499999999999999"/>
    <n v="0.50900000000000001"/>
  </r>
  <r>
    <s v="Mrs."/>
    <s v="2R4O7MgIrN35QXnyLKMFVl"/>
    <x v="2"/>
    <x v="1"/>
    <n v="119.79300000000001"/>
    <n v="0.70599999999999996"/>
    <n v="0.35399999999999998"/>
    <n v="-9.5920000000000005"/>
    <n v="0.28999999999999998"/>
    <n v="0.47899999999999998"/>
    <n v="0"/>
    <n v="7.3400000000000007E-2"/>
    <n v="0.376"/>
  </r>
  <r>
    <s v="Starboy"/>
    <s v="7MXVkk9YMctZqd1Srtv4MB"/>
    <x v="3"/>
    <x v="0"/>
    <n v="186.00299999999999"/>
    <n v="0.67900000000000005"/>
    <n v="0.58699999999999997"/>
    <n v="-7.0149999999999997"/>
    <n v="0.27600000000000002"/>
    <n v="0.14099999999999999"/>
    <n v="6.3500000000000002E-6"/>
    <n v="0.13700000000000001"/>
    <n v="0.48599999999999999"/>
  </r>
  <r>
    <s v="Stand By You"/>
    <s v="3kSXn1osC89W8JcPLozTzs"/>
    <x v="4"/>
    <x v="0"/>
    <n v="188.03"/>
    <n v="0.50600000000000001"/>
    <n v="0.89700000000000002"/>
    <n v="-4.6319999999999997"/>
    <n v="0.26"/>
    <n v="0.14599999999999999"/>
    <n v="4.5100000000000001E-4"/>
    <n v="8.6800000000000002E-2"/>
    <n v="0.52500000000000002"/>
  </r>
  <r>
    <s v="Imposter"/>
    <s v="7baT4xndV4HMR4fwOdl8vw"/>
    <x v="5"/>
    <x v="0"/>
    <n v="81.415000000000006"/>
    <n v="0.57999999999999996"/>
    <n v="0.53400000000000003"/>
    <n v="-7.181"/>
    <n v="0.23699999999999999"/>
    <n v="0.22700000000000001"/>
    <n v="0"/>
    <n v="0.20100000000000001"/>
    <n v="0.69"/>
  </r>
  <r>
    <s v="Keep Driving"/>
    <s v="2NcQic8JxdjAlAHuNbOIRE"/>
    <x v="4"/>
    <x v="1"/>
    <n v="164.94800000000001"/>
    <n v="0.72099999999999997"/>
    <n v="0.47899999999999998"/>
    <n v="-9.6690000000000005"/>
    <n v="0.22600000000000001"/>
    <n v="0.32100000000000001"/>
    <n v="1.56E-3"/>
    <n v="0.182"/>
    <n v="0.90200000000000002"/>
  </r>
  <r>
    <s v="THE DINER"/>
    <s v="1LLUoftvmTjVNBHZoQyveF"/>
    <x v="6"/>
    <x v="0"/>
    <n v="125.017"/>
    <n v="0.85699999999999998"/>
    <n v="0.38600000000000001"/>
    <n v="-9.7609999999999992"/>
    <n v="0.16800000000000001"/>
    <n v="0.24299999999999999"/>
    <n v="9.3100000000000002E-2"/>
    <n v="0.111"/>
    <n v="0.66100000000000003"/>
  </r>
  <r>
    <s v="Despacito - Remix"/>
    <s v="6rPO02ozF3bM7NnOV4h6s2"/>
    <x v="7"/>
    <x v="0"/>
    <n v="178.08500000000001"/>
    <n v="0.65300000000000002"/>
    <n v="0.81599999999999995"/>
    <n v="-4.3529999999999998"/>
    <n v="0.16700000000000001"/>
    <n v="0.22800000000000001"/>
    <n v="0"/>
    <n v="9.6699999999999994E-2"/>
    <n v="0.81599999999999995"/>
  </r>
  <r>
    <s v="Je te le donne"/>
    <s v="2t3IK52qKDAR2fo5EBkCFT"/>
    <x v="8"/>
    <x v="0"/>
    <n v="107.04"/>
    <n v="0.72"/>
    <n v="0.64700000000000002"/>
    <n v="-6.6879999999999997"/>
    <n v="0.159"/>
    <n v="0.45700000000000002"/>
    <n v="0"/>
    <n v="9.7699999999999995E-2"/>
    <n v="0.29399999999999998"/>
  </r>
  <r>
    <s v="Room Shaker"/>
    <s v="4lt4QTuoYOEEOhrNDZJ1o8"/>
    <x v="9"/>
    <x v="0"/>
    <n v="140.03"/>
    <n v="0.69699999999999995"/>
    <n v="0.89700000000000002"/>
    <n v="-3.6280000000000001"/>
    <n v="0.13600000000000001"/>
    <n v="3.2300000000000002E-2"/>
    <n v="0"/>
    <n v="0.13800000000000001"/>
    <n v="0.73599999999999999"/>
  </r>
  <r>
    <d v="1899-12-30T03:15:00"/>
    <s v="2tGvwE8GcFKwNdAXMnlbfl"/>
    <x v="2"/>
    <x v="1"/>
    <n v="168.92400000000001"/>
    <n v="0.39500000000000002"/>
    <n v="0.443"/>
    <n v="-9.7200000000000006"/>
    <n v="0.13300000000000001"/>
    <n v="0.76500000000000001"/>
    <n v="9.6700000000000006E-6"/>
    <n v="8.3900000000000002E-2"/>
    <n v="0.33800000000000002"/>
  </r>
  <r>
    <s v="Contando Lunares (feat. Cruz Cafun√©)"/>
    <s v="6uW0PIRcyZLvkoonm763xD"/>
    <x v="5"/>
    <x v="0"/>
    <n v="105.935"/>
    <n v="0.85599999999999998"/>
    <n v="0.52300000000000002"/>
    <n v="-10.481"/>
    <n v="0.13100000000000001"/>
    <n v="0.442"/>
    <n v="0"/>
    <n v="5.3699999999999998E-2"/>
    <n v="0.70899999999999996"/>
  </r>
  <r>
    <s v="Chunky"/>
    <s v="0mBKv9DkYfQHjdMcw2jdyI"/>
    <x v="10"/>
    <x v="0"/>
    <n v="202.10300000000001"/>
    <n v="0.57099999999999995"/>
    <n v="0.53900000000000003"/>
    <n v="-4.4459999999999997"/>
    <n v="0.11600000000000001"/>
    <n v="2.0799999999999999E-2"/>
    <n v="0"/>
    <n v="0.125"/>
    <n v="0.72699999999999998"/>
  </r>
  <r>
    <s v="I Like That"/>
    <s v="0kWQn0wLok1lawHAkGSMW9"/>
    <x v="11"/>
    <x v="0"/>
    <n v="74.474000000000004"/>
    <n v="0.66500000000000004"/>
    <n v="0.69199999999999995"/>
    <n v="-5.431"/>
    <n v="0.112"/>
    <n v="0.17199999999999999"/>
    <n v="0"/>
    <n v="0.191"/>
    <n v="0.68"/>
  </r>
  <r>
    <s v="Sober"/>
    <s v="0STK94RxUulYqWzwFlyAb5"/>
    <x v="6"/>
    <x v="1"/>
    <n v="170.22"/>
    <n v="0.39700000000000002"/>
    <n v="0.30299999999999999"/>
    <n v="-10.413"/>
    <n v="0.11"/>
    <n v="0.79800000000000004"/>
    <n v="4.16E-6"/>
    <n v="8.2400000000000001E-2"/>
    <n v="0.17"/>
  </r>
  <r>
    <s v="A&amp;W"/>
    <s v="5nW4z3pfZgJAJ2QTCz9AIE"/>
    <x v="12"/>
    <x v="0"/>
    <n v="157.11199999999999"/>
    <n v="0.42899999999999999"/>
    <n v="0.23899999999999999"/>
    <n v="-14.696"/>
    <n v="0.11"/>
    <n v="0.63200000000000001"/>
    <n v="0.38900000000000001"/>
    <n v="0.11600000000000001"/>
    <n v="0.13700000000000001"/>
  </r>
  <r>
    <s v="Bailando - Spanish Version"/>
    <s v="32lm3769IRfcnrQV11LO4E"/>
    <x v="3"/>
    <x v="0"/>
    <n v="91.016999999999996"/>
    <n v="0.72299999999999998"/>
    <n v="0.77700000000000002"/>
    <n v="-3.5030000000000001"/>
    <n v="0.108"/>
    <n v="4.2599999999999999E-2"/>
    <n v="3.6799999999999999E-6"/>
    <n v="4.5100000000000001E-2"/>
    <n v="0.96099999999999997"/>
  </r>
  <r>
    <s v="Come Down"/>
    <s v="276zciJ7Fg7Jk6Ta6QuLkp"/>
    <x v="13"/>
    <x v="0"/>
    <n v="98.400999999999996"/>
    <n v="0.84099999999999997"/>
    <n v="0.89800000000000002"/>
    <n v="-7.1349999999999998"/>
    <n v="0.104"/>
    <n v="0.27100000000000002"/>
    <n v="1.5100000000000001E-2"/>
    <n v="0.30399999999999999"/>
    <n v="0.93100000000000005"/>
  </r>
  <r>
    <s v="when the party's over"/>
    <s v="43zdsphuZLzwA9k4DJhU0I"/>
    <x v="14"/>
    <x v="0"/>
    <n v="82.641999999999996"/>
    <n v="0.36699999999999999"/>
    <n v="0.111"/>
    <n v="-14.084"/>
    <n v="9.7199999999999995E-2"/>
    <n v="0.97799999999999998"/>
    <n v="3.9700000000000003E-5"/>
    <n v="8.9700000000000002E-2"/>
    <n v="0.19800000000000001"/>
  </r>
  <r>
    <s v="Weight in Gold"/>
    <s v="1gXBi2I04CLJkTQnhNfEJT"/>
    <x v="10"/>
    <x v="1"/>
    <n v="179.404"/>
    <n v="0.38"/>
    <n v="0.438"/>
    <n v="-5.5259999999999998"/>
    <n v="9.6199999999999994E-2"/>
    <n v="2.5899999999999999E-2"/>
    <n v="1.29E-5"/>
    <n v="0.154"/>
    <n v="0.34899999999999998"/>
  </r>
  <r>
    <n v="777"/>
    <s v="2K6vUau7bnZUamjbRSOOvJ"/>
    <x v="6"/>
    <x v="0"/>
    <n v="102.015"/>
    <n v="0.83599999999999997"/>
    <n v="0.622"/>
    <n v="-11.003"/>
    <n v="9.4600000000000004E-2"/>
    <n v="2.6900000000000001E-3"/>
    <n v="5.6599999999999999E-4"/>
    <n v="0.33500000000000002"/>
    <n v="0.89200000000000002"/>
  </r>
  <r>
    <s v="Lover"/>
    <s v="1dGr1c8CrMLDpV6mPbImSI"/>
    <x v="3"/>
    <x v="0"/>
    <n v="68.534000000000006"/>
    <n v="0.35899999999999999"/>
    <n v="0.54300000000000004"/>
    <n v="-7.5819999999999999"/>
    <n v="9.1899999999999996E-2"/>
    <n v="0.49199999999999999"/>
    <n v="1.5800000000000001E-5"/>
    <n v="0.11799999999999999"/>
    <n v="0.45300000000000001"/>
  </r>
  <r>
    <s v="L‚ÄôAMOUR DE MA VIE"/>
    <s v="6fPan2saHdFaIHuTSatORv"/>
    <x v="4"/>
    <x v="0"/>
    <n v="145.10400000000001"/>
    <n v="0.46700000000000003"/>
    <n v="0.39200000000000002"/>
    <n v="-9.3550000000000004"/>
    <n v="9.0800000000000006E-2"/>
    <n v="0.2"/>
    <n v="1.7399999999999999E-2"/>
    <n v="0.106"/>
    <n v="0.313"/>
  </r>
  <r>
    <s v="I Think I Kinda, You Know - Duet"/>
    <s v="2UVrIJBJVRPN9UgzShCJ5c"/>
    <x v="1"/>
    <x v="0"/>
    <n v="129.131"/>
    <n v="0.78100000000000003"/>
    <n v="0.46300000000000002"/>
    <n v="-7.6619999999999999"/>
    <n v="8.6099999999999996E-2"/>
    <n v="0.47"/>
    <n v="0"/>
    <n v="9.6100000000000005E-2"/>
    <n v="0.50600000000000001"/>
  </r>
  <r>
    <s v="C'mon, C'mon"/>
    <s v="3lnjFENd7rHxPYM9b964Md"/>
    <x v="10"/>
    <x v="0"/>
    <n v="142.89599999999999"/>
    <n v="0.63800000000000001"/>
    <n v="0.94199999999999995"/>
    <n v="-4.1630000000000003"/>
    <n v="8.5699999999999998E-2"/>
    <n v="1.4999999999999999E-2"/>
    <n v="0"/>
    <n v="0.31"/>
    <n v="0.745"/>
  </r>
  <r>
    <s v="Perm"/>
    <s v="1I6pKIyaBp4OebTGLJpCCC"/>
    <x v="13"/>
    <x v="0"/>
    <n v="124.021"/>
    <n v="0.85299999999999998"/>
    <n v="0.871"/>
    <n v="-3.7149999999999999"/>
    <n v="8.5099999999999995E-2"/>
    <n v="1.4500000000000001E-2"/>
    <n v="6.8399999999999996E-5"/>
    <n v="0.19800000000000001"/>
    <n v="0.86299999999999999"/>
  </r>
  <r>
    <s v="Uptown Funk (feat. Bruno Mars)"/>
    <s v="32OlwWuMpZ6b0aN2RZOeMS"/>
    <x v="1"/>
    <x v="0"/>
    <n v="114.988"/>
    <n v="0.85599999999999998"/>
    <n v="0.60899999999999999"/>
    <n v="-7.2229999999999999"/>
    <n v="8.2400000000000001E-2"/>
    <n v="8.0099999999999998E-3"/>
    <n v="8.1500000000000002E-5"/>
    <n v="3.44E-2"/>
    <n v="0.92800000000000005"/>
  </r>
  <r>
    <s v="Just Friends"/>
    <s v="69rSEDWuvLS6yyNcESulCc"/>
    <x v="3"/>
    <x v="0"/>
    <n v="95.090999999999994"/>
    <n v="0.67900000000000005"/>
    <n v="0.52500000000000002"/>
    <n v="-7.0149999999999997"/>
    <n v="8.0399999999999999E-2"/>
    <n v="5.3999999999999999E-2"/>
    <n v="0"/>
    <n v="0.438"/>
    <n v="0.42"/>
  </r>
  <r>
    <s v="Your Power"/>
    <s v="042Sl6Mn83JHyLEqdK7uI0"/>
    <x v="15"/>
    <x v="0"/>
    <n v="129.642"/>
    <n v="0.63200000000000001"/>
    <n v="0.28399999999999997"/>
    <n v="-14.025"/>
    <n v="8.0100000000000005E-2"/>
    <n v="0.93200000000000005"/>
    <n v="4.7600000000000002E-4"/>
    <n v="0.23300000000000001"/>
    <n v="0.20799999999999999"/>
  </r>
  <r>
    <s v="Pessimist"/>
    <s v="0JWA4NaSOa1mZfLyNvZLQW"/>
    <x v="5"/>
    <x v="1"/>
    <n v="177.98500000000001"/>
    <n v="0.69"/>
    <n v="0.19700000000000001"/>
    <n v="-12.801"/>
    <n v="7.8E-2"/>
    <n v="0.36599999999999999"/>
    <n v="1.3899999999999999E-4"/>
    <n v="0.128"/>
    <n v="0.26900000000000002"/>
  </r>
  <r>
    <s v="Back For You"/>
    <s v="02O8hDaIJPEUHh9XEj0u76"/>
    <x v="7"/>
    <x v="0"/>
    <n v="160.054"/>
    <n v="0.56899999999999995"/>
    <n v="0.91100000000000003"/>
    <n v="-2.7050000000000001"/>
    <n v="7.7200000000000005E-2"/>
    <n v="1.9400000000000001E-2"/>
    <n v="0"/>
    <n v="9.2499999999999999E-2"/>
    <n v="0.51"/>
  </r>
  <r>
    <s v="Judah Smith Interlude"/>
    <s v="4fFqFgMDP9lY8tqEoArFGq"/>
    <x v="4"/>
    <x v="1"/>
    <n v="119.458"/>
    <n v="0.47399999999999998"/>
    <n v="0.32400000000000001"/>
    <n v="-10.411"/>
    <n v="7.6999999999999999E-2"/>
    <n v="0.96199999999999997"/>
    <n v="4.88E-5"/>
    <n v="0.23100000000000001"/>
    <n v="0.33500000000000002"/>
  </r>
  <r>
    <s v="Perfect"/>
    <s v="3NLnwwAQbbFKcEcV8hDItk"/>
    <x v="9"/>
    <x v="0"/>
    <n v="99.933000000000007"/>
    <n v="0.64800000000000002"/>
    <n v="0.82199999999999995"/>
    <n v="-5.2309999999999999"/>
    <n v="7.4899999999999994E-2"/>
    <n v="5.9799999999999999E-2"/>
    <n v="0"/>
    <n v="0.11899999999999999"/>
    <n v="0.39700000000000002"/>
  </r>
  <r>
    <s v="Wildest Dreams"/>
    <s v="59HjlYCeBsxdI0fcm3zglw"/>
    <x v="13"/>
    <x v="0"/>
    <n v="140.05600000000001"/>
    <n v="0.55400000000000005"/>
    <n v="0.66600000000000004"/>
    <n v="-7.4139999999999997"/>
    <n v="7.4700000000000003E-2"/>
    <n v="7.0199999999999999E-2"/>
    <n v="5.9300000000000004E-3"/>
    <n v="0.106"/>
    <n v="0.47199999999999998"/>
  </r>
  <r>
    <s v="Can't Take My Eyes off You"/>
    <s v="6ft9PAgNOjmZ2kFVP7LGqb"/>
    <x v="14"/>
    <x v="0"/>
    <n v="123.821"/>
    <n v="0.57499999999999996"/>
    <n v="0.76400000000000001"/>
    <n v="-7.4480000000000004"/>
    <n v="7.46E-2"/>
    <n v="0.56599999999999995"/>
    <n v="1.0699999999999999E-5"/>
    <n v="6.9199999999999998E-2"/>
    <n v="0.53600000000000003"/>
  </r>
  <r>
    <s v="TALK ME DOWN"/>
    <s v="0nRuVPZx2iA3KWR4xSzryl"/>
    <x v="2"/>
    <x v="0"/>
    <n v="173.696"/>
    <n v="0.36299999999999999"/>
    <n v="0.78100000000000003"/>
    <n v="-6.8040000000000003"/>
    <n v="7.3899999999999993E-2"/>
    <n v="0.14799999999999999"/>
    <n v="2.22E-4"/>
    <n v="0.125"/>
    <n v="0.34200000000000003"/>
  </r>
  <r>
    <s v="Mine"/>
    <s v="7uzmGiiJyRfuViKKK3lVmR"/>
    <x v="14"/>
    <x v="0"/>
    <n v="142.929"/>
    <n v="0.71"/>
    <n v="0.78900000000000003"/>
    <n v="-3.8740000000000001"/>
    <n v="7.22E-2"/>
    <n v="1.61E-2"/>
    <n v="2.7700000000000002E-6"/>
    <n v="0.45100000000000001"/>
    <n v="0.71699999999999997"/>
  </r>
  <r>
    <s v="Let Me Go"/>
    <s v="4AwJSk491AvHk2AAJReGzZ"/>
    <x v="16"/>
    <x v="0"/>
    <n v="152.88"/>
    <n v="0.59099999999999997"/>
    <n v="0.47299999999999998"/>
    <n v="-8.1219999999999999"/>
    <n v="7.0800000000000002E-2"/>
    <n v="0.69399999999999995"/>
    <n v="3.3400000000000001E-3"/>
    <n v="0.108"/>
    <n v="0.45100000000000001"/>
  </r>
  <r>
    <s v="Let Me Go"/>
    <s v="3ym8ajVmKm6Fybgov3WBI5"/>
    <x v="16"/>
    <x v="0"/>
    <n v="152.88"/>
    <n v="0.59099999999999997"/>
    <n v="0.47299999999999998"/>
    <n v="-8.1219999999999999"/>
    <n v="7.0800000000000002E-2"/>
    <n v="0.69399999999999995"/>
    <n v="3.3400000000000001E-3"/>
    <n v="0.108"/>
    <n v="0.45100000000000001"/>
  </r>
  <r>
    <s v="Star"/>
    <s v="2JuIs3XJlYPy8vBO66CEkJ"/>
    <x v="13"/>
    <x v="0"/>
    <n v="90.983999999999995"/>
    <n v="0.69399999999999995"/>
    <n v="0.38900000000000001"/>
    <n v="-5.41"/>
    <n v="7.0599999999999996E-2"/>
    <n v="0.3"/>
    <n v="0"/>
    <n v="0.158"/>
    <n v="0.40899999999999997"/>
  </r>
  <r>
    <s v="3 Boys"/>
    <s v="31Wlc9ZnraX3JxrvMg9e8H"/>
    <x v="4"/>
    <x v="1"/>
    <n v="173.839"/>
    <n v="0.54800000000000004"/>
    <n v="0.45600000000000002"/>
    <n v="-5.9790000000000001"/>
    <n v="7.0300000000000001E-2"/>
    <n v="0.81299999999999994"/>
    <n v="4.64E-3"/>
    <n v="0.122"/>
    <n v="0.53"/>
  </r>
  <r>
    <s v="Beautiful Things"/>
    <s v="3OD3UsYexvqEH6UHEFHrZu"/>
    <x v="12"/>
    <x v="1"/>
    <n v="105.09"/>
    <n v="0.46700000000000003"/>
    <n v="0.47099999999999997"/>
    <n v="-5.6920000000000002"/>
    <n v="7.0099999999999996E-2"/>
    <n v="0.151"/>
    <n v="0"/>
    <n v="0.14000000000000001"/>
    <n v="0.222"/>
  </r>
  <r>
    <s v="save your breath"/>
    <s v="5Ir3dOzPQ9Q30dC45J6QzH"/>
    <x v="7"/>
    <x v="0"/>
    <n v="111.956"/>
    <n v="0.48299999999999998"/>
    <n v="0.49099999999999999"/>
    <n v="-5.3890000000000002"/>
    <n v="6.9400000000000003E-2"/>
    <n v="0.69499999999999995"/>
    <n v="5.5500000000000005E-4"/>
    <n v="0.128"/>
    <n v="0.4"/>
  </r>
  <r>
    <s v="Slow It Down"/>
    <s v="66uhlklxdGRFlUftJf8JFc"/>
    <x v="13"/>
    <x v="0"/>
    <n v="181.489"/>
    <n v="0.432"/>
    <n v="0.58299999999999996"/>
    <n v="-4.6820000000000004"/>
    <n v="6.8699999999999997E-2"/>
    <n v="0.17399999999999999"/>
    <n v="0"/>
    <n v="9.3299999999999994E-2"/>
    <n v="0.54400000000000004"/>
  </r>
  <r>
    <s v="Nathan (still breathing)"/>
    <s v="6CoKNa67qyFJmLdSz4DOI8"/>
    <x v="6"/>
    <x v="0"/>
    <n v="97.977000000000004"/>
    <n v="0.61599999999999999"/>
    <n v="0.52200000000000002"/>
    <n v="-8.5440000000000005"/>
    <n v="6.8699999999999997E-2"/>
    <n v="0.81599999999999995"/>
    <n v="2.49E-3"/>
    <n v="0.219"/>
    <n v="0.16500000000000001"/>
  </r>
  <r>
    <s v="RE-BYE"/>
    <s v="1VrUu8hMTMslRSjsDpSJKc"/>
    <x v="17"/>
    <x v="0"/>
    <n v="127.958"/>
    <n v="0.80100000000000005"/>
    <n v="0.60799999999999998"/>
    <n v="-5.4740000000000002"/>
    <n v="6.6299999999999998E-2"/>
    <n v="0.47599999999999998"/>
    <n v="0"/>
    <n v="0.13"/>
    <n v="0.92200000000000004"/>
  </r>
  <r>
    <s v="De Selby (Part 2)"/>
    <s v="4SFNe716eUbgX1XvGCTBu7"/>
    <x v="11"/>
    <x v="0"/>
    <n v="161.96"/>
    <n v="0.60099999999999998"/>
    <n v="0.86"/>
    <n v="-5.3739999999999997"/>
    <n v="6.5299999999999997E-2"/>
    <n v="0.08"/>
    <n v="3.6900000000000002E-4"/>
    <n v="0.189"/>
    <n v="0.65"/>
  </r>
  <r>
    <s v="Blank Space"/>
    <s v="1p80LdxRV74UKvL8gnD7ky"/>
    <x v="0"/>
    <x v="0"/>
    <n v="96.006"/>
    <n v="0.753"/>
    <n v="0.67800000000000005"/>
    <n v="-5.4210000000000003"/>
    <n v="6.4399999999999999E-2"/>
    <n v="8.5000000000000006E-2"/>
    <n v="1.64E-6"/>
    <n v="0.13"/>
    <n v="0.58299999999999996"/>
  </r>
  <r>
    <s v="LUNCH"/>
    <s v="629DixmZGHc7ILtEntuiWE"/>
    <x v="9"/>
    <x v="0"/>
    <n v="124.98699999999999"/>
    <n v="0.89300000000000002"/>
    <n v="0.4"/>
    <n v="-7.9809999999999999"/>
    <n v="6.4299999999999996E-2"/>
    <n v="4.5199999999999997E-2"/>
    <n v="8.2299999999999998E-2"/>
    <n v="6.3200000000000006E-2"/>
    <n v="0.94499999999999995"/>
  </r>
  <r>
    <s v="Mia &amp; Sebastian‚Äôs Theme"/>
    <s v="1Vk4yRsz0iBzDiZEoFMQyv"/>
    <x v="4"/>
    <x v="1"/>
    <n v="116.542"/>
    <n v="0.47599999999999998"/>
    <n v="0.192"/>
    <n v="-15.753"/>
    <n v="6.4000000000000001E-2"/>
    <n v="0.97599999999999998"/>
    <n v="0.92800000000000005"/>
    <n v="0.11899999999999999"/>
    <n v="0.114"/>
  </r>
  <r>
    <s v="LOVE DAY"/>
    <s v="1obtU03RXYzuNnzGe31arn"/>
    <x v="1"/>
    <x v="0"/>
    <n v="120.03100000000001"/>
    <n v="0.70899999999999996"/>
    <n v="0.80100000000000005"/>
    <n v="-3.7559999999999998"/>
    <n v="6.2700000000000006E-2"/>
    <n v="0.436"/>
    <n v="0"/>
    <n v="8.3500000000000005E-2"/>
    <n v="0.42199999999999999"/>
  </r>
  <r>
    <s v="Save You Tonight"/>
    <s v="41PiyIwNrzoLn598y2glGY"/>
    <x v="17"/>
    <x v="0"/>
    <n v="128.05699999999999"/>
    <n v="0.60199999999999998"/>
    <n v="0.871"/>
    <n v="-4.2080000000000002"/>
    <n v="6.2199999999999998E-2"/>
    <n v="5.28E-3"/>
    <n v="0"/>
    <n v="0.28799999999999998"/>
    <n v="0.495"/>
  </r>
  <r>
    <s v="Loved You First"/>
    <s v="32HwMdkZuUmHg9uznhs9xM"/>
    <x v="7"/>
    <x v="0"/>
    <n v="124.01600000000001"/>
    <n v="0.69699999999999995"/>
    <n v="0.89400000000000002"/>
    <n v="-4.891"/>
    <n v="5.9900000000000002E-2"/>
    <n v="5.4300000000000001E-2"/>
    <n v="0"/>
    <n v="0.63100000000000001"/>
    <n v="0.79500000000000004"/>
  </r>
  <r>
    <s v="Wildest Dreams (Taylor's Version)"/>
    <s v="27exgla7YBw9DUNNcTIpjy"/>
    <x v="13"/>
    <x v="0"/>
    <n v="139.99299999999999"/>
    <n v="0.58699999999999997"/>
    <n v="0.66300000000000003"/>
    <n v="-7.4390000000000001"/>
    <n v="5.9799999999999999E-2"/>
    <n v="3.4799999999999998E-2"/>
    <n v="9.9500000000000006E-5"/>
    <n v="9.7100000000000006E-2"/>
    <n v="0.53900000000000003"/>
  </r>
  <r>
    <s v="Secret"/>
    <s v="77Gfhrr1Uh9Pv57MUUmVuY"/>
    <x v="7"/>
    <x v="0"/>
    <n v="144.99199999999999"/>
    <n v="0.61099999999999999"/>
    <n v="0.81599999999999995"/>
    <n v="-5.5590000000000002"/>
    <n v="5.9200000000000003E-2"/>
    <n v="2.92E-2"/>
    <n v="0"/>
    <n v="8.2500000000000004E-2"/>
    <n v="0.58899999999999997"/>
  </r>
  <r>
    <s v="New Romantics (Taylor's Version)"/>
    <s v="5M787RexsAiVYjQusM98CV"/>
    <x v="0"/>
    <x v="0"/>
    <n v="122.017"/>
    <n v="0.65300000000000002"/>
    <n v="0.84799999999999998"/>
    <n v="-5.9359999999999999"/>
    <n v="5.8299999999999998E-2"/>
    <n v="5.1599999999999997E-3"/>
    <n v="4.2400000000000001E-6"/>
    <n v="7.9799999999999996E-2"/>
    <n v="0.72399999999999998"/>
  </r>
  <r>
    <n v="305"/>
    <s v="5ld8E3DVBXCCWQ54yrkWVp"/>
    <x v="2"/>
    <x v="0"/>
    <n v="164.93600000000001"/>
    <n v="0.56200000000000006"/>
    <n v="0.86899999999999999"/>
    <n v="-5.38"/>
    <n v="5.8000000000000003E-2"/>
    <n v="0.20499999999999999"/>
    <n v="2.93E-2"/>
    <n v="0.122"/>
    <n v="0.92800000000000005"/>
  </r>
  <r>
    <s v="drivers license"/>
    <s v="5wANPM4fQCJwkGd4rN57mH"/>
    <x v="12"/>
    <x v="0"/>
    <n v="143.875"/>
    <n v="0.56100000000000005"/>
    <n v="0.43099999999999999"/>
    <n v="-8.81"/>
    <n v="5.7799999999999997E-2"/>
    <n v="0.76800000000000002"/>
    <n v="1.42E-5"/>
    <n v="0.106"/>
    <n v="0.13700000000000001"/>
  </r>
  <r>
    <s v="Na Na Na"/>
    <s v="5fEql5cR2hjR6wPGUPiEEb"/>
    <x v="18"/>
    <x v="0"/>
    <n v="144.97300000000001"/>
    <n v="0.58199999999999996"/>
    <n v="0.90300000000000002"/>
    <n v="-2.1549999999999998"/>
    <n v="5.7599999999999998E-2"/>
    <n v="1.9099999999999999E-2"/>
    <n v="0"/>
    <n v="0.374"/>
    <n v="0.63900000000000001"/>
  </r>
  <r>
    <s v="I Know Places (Taylor's Version)"/>
    <s v="1ULabO0PEsdJekqVH6G10G"/>
    <x v="1"/>
    <x v="0"/>
    <n v="160.01499999999999"/>
    <n v="0.57199999999999995"/>
    <n v="0.80700000000000005"/>
    <n v="-5.3479999999999999"/>
    <n v="5.74E-2"/>
    <n v="8.4599999999999995E-2"/>
    <n v="0"/>
    <n v="7.0999999999999994E-2"/>
    <n v="0.626"/>
  </r>
  <r>
    <s v="Gol"/>
    <s v="4uHs0TfECKllxN8zeLWqJu"/>
    <x v="6"/>
    <x v="0"/>
    <n v="126.08799999999999"/>
    <n v="0.69599999999999995"/>
    <n v="0.746"/>
    <n v="-4.74"/>
    <n v="5.6599999999999998E-2"/>
    <n v="0.159"/>
    <n v="0"/>
    <n v="0.16800000000000001"/>
    <n v="0.51300000000000001"/>
  </r>
  <r>
    <s v="Kiwi"/>
    <s v="33SNO8AaciGbNaQFkxvPrW"/>
    <x v="7"/>
    <x v="0"/>
    <n v="147.124"/>
    <n v="0.375"/>
    <n v="0.93"/>
    <n v="-2.6309999999999998"/>
    <n v="5.6099999999999997E-2"/>
    <n v="6.4000000000000005E-4"/>
    <n v="0"/>
    <n v="0.318"/>
    <n v="0.49099999999999999"/>
  </r>
  <r>
    <s v="El Perd√≥n"/>
    <s v="63MgFVcIldlw51imFtcgK1"/>
    <x v="13"/>
    <x v="0"/>
    <n v="179.99799999999999"/>
    <n v="0.622"/>
    <n v="0.70099999999999996"/>
    <n v="-5.452"/>
    <n v="5.5899999999999998E-2"/>
    <n v="0.42299999999999999"/>
    <n v="0"/>
    <n v="9.5500000000000002E-2"/>
    <n v="0.64500000000000002"/>
  </r>
  <r>
    <s v="pov"/>
    <s v="3UoULw70kMsiVXxW0L3A33"/>
    <x v="19"/>
    <x v="0"/>
    <n v="131.798"/>
    <n v="0.48699999999999999"/>
    <n v="0.53400000000000003"/>
    <n v="-5.6639999999999997"/>
    <n v="5.5500000000000001E-2"/>
    <n v="0.36"/>
    <n v="0"/>
    <n v="0.1"/>
    <n v="0.17299999999999999"/>
  </r>
  <r>
    <s v="Wonderland (Taylor's Version)"/>
    <s v="6HRsJu8vcnzYDN4t0570FY"/>
    <x v="20"/>
    <x v="2"/>
    <n v="123.18"/>
    <n v="0.38700000000000001"/>
    <n v="0.70299999999999996"/>
    <n v="-5.9560000000000004"/>
    <n v="5.45E-2"/>
    <n v="1.0500000000000001E-2"/>
    <n v="1.1E-5"/>
    <n v="0.128"/>
    <n v="0.32"/>
  </r>
  <r>
    <s v="Live While We're Young"/>
    <s v="6Vh03bkEfXqekWp7Y1UBRb"/>
    <x v="7"/>
    <x v="0"/>
    <n v="126.039"/>
    <n v="0.66300000000000003"/>
    <n v="0.85699999999999998"/>
    <n v="-2.16"/>
    <n v="5.4399999999999997E-2"/>
    <n v="5.4199999999999998E-2"/>
    <n v="0"/>
    <n v="0.14399999999999999"/>
    <n v="0.93100000000000005"/>
  </r>
  <r>
    <s v="Please Please Please"/>
    <s v="5N3hjp1WNayUPZrA8kJmJP"/>
    <x v="4"/>
    <x v="0"/>
    <n v="107.071"/>
    <n v="0.66900000000000004"/>
    <n v="0.58599999999999997"/>
    <n v="-6.0730000000000004"/>
    <n v="5.3999999999999999E-2"/>
    <n v="0.27400000000000002"/>
    <n v="0"/>
    <n v="0.104"/>
    <n v="0.57899999999999996"/>
  </r>
  <r>
    <s v="Not Spring, Love, or Cherry Blossoms"/>
    <s v="1IdM9JrXYuMYiTdM983oH4"/>
    <x v="3"/>
    <x v="0"/>
    <n v="79.988"/>
    <n v="0.77"/>
    <n v="0.48399999999999999"/>
    <n v="-6.6260000000000003"/>
    <n v="5.3800000000000001E-2"/>
    <n v="0.46400000000000002"/>
    <n v="0"/>
    <n v="0.44"/>
    <n v="0.79300000000000004"/>
  </r>
  <r>
    <s v="How You Get The Girl (Taylor's Version)"/>
    <s v="733OhaXQIHY7BKtY3vnSkn"/>
    <x v="0"/>
    <x v="0"/>
    <n v="120.014"/>
    <n v="0.76100000000000001"/>
    <n v="0.67"/>
    <n v="-5.9560000000000004"/>
    <n v="5.3699999999999998E-2"/>
    <n v="1.98E-3"/>
    <n v="1.08E-5"/>
    <n v="8.7300000000000003E-2"/>
    <n v="0.51900000000000002"/>
  </r>
  <r>
    <s v="Paris in the Rain"/>
    <s v="2MOoIbJWIYikwIXjBDe26i"/>
    <x v="20"/>
    <x v="0"/>
    <n v="79.704999999999998"/>
    <n v="0.40600000000000003"/>
    <n v="0.40799999999999997"/>
    <n v="-9.4190000000000005"/>
    <n v="5.2999999999999999E-2"/>
    <n v="0.77100000000000002"/>
    <n v="7.8800000000000008E-6"/>
    <n v="0.39400000000000002"/>
    <n v="0.52500000000000002"/>
  </r>
  <r>
    <s v="CHIHIRO"/>
    <s v="7BRD7x5pt8Lqa1eGYC4dzj"/>
    <x v="3"/>
    <x v="0"/>
    <n v="110.015"/>
    <n v="0.7"/>
    <n v="0.42499999999999999"/>
    <n v="-12.531000000000001"/>
    <n v="5.2900000000000003E-2"/>
    <n v="0.14399999999999999"/>
    <n v="0.879"/>
    <n v="8.3000000000000004E-2"/>
    <n v="0.52100000000000002"/>
  </r>
  <r>
    <s v="In The Stars"/>
    <s v="2XmUYeqNpGcjFE7DhUWDw5"/>
    <x v="12"/>
    <x v="1"/>
    <n v="78.007000000000005"/>
    <n v="0.36199999999999999"/>
    <n v="0.54"/>
    <n v="-6.0309999999999997"/>
    <n v="5.28E-2"/>
    <n v="0.33800000000000002"/>
    <n v="0"/>
    <n v="0.13900000000000001"/>
    <n v="0.3"/>
  </r>
  <r>
    <s v="The City's Yours"/>
    <s v="3aLbDGVIbZHUDjQXjfrvBP"/>
    <x v="6"/>
    <x v="0"/>
    <n v="166.92500000000001"/>
    <n v="0.53200000000000003"/>
    <n v="0.80700000000000005"/>
    <n v="-4.2809999999999997"/>
    <n v="5.2699999999999997E-2"/>
    <n v="8.3000000000000004E-2"/>
    <n v="0"/>
    <n v="0.123"/>
    <n v="0.33500000000000002"/>
  </r>
  <r>
    <s v="Kiss You"/>
    <s v="4My8w8AA1JpG6E5SiAPvJL"/>
    <x v="14"/>
    <x v="0"/>
    <n v="90.013999999999996"/>
    <n v="0.63700000000000001"/>
    <n v="0.93"/>
    <n v="-2.6320000000000001"/>
    <n v="5.11E-2"/>
    <n v="1.77E-2"/>
    <n v="0"/>
    <n v="0.45200000000000001"/>
    <n v="0.88600000000000001"/>
  </r>
  <r>
    <s v="Die For You"/>
    <s v="26hOm7dTtBi0TdpDGl141t"/>
    <x v="13"/>
    <x v="0"/>
    <n v="147.80500000000001"/>
    <n v="0.47199999999999998"/>
    <n v="0.51800000000000002"/>
    <n v="-7.3789999999999996"/>
    <n v="5.0999999999999997E-2"/>
    <n v="0.38300000000000001"/>
    <n v="0.127"/>
    <n v="0.28899999999999998"/>
    <n v="0.154"/>
  </r>
  <r>
    <s v="Wonder"/>
    <s v="6ZuahEctZD6w75peme58hm"/>
    <x v="21"/>
    <x v="0"/>
    <n v="139.774"/>
    <n v="0.442"/>
    <n v="0.63100000000000001"/>
    <n v="-5.0960000000000001"/>
    <n v="0.05"/>
    <n v="0.13600000000000001"/>
    <n v="2.2900000000000001E-5"/>
    <n v="0.13300000000000001"/>
    <n v="0.129"/>
  </r>
  <r>
    <s v="London Boy"/>
    <s v="1LLXZFeAHK9R4xUramtUKw"/>
    <x v="6"/>
    <x v="0"/>
    <n v="157.92500000000001"/>
    <n v="0.69499999999999995"/>
    <n v="0.71"/>
    <n v="-6.6390000000000002"/>
    <n v="0.05"/>
    <n v="2.46E-2"/>
    <n v="1.0399999999999999E-4"/>
    <n v="0.13300000000000001"/>
    <n v="0.55700000000000005"/>
  </r>
  <r>
    <s v="Smells Like Me"/>
    <s v="6LXIhiXK8z1KLd3giR904b"/>
    <x v="18"/>
    <x v="0"/>
    <n v="208.03800000000001"/>
    <n v="0.60199999999999998"/>
    <n v="0.56499999999999995"/>
    <n v="-6.4980000000000002"/>
    <n v="4.9799999999999997E-2"/>
    <n v="0.32900000000000001"/>
    <n v="0"/>
    <n v="6.2199999999999998E-2"/>
    <n v="0.60899999999999999"/>
  </r>
  <r>
    <s v="Heartbreak Anniversary"/>
    <s v="2QfznFotJNZmnIEYFdzE5T"/>
    <x v="1"/>
    <x v="0"/>
    <n v="129.75800000000001"/>
    <n v="0.624"/>
    <n v="0.45700000000000002"/>
    <n v="-8.8759999999999994"/>
    <n v="4.9399999999999999E-2"/>
    <n v="0.55700000000000005"/>
    <n v="0"/>
    <n v="0.128"/>
    <n v="0.58599999999999997"/>
  </r>
  <r>
    <s v="How You Get The Girl"/>
    <s v="4dYUOfmWna6DFccnz732n8"/>
    <x v="0"/>
    <x v="0"/>
    <n v="119.988"/>
    <n v="0.76400000000000001"/>
    <n v="0.66"/>
    <n v="-6.1360000000000001"/>
    <n v="4.9399999999999999E-2"/>
    <n v="4.6100000000000004E-3"/>
    <n v="4.7699999999999999E-3"/>
    <n v="9.1499999999999998E-2"/>
    <n v="0.52400000000000002"/>
  </r>
  <r>
    <s v="Six Degrees of Separation"/>
    <s v="4IACOiO4fczuCkYFdYxDGu"/>
    <x v="14"/>
    <x v="0"/>
    <n v="147.95599999999999"/>
    <n v="0.51700000000000002"/>
    <n v="0.82799999999999996"/>
    <n v="-4.2229999999999999"/>
    <n v="4.9299999999999997E-2"/>
    <n v="0.156"/>
    <n v="0"/>
    <n v="0.90100000000000002"/>
    <n v="0.51600000000000001"/>
  </r>
  <r>
    <s v="History"/>
    <s v="0HMjXBAZmSYOTTi33WpMso"/>
    <x v="18"/>
    <x v="0"/>
    <n v="86.703999999999994"/>
    <n v="0.65500000000000003"/>
    <n v="0.69699999999999995"/>
    <n v="-4.4210000000000003"/>
    <n v="4.9299999999999997E-2"/>
    <n v="3.5900000000000001E-2"/>
    <n v="0"/>
    <n v="6.4600000000000005E-2"/>
    <n v="0.80200000000000005"/>
  </r>
  <r>
    <s v="It Will Rain"/>
    <s v="0RUGuh2uSNFJpGMSsD1F5C"/>
    <x v="7"/>
    <x v="0"/>
    <n v="150.017"/>
    <n v="0.57599999999999996"/>
    <n v="0.83499999999999996"/>
    <n v="-6.8259999999999996"/>
    <n v="4.8599999999999997E-2"/>
    <n v="0.33700000000000002"/>
    <n v="0"/>
    <n v="8.2000000000000003E-2"/>
    <n v="0.47599999999999998"/>
  </r>
  <r>
    <s v="La Rumba D'el Jefe"/>
    <s v="5zZEP23ceNvvA9IT6CnqoY"/>
    <x v="15"/>
    <x v="0"/>
    <n v="93.006"/>
    <n v="0.75900000000000001"/>
    <n v="0.45500000000000002"/>
    <n v="-9.9909999999999997"/>
    <n v="4.8000000000000001E-2"/>
    <n v="0.56200000000000006"/>
    <n v="0.89400000000000002"/>
    <n v="0.109"/>
    <n v="0.32"/>
  </r>
  <r>
    <s v="Paradise"/>
    <s v="0Rx0DJI556Ix5gBny6EWmn"/>
    <x v="9"/>
    <x v="0"/>
    <n v="122.06100000000001"/>
    <n v="0.84399999999999997"/>
    <n v="0.64400000000000002"/>
    <n v="-6.2729999999999997"/>
    <n v="4.7899999999999998E-2"/>
    <n v="8.2799999999999999E-2"/>
    <n v="0"/>
    <n v="0.113"/>
    <n v="0.59099999999999997"/>
  </r>
  <r>
    <s v="Jealous"/>
    <s v="4G92yYrUs0cvY7G41YRI0z"/>
    <x v="6"/>
    <x v="1"/>
    <n v="116.76"/>
    <n v="0.439"/>
    <n v="0.153"/>
    <n v="-8.9499999999999993"/>
    <n v="4.7899999999999998E-2"/>
    <n v="0.874"/>
    <n v="0"/>
    <n v="0.107"/>
    <n v="0.104"/>
  </r>
  <r>
    <s v="Photograph"/>
    <s v="6fxVffaTuwjgEk5h9QyRjy"/>
    <x v="14"/>
    <x v="0"/>
    <n v="107.989"/>
    <n v="0.61399999999999999"/>
    <n v="0.379"/>
    <n v="-10.48"/>
    <n v="4.7600000000000003E-2"/>
    <n v="0.60699999999999998"/>
    <n v="4.64E-4"/>
    <n v="9.8599999999999993E-2"/>
    <n v="0.20100000000000001"/>
  </r>
  <r>
    <s v="Love On The Brain"/>
    <s v="5oO3drDxtziYU2H1X23ZIp"/>
    <x v="5"/>
    <x v="1"/>
    <n v="172.00700000000001"/>
    <n v="0.50900000000000001"/>
    <n v="0.63700000000000001"/>
    <n v="-4.83"/>
    <n v="4.7E-2"/>
    <n v="7.17E-2"/>
    <n v="1.08E-5"/>
    <n v="7.8899999999999998E-2"/>
    <n v="0.379"/>
  </r>
  <r>
    <s v="Late Night Talking"/>
    <s v="1qEmFfgcLObUfQm0j1W2CK"/>
    <x v="12"/>
    <x v="0"/>
    <n v="114.996"/>
    <n v="0.71399999999999997"/>
    <n v="0.72799999999999998"/>
    <n v="-4.5949999999999998"/>
    <n v="4.6800000000000001E-2"/>
    <n v="0.29799999999999999"/>
    <n v="0"/>
    <n v="0.106"/>
    <n v="0.90100000000000002"/>
  </r>
  <r>
    <s v="Paperman"/>
    <s v="6KDH3sCDRFZk71aT3a2lkY"/>
    <x v="3"/>
    <x v="1"/>
    <n v="99.635000000000005"/>
    <n v="0.25700000000000001"/>
    <n v="0.32800000000000001"/>
    <n v="-15.563000000000001"/>
    <n v="4.6800000000000001E-2"/>
    <n v="0.68700000000000006"/>
    <n v="0.88200000000000001"/>
    <n v="0.16500000000000001"/>
    <n v="3.7600000000000001E-2"/>
  </r>
  <r>
    <s v="Crisis"/>
    <s v="1mEM6KkVMwpuAuqusCMD6m"/>
    <x v="7"/>
    <x v="0"/>
    <n v="133.68"/>
    <n v="0.59299999999999997"/>
    <n v="0.51400000000000001"/>
    <n v="-6.6180000000000003"/>
    <n v="4.6699999999999998E-2"/>
    <n v="0.184"/>
    <n v="0"/>
    <n v="0.183"/>
    <n v="0.46100000000000002"/>
  </r>
  <r>
    <n v="0.13541666666666666"/>
    <s v="6pmZMP2ET1OJi5rKfLO8jD"/>
    <x v="6"/>
    <x v="0"/>
    <n v="141.97499999999999"/>
    <n v="0.65100000000000002"/>
    <n v="0.65400000000000003"/>
    <n v="-5.4809999999999999"/>
    <n v="4.6600000000000003E-2"/>
    <n v="0.38500000000000001"/>
    <n v="0"/>
    <n v="0.18099999999999999"/>
    <n v="0.53900000000000003"/>
  </r>
  <r>
    <s v="The Curse - Fp Version"/>
    <s v="3tQeDE3Q4Pk40CvPFO0eoW"/>
    <x v="6"/>
    <x v="0"/>
    <n v="99.988"/>
    <n v="0.57999999999999996"/>
    <n v="0.88800000000000001"/>
    <n v="-7.4349999999999996"/>
    <n v="4.6600000000000003E-2"/>
    <n v="2.6100000000000002E-2"/>
    <n v="0.34699999999999998"/>
    <n v="8.0299999999999996E-2"/>
    <n v="0.66800000000000004"/>
  </r>
  <r>
    <s v="Don't Get Around Much Anymore"/>
    <s v="0GuVQkXvtQuL6ek7nquHEN"/>
    <x v="14"/>
    <x v="0"/>
    <n v="120.617"/>
    <n v="0.59699999999999998"/>
    <n v="7.4300000000000005E-2"/>
    <n v="-16.806999999999999"/>
    <n v="4.65E-2"/>
    <n v="0.79"/>
    <n v="0"/>
    <n v="0.125"/>
    <n v="0.34100000000000003"/>
  </r>
  <r>
    <s v="Best Song Ever"/>
    <s v="5T7ZFtCcOgkpjxcuaeZbw0"/>
    <x v="6"/>
    <x v="0"/>
    <n v="118.491"/>
    <n v="0.65200000000000002"/>
    <n v="0.877"/>
    <n v="-2.9860000000000002"/>
    <n v="4.65E-2"/>
    <n v="2.2700000000000001E-2"/>
    <n v="0"/>
    <n v="7.8899999999999998E-2"/>
    <n v="0.48599999999999999"/>
  </r>
  <r>
    <s v="Stranger"/>
    <s v="3aUD2nXnCYiGd9V1UhfyRz"/>
    <x v="0"/>
    <x v="0"/>
    <n v="153.179"/>
    <n v="0.65"/>
    <n v="0.53800000000000003"/>
    <n v="-7.5110000000000001"/>
    <n v="4.6399999999999997E-2"/>
    <n v="0.128"/>
    <n v="4.95E-6"/>
    <n v="0.127"/>
    <n v="0.501"/>
  </r>
  <r>
    <s v="Give Me Love"/>
    <s v="0SuG9kyzGRpDqrCWtgD6Lq"/>
    <x v="6"/>
    <x v="0"/>
    <n v="116.068"/>
    <n v="0.52600000000000002"/>
    <n v="0.32800000000000001"/>
    <n v="-9.8640000000000008"/>
    <n v="4.6100000000000002E-2"/>
    <n v="0.69399999999999995"/>
    <n v="0"/>
    <n v="0.112"/>
    <n v="0.11"/>
  </r>
  <r>
    <s v="Forever and a Day"/>
    <s v="49HIwnGgaZ6TPrVkGlV9zp"/>
    <x v="2"/>
    <x v="0"/>
    <n v="80.052999999999997"/>
    <n v="0.436"/>
    <n v="0.46700000000000003"/>
    <n v="-6.6559999999999997"/>
    <n v="4.6100000000000002E-2"/>
    <n v="8.1000000000000003E-2"/>
    <n v="0"/>
    <n v="0.151"/>
    <n v="0.30099999999999999"/>
  </r>
  <r>
    <s v="Make Me Whole"/>
    <s v="2ZbnaNF52uSfO4eouvjSrJ"/>
    <x v="6"/>
    <x v="1"/>
    <n v="84.837000000000003"/>
    <n v="0.20899999999999999"/>
    <n v="0.187"/>
    <n v="-17.306999999999999"/>
    <n v="4.6100000000000002E-2"/>
    <n v="0.83099999999999996"/>
    <n v="2.88E-6"/>
    <n v="0.11600000000000001"/>
    <n v="7.8399999999999997E-2"/>
  </r>
  <r>
    <s v="Lonely (with benny blanco)"/>
    <s v="3S8jK1mGzQi24ilFb45DAZ"/>
    <x v="9"/>
    <x v="0"/>
    <n v="79.460999999999999"/>
    <n v="0.61899999999999999"/>
    <n v="0.24099999999999999"/>
    <n v="-7.1020000000000003"/>
    <n v="4.5999999999999999E-2"/>
    <n v="0.9"/>
    <n v="0"/>
    <n v="0.11600000000000001"/>
    <n v="7.1900000000000006E-2"/>
  </r>
  <r>
    <s v="River"/>
    <s v="3hhbDnFUb2bicI2df6VurK"/>
    <x v="13"/>
    <x v="0"/>
    <n v="128.42400000000001"/>
    <n v="0.63500000000000001"/>
    <n v="0.184"/>
    <n v="-10.785"/>
    <n v="4.5600000000000002E-2"/>
    <n v="0.66500000000000004"/>
    <n v="0"/>
    <n v="0.14599999999999999"/>
    <n v="0.17699999999999999"/>
  </r>
  <r>
    <s v="Patience"/>
    <s v="5ONbCAFFnAJ0YGClEeddcU"/>
    <x v="14"/>
    <x v="1"/>
    <n v="138.45599999999999"/>
    <n v="0.47599999999999998"/>
    <n v="0.23599999999999999"/>
    <n v="-16.991"/>
    <n v="4.5600000000000002E-2"/>
    <n v="0.97299999999999998"/>
    <n v="0.92200000000000004"/>
    <n v="0.108"/>
    <n v="9.8400000000000001E-2"/>
  </r>
  <r>
    <s v="Versace on the Floor"/>
    <s v="0kN8xEmgMW9mh7UmDYHlJP"/>
    <x v="7"/>
    <x v="0"/>
    <n v="174.15199999999999"/>
    <n v="0.57799999999999996"/>
    <n v="0.57399999999999995"/>
    <n v="-6.2089999999999996"/>
    <n v="4.5400000000000003E-2"/>
    <n v="0.19600000000000001"/>
    <n v="0"/>
    <n v="8.3000000000000004E-2"/>
    <n v="0.30099999999999999"/>
  </r>
  <r>
    <s v="Cold"/>
    <s v="6l0knFRwTeQgJ2yHHqwKmt"/>
    <x v="4"/>
    <x v="0"/>
    <n v="130.01300000000001"/>
    <n v="0.71099999999999997"/>
    <n v="0.41199999999999998"/>
    <n v="-6.827"/>
    <n v="4.4499999999999998E-2"/>
    <n v="0.184"/>
    <n v="0"/>
    <n v="5.4600000000000003E-2"/>
    <n v="0.186"/>
  </r>
  <r>
    <s v="I Could Write a Book"/>
    <s v="2zSnnXvex1yMcPUn4mg27H"/>
    <x v="1"/>
    <x v="0"/>
    <n v="127.497"/>
    <n v="0.45300000000000001"/>
    <n v="0.22800000000000001"/>
    <n v="-13.907"/>
    <n v="4.4400000000000002E-2"/>
    <n v="0.73599999999999999"/>
    <n v="1.3200000000000001E-6"/>
    <n v="0.193"/>
    <n v="0.47099999999999997"/>
  </r>
  <r>
    <s v="Style (Taylor's Version)"/>
    <s v="3Vpk1hfMAQme8VJ0SNRSkd"/>
    <x v="3"/>
    <x v="0"/>
    <n v="94.884"/>
    <n v="0.51400000000000001"/>
    <n v="0.82099999999999995"/>
    <n v="-4.8029999999999999"/>
    <n v="4.4400000000000002E-2"/>
    <n v="4.5600000000000003E-4"/>
    <n v="2.3199999999999998E-2"/>
    <n v="9.4600000000000004E-2"/>
    <n v="0.29799999999999999"/>
  </r>
  <r>
    <s v="Sweet Disposition"/>
    <s v="5RoIXwyTCdyUjpMMkk4uPd"/>
    <x v="7"/>
    <x v="0"/>
    <n v="129.13900000000001"/>
    <n v="0.53100000000000003"/>
    <n v="0.82099999999999995"/>
    <n v="-6.8120000000000003"/>
    <n v="4.3900000000000002E-2"/>
    <n v="7.0099999999999996E-2"/>
    <n v="0.17100000000000001"/>
    <n v="0.124"/>
    <n v="0.34"/>
  </r>
  <r>
    <s v="I Lived"/>
    <s v="7D49Iig0avHre9RFSUMkd2"/>
    <x v="4"/>
    <x v="0"/>
    <n v="119.976"/>
    <n v="0.59799999999999998"/>
    <n v="0.85399999999999998"/>
    <n v="-5.4290000000000003"/>
    <n v="4.36E-2"/>
    <n v="7.46E-2"/>
    <n v="0"/>
    <n v="0.27800000000000002"/>
    <n v="0.311"/>
  </r>
  <r>
    <s v="Fantasy"/>
    <s v="6WzuONb7HfNLr3fjtCVFCm"/>
    <x v="3"/>
    <x v="0"/>
    <n v="102.349"/>
    <n v="0.63600000000000001"/>
    <n v="0.80100000000000005"/>
    <n v="-5.2729999999999997"/>
    <n v="4.3499999999999997E-2"/>
    <n v="9.9199999999999997E-2"/>
    <n v="0"/>
    <n v="0.10100000000000001"/>
    <n v="0.70499999999999996"/>
  </r>
  <r>
    <s v="Last First Kiss"/>
    <s v="0KqlLyIGuBZWqzNwP9rypc"/>
    <x v="14"/>
    <x v="0"/>
    <n v="82.084999999999994"/>
    <n v="0.53800000000000003"/>
    <n v="0.81899999999999995"/>
    <n v="-2.6619999999999999"/>
    <n v="4.3499999999999997E-2"/>
    <n v="4.4499999999999998E-2"/>
    <n v="0"/>
    <n v="0.215"/>
    <n v="0.47799999999999998"/>
  </r>
  <r>
    <s v="Millionaires"/>
    <s v="7HZKksFR5Qsr4XPHAkub32"/>
    <x v="18"/>
    <x v="0"/>
    <n v="186.06"/>
    <n v="0.40200000000000002"/>
    <n v="0.79100000000000004"/>
    <n v="-3.8039999999999998"/>
    <n v="4.3400000000000001E-2"/>
    <n v="0.16900000000000001"/>
    <n v="0"/>
    <n v="0.16700000000000001"/>
    <n v="0.49299999999999999"/>
  </r>
  <r>
    <s v="the boy is mine"/>
    <s v="0Lmbke3KNVFXtoH2mMSHCw"/>
    <x v="16"/>
    <x v="0"/>
    <n v="97.998000000000005"/>
    <n v="0.79500000000000004"/>
    <n v="0.63"/>
    <n v="-5.8540000000000001"/>
    <n v="4.3400000000000001E-2"/>
    <n v="0.157"/>
    <n v="0"/>
    <n v="7.3200000000000001E-2"/>
    <n v="0.44700000000000001"/>
  </r>
  <r>
    <s v="When I Was Your Man"/>
    <s v="0nJW01T7XtvILxQgC5J7Wh"/>
    <x v="1"/>
    <x v="0"/>
    <n v="72.795000000000002"/>
    <n v="0.61199999999999999"/>
    <n v="0.28000000000000003"/>
    <n v="-8.6479999999999997"/>
    <n v="4.3400000000000001E-2"/>
    <n v="0.93200000000000005"/>
    <n v="0"/>
    <n v="8.7999999999999995E-2"/>
    <n v="0.38700000000000001"/>
  </r>
  <r>
    <s v="i'm not okay"/>
    <s v="1fiSki9Yy5lekUUpV4mByo"/>
    <x v="21"/>
    <x v="1"/>
    <n v="128.50399999999999"/>
    <n v="0.434"/>
    <n v="0.46700000000000003"/>
    <n v="-5.9260000000000002"/>
    <n v="4.3400000000000001E-2"/>
    <n v="0.84899999999999998"/>
    <n v="1.42E-5"/>
    <n v="0.14299999999999999"/>
    <n v="0.14099999999999999"/>
  </r>
  <r>
    <s v="Locked out of Heaven"/>
    <s v="3w3y8KPTfNeOKPiqUTakBh"/>
    <x v="0"/>
    <x v="0"/>
    <n v="143.994"/>
    <n v="0.72599999999999998"/>
    <n v="0.69799999999999995"/>
    <n v="-4.165"/>
    <n v="4.3099999999999999E-2"/>
    <n v="4.9000000000000002E-2"/>
    <n v="0"/>
    <n v="0.309"/>
    <n v="0.86699999999999999"/>
  </r>
  <r>
    <s v="Treasure"/>
    <s v="55h7vJchibLdUkxdlX3fK7"/>
    <x v="10"/>
    <x v="0"/>
    <n v="116.017"/>
    <n v="0.874"/>
    <n v="0.69199999999999995"/>
    <n v="-5.28"/>
    <n v="4.3099999999999999E-2"/>
    <n v="4.1200000000000001E-2"/>
    <n v="7.2399999999999998E-5"/>
    <n v="0.32400000000000001"/>
    <n v="0.93700000000000006"/>
  </r>
  <r>
    <s v="WILDFLOWER"/>
    <s v="3QaPy1KgI7nu9FJEQUgn6h"/>
    <x v="11"/>
    <x v="0"/>
    <n v="148.101"/>
    <n v="0.46700000000000003"/>
    <n v="0.247"/>
    <n v="-12.002000000000001"/>
    <n v="4.3099999999999999E-2"/>
    <n v="0.61199999999999999"/>
    <n v="2.7099999999999997E-4"/>
    <n v="0.17"/>
    <n v="0.126"/>
  </r>
  <r>
    <s v="we can't be friends (wait for your love)"/>
    <s v="46kspZSY3aKmwQe7O77fCC"/>
    <x v="0"/>
    <x v="0"/>
    <n v="115.842"/>
    <n v="0.64500000000000002"/>
    <n v="0.64600000000000002"/>
    <n v="-8.3339999999999996"/>
    <n v="4.2700000000000002E-2"/>
    <n v="6.1499999999999999E-2"/>
    <n v="3.04E-5"/>
    <n v="7.3999999999999996E-2"/>
    <n v="0.29499999999999998"/>
  </r>
  <r>
    <s v="Be Someone"/>
    <s v="5LLYU3mbGuTgc78V8tdh9B"/>
    <x v="4"/>
    <x v="0"/>
    <n v="135.03100000000001"/>
    <n v="0.67900000000000005"/>
    <n v="0.81899999999999995"/>
    <n v="-4.577"/>
    <n v="4.2599999999999999E-2"/>
    <n v="8.2199999999999999E-3"/>
    <n v="0"/>
    <n v="7.5399999999999995E-2"/>
    <n v="0.61499999999999999"/>
  </r>
  <r>
    <s v="Runaway Baby"/>
    <s v="5MMLS3xm12D7N26xlfFApr"/>
    <x v="22"/>
    <x v="0"/>
    <n v="163.864"/>
    <n v="0.65800000000000003"/>
    <n v="0.76200000000000001"/>
    <n v="-3.028"/>
    <n v="4.2500000000000003E-2"/>
    <n v="0.26300000000000001"/>
    <n v="0"/>
    <n v="0.127"/>
    <n v="0.82299999999999995"/>
  </r>
  <r>
    <s v="SHE SAID HE SAID SHE SAID"/>
    <s v="61SwOvGpjoANrBOVgBZvMi"/>
    <x v="9"/>
    <x v="0"/>
    <n v="104.971"/>
    <n v="0.66800000000000004"/>
    <n v="0.67800000000000005"/>
    <n v="-7.6550000000000002"/>
    <n v="4.2500000000000003E-2"/>
    <n v="0.22800000000000001"/>
    <n v="0"/>
    <n v="0.59099999999999997"/>
    <n v="0.58699999999999997"/>
  </r>
  <r>
    <s v="this is what forever feels like (with Nick Jonas)"/>
    <s v="3uTsiaNxy6h6EAd7MsCf9D"/>
    <x v="6"/>
    <x v="0"/>
    <n v="149.024"/>
    <n v="0.44700000000000001"/>
    <n v="0.69699999999999995"/>
    <n v="-4.8959999999999999"/>
    <n v="4.2500000000000003E-2"/>
    <n v="0.182"/>
    <n v="2.4899999999999999E-6"/>
    <n v="0.13700000000000001"/>
    <n v="0.30599999999999999"/>
  </r>
  <r>
    <s v="Evergreen (You Didn‚Äôt Deserve Me At All)"/>
    <s v="2TktkzfozZifbQhXjT6I33"/>
    <x v="4"/>
    <x v="1"/>
    <n v="82.028999999999996"/>
    <n v="0.69699999999999995"/>
    <n v="0.33600000000000002"/>
    <n v="-10.395"/>
    <n v="4.24E-2"/>
    <n v="0.59799999999999998"/>
    <n v="5.28E-3"/>
    <n v="0.107"/>
    <n v="0.31"/>
  </r>
  <r>
    <s v="Just the Way You Are"/>
    <s v="7BqBn9nzAq8spo5e7cZ0dJ"/>
    <x v="0"/>
    <x v="0"/>
    <n v="109.021"/>
    <n v="0.63500000000000001"/>
    <n v="0.84099999999999997"/>
    <n v="-5.3789999999999996"/>
    <n v="4.2200000000000001E-2"/>
    <n v="1.34E-2"/>
    <n v="0"/>
    <n v="6.2199999999999998E-2"/>
    <n v="0.42399999999999999"/>
  </r>
  <r>
    <s v="Consider the Lilies"/>
    <s v="6BOgMI1pVONpiu2xkpMW2i"/>
    <x v="12"/>
    <x v="0"/>
    <n v="84.003"/>
    <n v="8.1500000000000003E-2"/>
    <n v="0.20499999999999999"/>
    <n v="-21.149000000000001"/>
    <n v="4.2000000000000003E-2"/>
    <n v="0.98299999999999998"/>
    <n v="0.83899999999999997"/>
    <n v="0.17199999999999999"/>
    <n v="5.5599999999999997E-2"/>
  </r>
  <r>
    <s v="Always Been You"/>
    <s v="56KDoLjFIm7Yc7fX1XgpNw"/>
    <x v="20"/>
    <x v="0"/>
    <n v="124.80200000000001"/>
    <n v="0.37"/>
    <n v="0.39"/>
    <n v="-6.9580000000000002"/>
    <n v="4.19E-2"/>
    <n v="0.22900000000000001"/>
    <n v="0"/>
    <n v="8.2299999999999998E-2"/>
    <n v="0.309"/>
  </r>
  <r>
    <s v="I Wish You Would (Taylor's Version)"/>
    <s v="3FxJDucHWdw6caWTKO5b23"/>
    <x v="1"/>
    <x v="0"/>
    <n v="118.032"/>
    <n v="0.67100000000000004"/>
    <n v="0.85299999999999998"/>
    <n v="-6.5679999999999996"/>
    <n v="4.1700000000000001E-2"/>
    <n v="3.8800000000000002E-3"/>
    <n v="9.4800000000000007E-6"/>
    <n v="8.1199999999999994E-2"/>
    <n v="0.52300000000000002"/>
  </r>
  <r>
    <s v="For Now"/>
    <s v="4dORWJfLHYnXkB5PeR4s5b"/>
    <x v="3"/>
    <x v="0"/>
    <n v="83.57"/>
    <n v="0.53200000000000003"/>
    <n v="0.22700000000000001"/>
    <n v="-12.183999999999999"/>
    <n v="4.1599999999999998E-2"/>
    <n v="0.77600000000000002"/>
    <n v="7.5599999999999996E-6"/>
    <n v="8.5999999999999993E-2"/>
    <n v="0.107"/>
  </r>
  <r>
    <s v="The Moon Represents My Heart - Êúà‰∫Æ‰ª£Ë°®ÊàëÁöÑÂøÉ"/>
    <s v="5zEvD1Tapbd4RAkYmpeTap"/>
    <x v="20"/>
    <x v="0"/>
    <n v="79.486999999999995"/>
    <n v="0.19"/>
    <n v="0.221"/>
    <n v="-14.667"/>
    <n v="4.1599999999999998E-2"/>
    <n v="0.98399999999999999"/>
    <n v="0.26900000000000002"/>
    <n v="9.0300000000000005E-2"/>
    <n v="6.2199999999999998E-2"/>
  </r>
  <r>
    <s v="If I Lose Myself - Alesso vs OneRepublic"/>
    <s v="1hZk9dktp4yRFTm0TrycuH"/>
    <x v="7"/>
    <x v="0"/>
    <n v="125.994"/>
    <n v="0.52200000000000002"/>
    <n v="0.78200000000000003"/>
    <n v="-4.8460000000000001"/>
    <n v="4.1200000000000001E-2"/>
    <n v="0.216"/>
    <n v="1.08E-5"/>
    <n v="0.13300000000000001"/>
    <n v="0.16900000000000001"/>
  </r>
  <r>
    <s v="A Doom With a View - from &quot;Spider-Man: No Way Home&quot; Soundtrack"/>
    <s v="2UW59tk0OratchGvwN2uRr"/>
    <x v="19"/>
    <x v="0"/>
    <n v="82.037000000000006"/>
    <n v="8.1199999999999994E-2"/>
    <n v="2.2599999999999999E-2"/>
    <n v="-32.036999999999999"/>
    <n v="4.1200000000000001E-2"/>
    <n v="0.97099999999999997"/>
    <n v="0.92100000000000004"/>
    <n v="0.11899999999999999"/>
    <n v="3.9399999999999998E-2"/>
  </r>
  <r>
    <s v="Trees"/>
    <s v="1yf97yL1ll8FYXC27c9VTw"/>
    <x v="2"/>
    <x v="0"/>
    <n v="140.01300000000001"/>
    <n v="0.58399999999999996"/>
    <n v="0.83299999999999996"/>
    <n v="-5.9"/>
    <n v="4.1000000000000002E-2"/>
    <n v="3.5899999999999999E-3"/>
    <n v="3.4400000000000003E-5"/>
    <n v="0.16900000000000001"/>
    <n v="0.32400000000000001"/>
  </r>
  <r>
    <s v="BLUE"/>
    <s v="2prqm9sPLj10B4Wg0wE5x9"/>
    <x v="3"/>
    <x v="0"/>
    <n v="142.01"/>
    <n v="0.34899999999999998"/>
    <n v="0.33700000000000002"/>
    <n v="-10.670999999999999"/>
    <n v="4.07E-2"/>
    <n v="0.28999999999999998"/>
    <n v="0.17199999999999999"/>
    <n v="0.13900000000000001"/>
    <n v="3.6499999999999998E-2"/>
  </r>
  <r>
    <s v="The Long Song"/>
    <s v="38UEe6tvR5IufCUwFa7tXB"/>
    <x v="4"/>
    <x v="0"/>
    <n v="119.962"/>
    <n v="0.378"/>
    <n v="0.497"/>
    <n v="-12.019"/>
    <n v="4.0599999999999997E-2"/>
    <n v="0.75800000000000001"/>
    <n v="0.92"/>
    <n v="0.186"/>
    <n v="0.159"/>
  </r>
  <r>
    <s v="Sun And Moon"/>
    <s v="0IHgyl0zAHIj7kpm4YKKv3"/>
    <x v="7"/>
    <x v="1"/>
    <n v="130.863"/>
    <n v="0.53400000000000003"/>
    <n v="0.62"/>
    <n v="-8.2759999999999998"/>
    <n v="4.0399999999999998E-2"/>
    <n v="0.17299999999999999"/>
    <n v="1.3699999999999999E-5"/>
    <n v="0.127"/>
    <n v="0.39200000000000002"/>
  </r>
  <r>
    <s v="Bam Bam (feat. Ed Sheeran)"/>
    <s v="0QBzMgT7NIeoCYy3sJCof1"/>
    <x v="13"/>
    <x v="0"/>
    <n v="94.995999999999995"/>
    <n v="0.75600000000000001"/>
    <n v="0.69699999999999995"/>
    <n v="-6.3769999999999998"/>
    <n v="4.0099999999999997E-2"/>
    <n v="0.182"/>
    <n v="0"/>
    <n v="0.33300000000000002"/>
    <n v="0.95599999999999996"/>
  </r>
  <r>
    <s v="Music For a Sushi Restaurant"/>
    <s v="5LYMamLv12UPbemOaTPyeV"/>
    <x v="18"/>
    <x v="0"/>
    <n v="107.041"/>
    <n v="0.72"/>
    <n v="0.71499999999999997"/>
    <n v="-4.6520000000000001"/>
    <n v="0.04"/>
    <n v="0.25800000000000001"/>
    <n v="5.6800000000000003E-2"/>
    <n v="0.107"/>
    <n v="0.35699999999999998"/>
  </r>
  <r>
    <s v="BITTERSUITE"/>
    <s v="7DpUoxGSdlDHfqCYj0otzU"/>
    <x v="15"/>
    <x v="0"/>
    <n v="125.021"/>
    <n v="0.52100000000000002"/>
    <n v="0.254"/>
    <n v="-14.409000000000001"/>
    <n v="3.9899999999999998E-2"/>
    <n v="0.81499999999999995"/>
    <n v="0.88400000000000001"/>
    <n v="0.114"/>
    <n v="0.153"/>
  </r>
  <r>
    <s v="The Bridge Of Khazad-Dum (From &quot;The Lord Of The Rings&quot;)"/>
    <s v="4S7ddJ34xx6ZIkQ4a1LDRm"/>
    <x v="10"/>
    <x v="1"/>
    <n v="64.018000000000001"/>
    <n v="0.16700000000000001"/>
    <n v="0.20499999999999999"/>
    <n v="-12.821999999999999"/>
    <n v="3.9800000000000002E-2"/>
    <n v="0.98199999999999998"/>
    <n v="0.90900000000000003"/>
    <n v="9.6500000000000002E-2"/>
    <n v="3.3099999999999997E-2"/>
  </r>
  <r>
    <s v="Only Angel"/>
    <s v="5Lbsc65org0b85kNsPkluY"/>
    <x v="0"/>
    <x v="0"/>
    <n v="114.036"/>
    <n v="0.55400000000000005"/>
    <n v="0.84199999999999997"/>
    <n v="-4.1130000000000004"/>
    <n v="3.9699999999999999E-2"/>
    <n v="0.28699999999999998"/>
    <n v="0"/>
    <n v="0.106"/>
    <n v="0.34799999999999998"/>
  </r>
  <r>
    <s v="Shot My Baby"/>
    <s v="6lrYBcuR6Q1YWtSGFmJ48H"/>
    <x v="8"/>
    <x v="0"/>
    <n v="84.956000000000003"/>
    <n v="0.495"/>
    <n v="0.65"/>
    <n v="-6.7859999999999996"/>
    <n v="3.9699999999999999E-2"/>
    <n v="3.5000000000000001E-3"/>
    <n v="8.9099999999999995E-3"/>
    <n v="0.19500000000000001"/>
    <n v="0.184"/>
  </r>
  <r>
    <s v="Do You Like Me?"/>
    <s v="4deAN7JXhdHHifxOp0TTjU"/>
    <x v="18"/>
    <x v="0"/>
    <n v="76.975999999999999"/>
    <n v="0.71799999999999997"/>
    <n v="0.39800000000000002"/>
    <n v="-6.774"/>
    <n v="3.9600000000000003E-2"/>
    <n v="0.498"/>
    <n v="3.5200000000000002E-2"/>
    <n v="0.129"/>
    <n v="0.373"/>
  </r>
  <r>
    <s v="You'll Be In My Heart - From &quot;Tarzan&quot;/Soundtrack Version"/>
    <s v="1Mv9pebAYnZz3VSKzcMFFM"/>
    <x v="4"/>
    <x v="1"/>
    <n v="101.023"/>
    <n v="0.378"/>
    <n v="9.5600000000000004E-2"/>
    <n v="-21.07"/>
    <n v="3.95E-2"/>
    <n v="0.86099999999999999"/>
    <n v="0"/>
    <n v="0.20499999999999999"/>
    <n v="0.32100000000000001"/>
  </r>
  <r>
    <s v="I Wish I Had a Hundred Years"/>
    <s v="5lb8hYTICPj3WGIiaW1qla"/>
    <x v="9"/>
    <x v="0"/>
    <n v="95.596999999999994"/>
    <n v="0.11899999999999999"/>
    <n v="3.4700000000000002E-2"/>
    <n v="-24.574999999999999"/>
    <n v="3.9399999999999998E-2"/>
    <n v="0.97499999999999998"/>
    <n v="0.90400000000000003"/>
    <n v="8.1500000000000003E-2"/>
    <n v="3.4700000000000002E-2"/>
  </r>
  <r>
    <s v="Nothing"/>
    <s v="0c3yfC8zMRJGvmqphczhZb"/>
    <x v="7"/>
    <x v="0"/>
    <n v="157.012"/>
    <n v="0.47299999999999998"/>
    <n v="0.83299999999999996"/>
    <n v="-5.0129999999999999"/>
    <n v="3.9E-2"/>
    <n v="3.6900000000000001E-3"/>
    <n v="0"/>
    <n v="0.11799999999999999"/>
    <n v="0.503"/>
  </r>
  <r>
    <s v="The Impossible Dream (The Quest)"/>
    <s v="7vySXLEg91xiAi8J0Qiqwv"/>
    <x v="12"/>
    <x v="1"/>
    <n v="125.374"/>
    <n v="0.34399999999999997"/>
    <n v="0.191"/>
    <n v="-15.09"/>
    <n v="3.9E-2"/>
    <n v="0.79900000000000004"/>
    <n v="0"/>
    <n v="0.159"/>
    <n v="0.32700000000000001"/>
  </r>
  <r>
    <s v="Misty"/>
    <s v="4kF394GKEnI13QdZBM9mxM"/>
    <x v="8"/>
    <x v="3"/>
    <n v="88.423000000000002"/>
    <n v="0.35899999999999999"/>
    <n v="0.109"/>
    <n v="-14.113"/>
    <n v="3.9E-2"/>
    <n v="0.995"/>
    <n v="3.48E-3"/>
    <n v="0.12"/>
    <n v="0.23400000000000001"/>
  </r>
  <r>
    <s v="'O Sole Mio - Live"/>
    <s v="6ua4ZcCoSABREsczFvGLI6"/>
    <x v="13"/>
    <x v="0"/>
    <n v="62.073999999999998"/>
    <n v="0.29699999999999999"/>
    <n v="0.26400000000000001"/>
    <n v="-12.537000000000001"/>
    <n v="3.8699999999999998E-2"/>
    <n v="0.94299999999999995"/>
    <n v="1.4E-5"/>
    <n v="0.7"/>
    <n v="0.247"/>
  </r>
  <r>
    <s v="Ï†úÎ∞ú"/>
    <s v="6yWUojjtn6IMmZEgHyfblf"/>
    <x v="19"/>
    <x v="0"/>
    <n v="122.52200000000001"/>
    <n v="0.38800000000000001"/>
    <n v="0.28899999999999998"/>
    <n v="-7.3940000000000001"/>
    <n v="3.8600000000000002E-2"/>
    <n v="0.59299999999999997"/>
    <n v="0"/>
    <n v="0.15"/>
    <n v="0.193"/>
  </r>
  <r>
    <s v="Forget Me Knots - from &quot;Spider-Man: No Way Home&quot; Soundtrack"/>
    <s v="1nHM5nGsbpskmBnZOfxirW"/>
    <x v="19"/>
    <x v="1"/>
    <n v="73.215000000000003"/>
    <n v="6.9099999999999995E-2"/>
    <n v="6.1400000000000003E-2"/>
    <n v="-19.004000000000001"/>
    <n v="3.85E-2"/>
    <n v="0.85"/>
    <n v="0.91200000000000003"/>
    <n v="5.33E-2"/>
    <n v="0.03"/>
  </r>
  <r>
    <s v="Labyrinth"/>
    <s v="0A1JLUlkZkp2EFrosoNQi0"/>
    <x v="1"/>
    <x v="0"/>
    <n v="110.018"/>
    <n v="0.48"/>
    <n v="0.29499999999999998"/>
    <n v="-15.512"/>
    <n v="3.8399999999999997E-2"/>
    <n v="0.79700000000000004"/>
    <n v="0.33300000000000002"/>
    <n v="0.12"/>
    <n v="0.13200000000000001"/>
  </r>
  <r>
    <s v="Gianni Schicchi: &quot;O mio Babbino caro&quot;"/>
    <s v="4BrX9il0kSbL8xtlHjQbpP"/>
    <x v="13"/>
    <x v="1"/>
    <n v="79.811000000000007"/>
    <n v="0.20599999999999999"/>
    <n v="0.19"/>
    <n v="-15.396000000000001"/>
    <n v="3.8399999999999997E-2"/>
    <n v="0.97399999999999998"/>
    <n v="0.80800000000000005"/>
    <n v="0.13100000000000001"/>
    <n v="3.6799999999999999E-2"/>
  </r>
  <r>
    <s v="Better Alone"/>
    <s v="0qCcqa0gYjW8rerrC10yun"/>
    <x v="3"/>
    <x v="0"/>
    <n v="126.039"/>
    <n v="0.504"/>
    <n v="0.47"/>
    <n v="-6.1050000000000004"/>
    <n v="3.8300000000000001E-2"/>
    <n v="0.49"/>
    <n v="0"/>
    <n v="0.10100000000000001"/>
    <n v="0.184"/>
  </r>
  <r>
    <s v="Out Of The Woods (Taylor's Version)"/>
    <s v="1OcSfkeCg9hRC2sFKB4IMJ"/>
    <x v="3"/>
    <x v="0"/>
    <n v="91.980999999999995"/>
    <n v="0.54400000000000004"/>
    <n v="0.88400000000000001"/>
    <n v="-5.9729999999999999"/>
    <n v="3.8300000000000001E-2"/>
    <n v="4.66E-4"/>
    <n v="1.34E-4"/>
    <n v="0.38100000000000001"/>
    <n v="0.184"/>
  </r>
  <r>
    <s v="i love you"/>
    <s v="6CcJMwBtXByIz4zQLzFkKc"/>
    <x v="1"/>
    <x v="0"/>
    <n v="137.446"/>
    <n v="0.42099999999999999"/>
    <n v="0.13100000000000001"/>
    <n v="-18.434999999999999"/>
    <n v="3.8199999999999998E-2"/>
    <n v="0.95199999999999996"/>
    <n v="4.5300000000000002E-3"/>
    <n v="0.109"/>
    <n v="0.12"/>
  </r>
  <r>
    <s v="The Burning Bush"/>
    <s v="5tgyHc2LLF0BI2udBTMFJz"/>
    <x v="15"/>
    <x v="2"/>
    <n v="86.432000000000002"/>
    <n v="9.1200000000000003E-2"/>
    <n v="5.8299999999999998E-2"/>
    <n v="-24.010999999999999"/>
    <n v="3.8199999999999998E-2"/>
    <n v="0.84799999999999998"/>
    <n v="0.877"/>
    <n v="0.11700000000000001"/>
    <n v="3.6700000000000003E-2"/>
  </r>
  <r>
    <s v="Para Enamorarte"/>
    <s v="3B21fRFqPLmTd9zAlK0I8A"/>
    <x v="7"/>
    <x v="0"/>
    <n v="115.999"/>
    <n v="0.81699999999999995"/>
    <n v="0.67600000000000005"/>
    <n v="-4.6070000000000002"/>
    <n v="3.7900000000000003E-2"/>
    <n v="9.2399999999999996E-2"/>
    <n v="0"/>
    <n v="9.8799999999999999E-2"/>
    <n v="0.79600000000000004"/>
  </r>
  <r>
    <s v="Japanese Denim"/>
    <s v="1boXOL0ua7N2iCOUVI1p9F"/>
    <x v="20"/>
    <x v="1"/>
    <n v="124.15600000000001"/>
    <n v="0.70699999999999996"/>
    <n v="0.23799999999999999"/>
    <n v="-8.8179999999999996"/>
    <n v="3.7900000000000003E-2"/>
    <n v="9.0499999999999997E-2"/>
    <n v="2.4200000000000001E-6"/>
    <n v="8.4199999999999997E-2"/>
    <n v="0.34499999999999997"/>
  </r>
  <r>
    <s v="Îàà,ÏΩî,ÏûÖ (Eyes, Nose, Lips)"/>
    <s v="4qzBepJAKtYu4T1GDtBZZc"/>
    <x v="1"/>
    <x v="0"/>
    <n v="143.77699999999999"/>
    <n v="0.63100000000000001"/>
    <n v="0.51600000000000001"/>
    <n v="-5.7590000000000003"/>
    <n v="3.78E-2"/>
    <n v="0.73799999999999999"/>
    <n v="0"/>
    <n v="0.26400000000000001"/>
    <n v="0.254"/>
  </r>
  <r>
    <s v="I Know Where I've Been"/>
    <s v="1kRGTor0WEKB90LWOTIxfR"/>
    <x v="12"/>
    <x v="1"/>
    <n v="179.48099999999999"/>
    <n v="0.309"/>
    <n v="0.52"/>
    <n v="-5.5949999999999998"/>
    <n v="3.7699999999999997E-2"/>
    <n v="0.67200000000000004"/>
    <n v="0"/>
    <n v="0.16500000000000001"/>
    <n v="0.29699999999999999"/>
  </r>
  <r>
    <s v="SKINNY"/>
    <s v="1CsMKhwEmNnmvHUuO5nryA"/>
    <x v="4"/>
    <x v="0"/>
    <n v="69.988"/>
    <n v="0.251"/>
    <n v="0.252"/>
    <n v="-14.478"/>
    <n v="3.7499999999999999E-2"/>
    <n v="0.69299999999999995"/>
    <n v="7.0600000000000003E-3"/>
    <n v="9.6799999999999997E-2"/>
    <n v="3.95E-2"/>
  </r>
  <r>
    <s v="Star Wars (Epic Main Theme)"/>
    <s v="2EBHPEJWmYj4W1HV3l0VZ6"/>
    <x v="3"/>
    <x v="1"/>
    <n v="91.772999999999996"/>
    <n v="0.27800000000000002"/>
    <n v="0.50900000000000001"/>
    <n v="-8.5730000000000004"/>
    <n v="3.7400000000000003E-2"/>
    <n v="0.753"/>
    <n v="0.96"/>
    <n v="0.129"/>
    <n v="8.5199999999999998E-2"/>
  </r>
  <r>
    <s v="All I Ever Wanted (With Queen's Reprise)"/>
    <s v="5lbZL5xmyJHtrrioldEyXX"/>
    <x v="2"/>
    <x v="2"/>
    <n v="77.899000000000001"/>
    <n v="0.255"/>
    <n v="0.22900000000000001"/>
    <n v="-16.2"/>
    <n v="3.73E-2"/>
    <n v="0.68"/>
    <n v="6.7400000000000001E-4"/>
    <n v="0.39500000000000002"/>
    <n v="0.152"/>
  </r>
  <r>
    <s v="Deep Breaths"/>
    <s v="1LNrPxRlSkIROZIZ4ldKoH"/>
    <x v="14"/>
    <x v="0"/>
    <n v="137.59200000000001"/>
    <n v="0.29499999999999998"/>
    <n v="4.3299999999999998E-2"/>
    <n v="-25.463999999999999"/>
    <n v="3.73E-2"/>
    <n v="0.97599999999999998"/>
    <n v="0.90500000000000003"/>
    <n v="9.9199999999999997E-2"/>
    <n v="5.2299999999999999E-2"/>
  </r>
  <r>
    <s v="Culpa al Coraz√≥n"/>
    <s v="0Kt035u0yJBkOnM1BYPpI6"/>
    <x v="1"/>
    <x v="0"/>
    <n v="122.99"/>
    <n v="0.83899999999999997"/>
    <n v="0.64900000000000002"/>
    <n v="-6.1210000000000004"/>
    <n v="3.7199999999999997E-2"/>
    <n v="0.46500000000000002"/>
    <n v="0"/>
    <n v="9.7299999999999998E-2"/>
    <n v="0.90400000000000003"/>
  </r>
  <r>
    <s v="Nothing I've Ever Known"/>
    <s v="2jz0DAnooOMwtuzboHP3VE"/>
    <x v="13"/>
    <x v="0"/>
    <n v="121.962"/>
    <n v="0.67300000000000004"/>
    <n v="0.24099999999999999"/>
    <n v="-14.259"/>
    <n v="3.7100000000000001E-2"/>
    <n v="0.74399999999999999"/>
    <n v="1.08E-4"/>
    <n v="9.9099999999999994E-2"/>
    <n v="0.13500000000000001"/>
  </r>
  <r>
    <s v="Feeling Good"/>
    <s v="3I09LQbHS3NSU46Ly3tPpR"/>
    <x v="6"/>
    <x v="1"/>
    <n v="115.14400000000001"/>
    <n v="0.53500000000000003"/>
    <n v="0.54800000000000004"/>
    <n v="-6.51"/>
    <n v="3.6999999999999998E-2"/>
    <n v="0.53300000000000003"/>
    <n v="1.48E-6"/>
    <n v="0.123"/>
    <n v="0.47699999999999998"/>
  </r>
  <r>
    <s v="THE GREATEST"/>
    <s v="6TGd66r0nlPaYm3KIoI7ET"/>
    <x v="3"/>
    <x v="0"/>
    <n v="128.173"/>
    <n v="0.40699999999999997"/>
    <n v="0.192"/>
    <n v="-10.99"/>
    <n v="3.6799999999999999E-2"/>
    <n v="0.63700000000000001"/>
    <n v="3.3299999999999999E-6"/>
    <n v="0.21"/>
    <n v="0.159"/>
  </r>
  <r>
    <s v="Marry You"/>
    <s v="22PMfvdz35fFKYnJyMn077"/>
    <x v="12"/>
    <x v="0"/>
    <n v="144.905"/>
    <n v="0.621"/>
    <n v="0.82"/>
    <n v="-4.8650000000000002"/>
    <n v="3.6700000000000003E-2"/>
    <n v="0.33200000000000002"/>
    <n v="0"/>
    <n v="0.104"/>
    <n v="0.45200000000000001"/>
  </r>
  <r>
    <s v="Double Life - From &quot;Despicable Me 4&quot;"/>
    <s v="07oO1U722crtVcavi6frX6"/>
    <x v="13"/>
    <x v="0"/>
    <n v="119.944"/>
    <n v="0.85099999999999998"/>
    <n v="0.65200000000000002"/>
    <n v="-4.3330000000000002"/>
    <n v="3.6700000000000003E-2"/>
    <n v="3.1699999999999999E-2"/>
    <n v="0"/>
    <n v="9.3600000000000003E-2"/>
    <n v="0.69599999999999995"/>
  </r>
  <r>
    <s v="Best Part (feat. H.E.R.)"/>
    <s v="1RMJOxR6GRPsBHL8qeC2ux"/>
    <x v="3"/>
    <x v="0"/>
    <n v="75.239999999999995"/>
    <n v="0.52400000000000002"/>
    <n v="0.36399999999999999"/>
    <n v="-10.209"/>
    <n v="3.6700000000000003E-2"/>
    <n v="0.80800000000000005"/>
    <n v="0"/>
    <n v="0.1"/>
    <n v="0.436"/>
  </r>
  <r>
    <s v="Secrets"/>
    <s v="1NhPKVLsHhFUHIOZ32QnS2"/>
    <x v="7"/>
    <x v="0"/>
    <n v="148.02099999999999"/>
    <n v="0.51600000000000001"/>
    <n v="0.76400000000000001"/>
    <n v="-6.2229999999999999"/>
    <n v="3.6600000000000001E-2"/>
    <n v="7.17E-2"/>
    <n v="0"/>
    <n v="0.115"/>
    <n v="0.376"/>
  </r>
  <r>
    <s v="Cry Me a River"/>
    <s v="5i04Jy87RLxoZszJqY3QAN"/>
    <x v="12"/>
    <x v="1"/>
    <n v="104.82299999999999"/>
    <n v="0.45800000000000002"/>
    <n v="0.48299999999999998"/>
    <n v="-7.9089999999999998"/>
    <n v="3.6600000000000001E-2"/>
    <n v="0.624"/>
    <n v="5.6200000000000004E-6"/>
    <n v="7.5399999999999995E-2"/>
    <n v="0.51300000000000001"/>
  </r>
  <r>
    <s v="Big Dreams"/>
    <s v="46bzMOnJ1anlTrDCGWH30H"/>
    <x v="20"/>
    <x v="0"/>
    <n v="136.54599999999999"/>
    <n v="0.17799999999999999"/>
    <n v="5.0499999999999998E-3"/>
    <n v="-32.978000000000002"/>
    <n v="3.6600000000000001E-2"/>
    <n v="0.99299999999999999"/>
    <n v="0.82099999999999995"/>
    <n v="8.4400000000000003E-2"/>
    <n v="6.8400000000000002E-2"/>
  </r>
  <r>
    <s v="End of the Day"/>
    <s v="5AezhHjX3R1bmxcAEgrFpS"/>
    <x v="18"/>
    <x v="2"/>
    <n v="153.69200000000001"/>
    <n v="0.502"/>
    <n v="0.59399999999999997"/>
    <n v="-5.0309999999999997"/>
    <n v="3.6499999999999998E-2"/>
    <n v="2.5600000000000001E-2"/>
    <n v="0"/>
    <n v="8.3400000000000002E-2"/>
    <n v="0.34899999999999998"/>
  </r>
  <r>
    <s v="No Time To Die"/>
    <s v="73SpzrcaHk0RQPFP73vqVR"/>
    <x v="5"/>
    <x v="0"/>
    <n v="70.894999999999996"/>
    <n v="0.34399999999999997"/>
    <n v="0.22"/>
    <n v="-13.218"/>
    <n v="3.6499999999999998E-2"/>
    <n v="0.91700000000000004"/>
    <n v="1.0699999999999999E-2"/>
    <n v="8.2699999999999996E-2"/>
    <n v="5.2200000000000003E-2"/>
  </r>
  <r>
    <s v="favorite crime"/>
    <s v="5JCoSi02qi3jJeHdZXMmR8"/>
    <x v="4"/>
    <x v="0"/>
    <n v="172.929"/>
    <n v="0.36899999999999999"/>
    <n v="0.27200000000000002"/>
    <n v="-10.497"/>
    <n v="3.6400000000000002E-2"/>
    <n v="0.86599999999999999"/>
    <n v="0"/>
    <n v="0.14699999999999999"/>
    <n v="0.218"/>
  </r>
  <r>
    <s v="Cry"/>
    <s v="5rEENZmbGQXMVy1Svt9Q2x"/>
    <x v="12"/>
    <x v="0"/>
    <n v="107.94799999999999"/>
    <n v="0.71"/>
    <n v="0.48"/>
    <n v="-5.2510000000000003"/>
    <n v="3.6400000000000002E-2"/>
    <n v="0.104"/>
    <n v="1.5500000000000001E-5"/>
    <n v="8.9399999999999993E-2"/>
    <n v="0.35199999999999998"/>
  </r>
  <r>
    <s v="this is what autumn feels like"/>
    <s v="2YOGCTiPJWMhZRdeadFj8G"/>
    <x v="20"/>
    <x v="0"/>
    <n v="79.444999999999993"/>
    <n v="0.23799999999999999"/>
    <n v="0.441"/>
    <n v="-7.42"/>
    <n v="3.6400000000000002E-2"/>
    <n v="0.91200000000000003"/>
    <n v="0.433"/>
    <n v="0.16700000000000001"/>
    <n v="0.16400000000000001"/>
  </r>
  <r>
    <s v="Set Me Free"/>
    <s v="3AMQKTsIR0ukMOXvPkwaKz"/>
    <x v="7"/>
    <x v="0"/>
    <n v="130.11000000000001"/>
    <n v="0.44900000000000001"/>
    <n v="0.39"/>
    <n v="-8.2629999999999999"/>
    <n v="3.6299999999999999E-2"/>
    <n v="0.25600000000000001"/>
    <n v="0"/>
    <n v="0.14699999999999999"/>
    <n v="0.123"/>
  </r>
  <r>
    <s v="Mine (Taylor's Version)"/>
    <s v="7G0gBu6nLdhFDPRLc0HdDG"/>
    <x v="3"/>
    <x v="0"/>
    <n v="121.101"/>
    <n v="0.64700000000000002"/>
    <n v="0.79300000000000004"/>
    <n v="-2.903"/>
    <n v="3.6299999999999999E-2"/>
    <n v="3.14E-3"/>
    <n v="1.9300000000000002E-6"/>
    <n v="0.17399999999999999"/>
    <n v="0.5"/>
  </r>
  <r>
    <s v="Waloyo Yamoni - &quot;We Overcome the Wind&quot;"/>
    <s v="7hs0pXWvIkYEFeQYfUa42B"/>
    <x v="16"/>
    <x v="0"/>
    <n v="136.05500000000001"/>
    <n v="0.26900000000000002"/>
    <n v="0.18"/>
    <n v="-12.932"/>
    <n v="3.6299999999999999E-2"/>
    <n v="0.88800000000000001"/>
    <n v="5.8300000000000001E-3"/>
    <n v="6.0400000000000002E-2"/>
    <n v="7.8200000000000006E-2"/>
  </r>
  <r>
    <s v="All 4 Nothing (I'm So In Love)"/>
    <s v="7I5WT7DtpwSAhEeDLpZEfm"/>
    <x v="6"/>
    <x v="0"/>
    <n v="131.99"/>
    <n v="0.72"/>
    <n v="0.81899999999999995"/>
    <n v="-4.5880000000000001"/>
    <n v="3.6200000000000003E-2"/>
    <n v="4.1099999999999998E-2"/>
    <n v="0"/>
    <n v="6.0600000000000001E-2"/>
    <n v="0.89800000000000002"/>
  </r>
  <r>
    <s v="Intro"/>
    <s v="3t85LNwaXR96o6el8CV99C"/>
    <x v="4"/>
    <x v="0"/>
    <n v="59.722000000000001"/>
    <n v="0.34599999999999997"/>
    <n v="0.22800000000000001"/>
    <n v="-9.7089999999999996"/>
    <n v="3.6200000000000003E-2"/>
    <n v="0.86799999999999999"/>
    <n v="0"/>
    <n v="0.188"/>
    <n v="0.224"/>
  </r>
  <r>
    <s v="Stereo Love"/>
    <s v="35Dofxo9smHVxmFQbhYIAT"/>
    <x v="4"/>
    <x v="0"/>
    <n v="127.04900000000001"/>
    <n v="0.77800000000000002"/>
    <n v="0.77600000000000002"/>
    <n v="-5.359"/>
    <n v="3.6200000000000003E-2"/>
    <n v="3.3799999999999997E-2"/>
    <n v="2.1600000000000001E-2"/>
    <n v="7.7200000000000005E-2"/>
    <n v="0.36099999999999999"/>
  </r>
  <r>
    <s v="Finally Free"/>
    <s v="5qELFdy1PLLinCg5462HES"/>
    <x v="18"/>
    <x v="0"/>
    <n v="171.797"/>
    <n v="0.434"/>
    <n v="0.71299999999999997"/>
    <n v="-6.44"/>
    <n v="3.61E-2"/>
    <n v="0.16800000000000001"/>
    <n v="0"/>
    <n v="0.10100000000000001"/>
    <n v="0.376"/>
  </r>
  <r>
    <s v="Know Who You Are"/>
    <s v="2wCRJwiL1WSrW0Dwfco7Nj"/>
    <x v="9"/>
    <x v="3"/>
    <n v="173.44300000000001"/>
    <n v="0.16"/>
    <n v="0.14499999999999999"/>
    <n v="-20.495000000000001"/>
    <n v="3.5900000000000001E-2"/>
    <n v="0.94099999999999995"/>
    <n v="9.1899999999999996E-2"/>
    <n v="0.10299999999999999"/>
    <n v="9.4600000000000004E-2"/>
  </r>
  <r>
    <s v="Angel Baby"/>
    <s v="2m6Ko3CY1qXNNja8AlugNc"/>
    <x v="18"/>
    <x v="0"/>
    <n v="72.498000000000005"/>
    <n v="0.55900000000000005"/>
    <n v="0.55900000000000005"/>
    <n v="-6.4249999999999998"/>
    <n v="3.5799999999999998E-2"/>
    <n v="1.4500000000000001E-2"/>
    <n v="0"/>
    <n v="0.13800000000000001"/>
    <n v="0.33800000000000002"/>
  </r>
  <r>
    <s v="Sound The Bugle"/>
    <s v="5GK4ax71sSIokiNEZsND3d"/>
    <x v="3"/>
    <x v="0"/>
    <n v="114.184"/>
    <n v="0.50600000000000001"/>
    <n v="0.19500000000000001"/>
    <n v="-12.288"/>
    <n v="3.5799999999999998E-2"/>
    <n v="0.55900000000000005"/>
    <n v="2.5400000000000001E-5"/>
    <n v="0.56499999999999995"/>
    <n v="5.2299999999999999E-2"/>
  </r>
  <r>
    <s v="BIRDS OF A FEATHER"/>
    <s v="6dOtVTDdiauQNBQEDOtlAB"/>
    <x v="7"/>
    <x v="0"/>
    <n v="104.97799999999999"/>
    <n v="0.747"/>
    <n v="0.50700000000000001"/>
    <n v="-10.170999999999999"/>
    <n v="3.5799999999999998E-2"/>
    <n v="0.2"/>
    <n v="6.08E-2"/>
    <n v="0.11700000000000001"/>
    <n v="0.438"/>
  </r>
  <r>
    <s v="Boyfriends"/>
    <s v="6qj02zSeEJGWZ4c0dn5QzJ"/>
    <x v="1"/>
    <x v="0"/>
    <n v="118.029"/>
    <n v="0.41699999999999998"/>
    <n v="0.20200000000000001"/>
    <n v="-10.976000000000001"/>
    <n v="3.5700000000000003E-2"/>
    <n v="0.93500000000000005"/>
    <n v="0"/>
    <n v="0.108"/>
    <n v="0.32300000000000001"/>
  </r>
  <r>
    <s v="Desperado"/>
    <s v="35uZSnpGVvHbnPMbIxDjLB"/>
    <x v="3"/>
    <x v="0"/>
    <n v="118.143"/>
    <n v="0.36599999999999999"/>
    <n v="0.16500000000000001"/>
    <n v="-12.686"/>
    <n v="3.5499999999999997E-2"/>
    <n v="0.93500000000000005"/>
    <n v="0"/>
    <n v="0.157"/>
    <n v="0.32100000000000001"/>
  </r>
  <r>
    <s v="In The Wee Small Hours Of The Morning"/>
    <s v="34IQaMgUdIciIpNWN5CUbl"/>
    <x v="1"/>
    <x v="2"/>
    <n v="68.941000000000003"/>
    <n v="0.17699999999999999"/>
    <n v="0.105"/>
    <n v="-14.263999999999999"/>
    <n v="3.5499999999999997E-2"/>
    <n v="0.875"/>
    <n v="5.2599999999999999E-4"/>
    <n v="9.8599999999999993E-2"/>
    <n v="8.7599999999999997E-2"/>
  </r>
  <r>
    <s v="Always on My Mind"/>
    <s v="4zKbPdCC2o8726tHh5sEJw"/>
    <x v="7"/>
    <x v="1"/>
    <n v="67.397999999999996"/>
    <n v="0.33"/>
    <n v="0.161"/>
    <n v="-15.494999999999999"/>
    <n v="3.5499999999999997E-2"/>
    <n v="0.89100000000000001"/>
    <n v="1.9099999999999999E-2"/>
    <n v="0.10100000000000001"/>
    <n v="0.13"/>
  </r>
  <r>
    <s v="Save the Last Dance for Me"/>
    <s v="1NnBOnFPFdYJdauawQt5bN"/>
    <x v="14"/>
    <x v="0"/>
    <n v="133.952"/>
    <n v="0.745"/>
    <n v="0.45"/>
    <n v="-9.1210000000000004"/>
    <n v="3.5400000000000001E-2"/>
    <n v="0.28799999999999998"/>
    <n v="0"/>
    <n v="5.3800000000000001E-2"/>
    <n v="0.80700000000000005"/>
  </r>
  <r>
    <s v="Yo√º And I"/>
    <s v="4q0crFErlOEybi84JzBqTp"/>
    <x v="1"/>
    <x v="0"/>
    <n v="124.536"/>
    <n v="0.55500000000000005"/>
    <n v="0.33100000000000002"/>
    <n v="-8.6219999999999999"/>
    <n v="3.5400000000000001E-2"/>
    <n v="0.434"/>
    <n v="0"/>
    <n v="0.11700000000000001"/>
    <n v="0.255"/>
  </r>
  <r>
    <s v="Blank"/>
    <s v="2OyX69J0H3ZaO3irKbcemY"/>
    <x v="12"/>
    <x v="0"/>
    <n v="129.55000000000001"/>
    <n v="0.34100000000000003"/>
    <n v="0.23899999999999999"/>
    <n v="-8.4060000000000006"/>
    <n v="3.5400000000000001E-2"/>
    <n v="0.84599999999999997"/>
    <n v="2.0300000000000001E-3"/>
    <n v="7.0300000000000001E-2"/>
    <n v="7.5600000000000001E-2"/>
  </r>
  <r>
    <s v="Night Changes"/>
    <s v="5O2P9iiztwhomNh8xkR9lJ"/>
    <x v="13"/>
    <x v="0"/>
    <n v="120.001"/>
    <n v="0.67200000000000004"/>
    <n v="0.52"/>
    <n v="-7.7469999999999999"/>
    <n v="3.5299999999999998E-2"/>
    <n v="0.85899999999999999"/>
    <n v="0"/>
    <n v="0.115"/>
    <n v="0.37"/>
  </r>
  <r>
    <s v="Clouds"/>
    <s v="5iscL6Ehw0Ch3B5Rs0KDP1"/>
    <x v="2"/>
    <x v="1"/>
    <n v="78.805000000000007"/>
    <n v="0.39100000000000001"/>
    <n v="0.17499999999999999"/>
    <n v="-13.881"/>
    <n v="3.5299999999999998E-2"/>
    <n v="0.92200000000000004"/>
    <n v="2.4700000000000001E-6"/>
    <n v="8.9599999999999999E-2"/>
    <n v="0.25900000000000001"/>
  </r>
  <r>
    <s v="Intro"/>
    <s v="138oQeapLds5IeJrdRfeUd"/>
    <x v="3"/>
    <x v="0"/>
    <n v="76.046000000000006"/>
    <n v="0.498"/>
    <n v="0.19900000000000001"/>
    <n v="-11.010999999999999"/>
    <n v="3.5299999999999998E-2"/>
    <n v="0.93300000000000005"/>
    <n v="5.7300000000000005E-4"/>
    <n v="0.49299999999999999"/>
    <n v="0.47"/>
  </r>
  <r>
    <s v="When You're Not Here"/>
    <s v="5cEap0vG6Dc6TJDN77cyF9"/>
    <x v="18"/>
    <x v="1"/>
    <n v="89.745000000000005"/>
    <n v="0.26300000000000001"/>
    <n v="0.16300000000000001"/>
    <n v="-11.077"/>
    <n v="3.5200000000000002E-2"/>
    <n v="0.91300000000000003"/>
    <n v="2.2699999999999999E-3"/>
    <n v="0.12"/>
    <n v="0.20300000000000001"/>
  </r>
  <r>
    <s v="Death &amp; Taxes"/>
    <s v="7HnkUNPrhRurdGEm9nRYFH"/>
    <x v="3"/>
    <x v="1"/>
    <n v="113.941"/>
    <n v="0.44800000000000001"/>
    <n v="0.32800000000000001"/>
    <n v="-11.132"/>
    <n v="3.5099999999999999E-2"/>
    <n v="0.80300000000000005"/>
    <n v="9.3399999999999993E-5"/>
    <n v="0.34699999999999998"/>
    <n v="0.20899999999999999"/>
  </r>
  <r>
    <s v="Is It Over Now? (Taylor's Version) (From The Vault)"/>
    <s v="6IG3sQ8s9nfk6TUlVzRhbN"/>
    <x v="1"/>
    <x v="0"/>
    <n v="100.001"/>
    <n v="0.59899999999999998"/>
    <n v="0.65100000000000002"/>
    <n v="-7.343"/>
    <n v="3.5000000000000003E-2"/>
    <n v="4.8599999999999997E-2"/>
    <n v="0"/>
    <n v="0.126"/>
    <n v="0.153"/>
  </r>
  <r>
    <s v="Forbidden Friendship"/>
    <s v="0S7XIu0dn63ayGxjefd5It"/>
    <x v="2"/>
    <x v="0"/>
    <n v="129.16900000000001"/>
    <n v="0.27900000000000003"/>
    <n v="0.29499999999999998"/>
    <n v="-15.135"/>
    <n v="3.5000000000000003E-2"/>
    <n v="0.85899999999999999"/>
    <n v="0.94"/>
    <n v="0.54700000000000004"/>
    <n v="0.38100000000000001"/>
  </r>
  <r>
    <s v="This Love (Taylor‚Äôs Version)"/>
    <s v="4WBEj8TeGtRPNJdOmT3WJW"/>
    <x v="14"/>
    <x v="0"/>
    <n v="144.03899999999999"/>
    <n v="0.47"/>
    <n v="0.49399999999999999"/>
    <n v="-8.6720000000000006"/>
    <n v="3.49E-2"/>
    <n v="0.30199999999999999"/>
    <n v="0"/>
    <n v="6.7199999999999996E-2"/>
    <n v="5.2400000000000002E-2"/>
  </r>
  <r>
    <s v="Speak Now (Taylor's Version)"/>
    <s v="5xXqyjLicvEpch72qEryFT"/>
    <x v="3"/>
    <x v="0"/>
    <n v="119.002"/>
    <n v="0.73399999999999999"/>
    <n v="0.68600000000000005"/>
    <n v="-2.9260000000000002"/>
    <n v="3.49E-2"/>
    <n v="0.22500000000000001"/>
    <n v="0"/>
    <n v="0.13600000000000001"/>
    <n v="0.59799999999999998"/>
  </r>
  <r>
    <s v="Clean"/>
    <s v="06WgOCf0LV2h4keYXDRnuh"/>
    <x v="14"/>
    <x v="0"/>
    <n v="103.98099999999999"/>
    <n v="0.81"/>
    <n v="0.379"/>
    <n v="-7.7709999999999999"/>
    <n v="3.49E-2"/>
    <n v="0.24099999999999999"/>
    <n v="0"/>
    <n v="0.113"/>
    <n v="0.22"/>
  </r>
  <r>
    <s v="Half a Heart"/>
    <s v="6nIE1oCE4udqMGv3bqVNVb"/>
    <x v="1"/>
    <x v="0"/>
    <n v="155.95400000000001"/>
    <n v="0.51500000000000001"/>
    <n v="0.71399999999999997"/>
    <n v="-4.516"/>
    <n v="3.4799999999999998E-2"/>
    <n v="0.28599999999999998"/>
    <n v="0"/>
    <n v="0.11799999999999999"/>
    <n v="0.495"/>
  </r>
  <r>
    <s v="Happier Than Ever"/>
    <s v="4RVwu0g32PAqgUiJoXsdF8"/>
    <x v="1"/>
    <x v="1"/>
    <n v="81.055000000000007"/>
    <n v="0.33200000000000002"/>
    <n v="0.22500000000000001"/>
    <n v="-8.6969999999999992"/>
    <n v="3.4799999999999998E-2"/>
    <n v="0.76700000000000002"/>
    <n v="3.49E-3"/>
    <n v="0.128"/>
    <n v="0.29699999999999999"/>
  </r>
  <r>
    <s v="Flight into Darkness"/>
    <s v="4A9NGq1VZI3cwalNWZvLVR"/>
    <x v="3"/>
    <x v="1"/>
    <n v="67.210999999999999"/>
    <n v="9.5799999999999996E-2"/>
    <n v="0.252"/>
    <n v="-15.348000000000001"/>
    <n v="3.4799999999999998E-2"/>
    <n v="0.27300000000000002"/>
    <n v="0.92800000000000005"/>
    <n v="0.11"/>
    <n v="3.7999999999999999E-2"/>
  </r>
  <r>
    <s v="Steal My Girl"/>
    <s v="2Bs4jQEGMycglOfWPBqrVG"/>
    <x v="22"/>
    <x v="0"/>
    <n v="77.216999999999999"/>
    <n v="0.53600000000000003"/>
    <n v="0.76800000000000002"/>
    <n v="-5.9480000000000004"/>
    <n v="3.4700000000000002E-2"/>
    <n v="4.3299999999999996E-3"/>
    <n v="0"/>
    <n v="0.114"/>
    <n v="0.54500000000000004"/>
  </r>
  <r>
    <s v="You Say"/>
    <s v="6Up545NUflOiXo8cEraH49"/>
    <x v="0"/>
    <x v="0"/>
    <n v="147.87299999999999"/>
    <n v="0.49399999999999999"/>
    <n v="0.63200000000000001"/>
    <n v="-6.89"/>
    <n v="3.4200000000000001E-2"/>
    <n v="0.68200000000000005"/>
    <n v="0"/>
    <n v="8.6900000000000005E-2"/>
    <n v="7.9699999999999993E-2"/>
  </r>
  <r>
    <s v="No Hay Nadie M√°s"/>
    <s v="3IPJg1sdqLj12kFIndaonN"/>
    <x v="2"/>
    <x v="0"/>
    <n v="105.057"/>
    <n v="0.69499999999999995"/>
    <n v="0.379"/>
    <n v="-9.1470000000000002"/>
    <n v="3.4000000000000002E-2"/>
    <n v="0.85799999999999998"/>
    <n v="0"/>
    <n v="0.106"/>
    <n v="0.80500000000000005"/>
  </r>
  <r>
    <s v="Now That We Don't Talk (Taylor's Version) (From The Vault)"/>
    <s v="5QUIK7ZtziW8kGWo8RqopF"/>
    <x v="1"/>
    <x v="0"/>
    <n v="109.994"/>
    <n v="0.8"/>
    <n v="0.50900000000000001"/>
    <n v="-9.3859999999999992"/>
    <n v="3.4000000000000002E-2"/>
    <n v="0.16"/>
    <n v="3.0499999999999999E-5"/>
    <n v="8.3400000000000002E-2"/>
    <n v="7.6799999999999993E-2"/>
  </r>
  <r>
    <s v="this is what slow dancing feels like"/>
    <s v="4EhqimHdoK9OmCNvCfioH6"/>
    <x v="10"/>
    <x v="0"/>
    <n v="66.451999999999998"/>
    <n v="0.38500000000000001"/>
    <n v="0.504"/>
    <n v="-3.2040000000000002"/>
    <n v="3.4000000000000002E-2"/>
    <n v="0.29599999999999999"/>
    <n v="6.7600000000000004E-3"/>
    <n v="0.111"/>
    <n v="0.33"/>
  </r>
  <r>
    <s v="traitor"/>
    <s v="5CZ40GBx1sQ9agT82CLQCT"/>
    <x v="20"/>
    <x v="0"/>
    <n v="100.607"/>
    <n v="0.38"/>
    <n v="0.33900000000000002"/>
    <n v="-7.8849999999999998"/>
    <n v="3.3799999999999997E-2"/>
    <n v="0.69099999999999995"/>
    <n v="0"/>
    <n v="0.12"/>
    <n v="8.4900000000000003E-2"/>
  </r>
  <r>
    <s v="Berenstein"/>
    <s v="3rrv1sQftMszpL7vxLSvX2"/>
    <x v="14"/>
    <x v="0"/>
    <n v="134.94499999999999"/>
    <n v="0.41799999999999998"/>
    <n v="0.72"/>
    <n v="-5.9340000000000002"/>
    <n v="3.3799999999999997E-2"/>
    <n v="1.3299999999999999E-2"/>
    <n v="1.08E-4"/>
    <n v="0.21299999999999999"/>
    <n v="0.219"/>
  </r>
  <r>
    <s v="Misty Mountains"/>
    <s v="3AAwJ043uT1wXSKDtGyuxF"/>
    <x v="16"/>
    <x v="3"/>
    <n v="83.734999999999999"/>
    <n v="0.19500000000000001"/>
    <n v="1.11E-2"/>
    <n v="-31.640999999999998"/>
    <n v="3.3700000000000001E-2"/>
    <n v="0.84499999999999997"/>
    <n v="8.8099999999999995E-4"/>
    <n v="0.112"/>
    <n v="0.3"/>
  </r>
  <r>
    <s v="Infinity"/>
    <s v="6N5xh0tYYLTQRiCCaNbAUt"/>
    <x v="14"/>
    <x v="0"/>
    <n v="131.96199999999999"/>
    <n v="0.53600000000000003"/>
    <n v="0.70699999999999996"/>
    <n v="-6.0759999999999996"/>
    <n v="3.3599999999999998E-2"/>
    <n v="6.9699999999999998E-2"/>
    <n v="0"/>
    <n v="8.4199999999999997E-2"/>
    <n v="0.32100000000000001"/>
  </r>
  <r>
    <s v="Nadie"/>
    <s v="2G0k5HoKVW3iPC1eF7Ykb7"/>
    <x v="18"/>
    <x v="1"/>
    <n v="119.83"/>
    <n v="0.54200000000000004"/>
    <n v="0.44800000000000001"/>
    <n v="-6.7149999999999999"/>
    <n v="3.3599999999999998E-2"/>
    <n v="0.58799999999999997"/>
    <n v="0"/>
    <n v="8.8999999999999996E-2"/>
    <n v="0.189"/>
  </r>
  <r>
    <s v="Never Enough"/>
    <s v="0Gl5s8IhMmQE5YQwM8Qx1J"/>
    <x v="13"/>
    <x v="1"/>
    <n v="86.777000000000001"/>
    <n v="0.27700000000000002"/>
    <n v="0.39400000000000002"/>
    <n v="-8.9030000000000005"/>
    <n v="3.3599999999999998E-2"/>
    <n v="0.42299999999999999"/>
    <n v="0"/>
    <n v="9.5200000000000007E-2"/>
    <n v="0.22700000000000001"/>
  </r>
  <r>
    <s v="Who Am I?"/>
    <s v="732QOzrBUFi0gGWNU9gB7d"/>
    <x v="12"/>
    <x v="0"/>
    <n v="76.334999999999994"/>
    <n v="0.251"/>
    <n v="0.33300000000000002"/>
    <n v="-9.1370000000000005"/>
    <n v="3.3599999999999998E-2"/>
    <n v="0.41099999999999998"/>
    <n v="1.9800000000000001E-6"/>
    <n v="0.11"/>
    <n v="0.219"/>
  </r>
  <r>
    <s v="Song About You"/>
    <s v="48f7LOHWir3VQoO06yoc95"/>
    <x v="13"/>
    <x v="0"/>
    <n v="119.003"/>
    <n v="0.61699999999999999"/>
    <n v="0.80100000000000005"/>
    <n v="-5.766"/>
    <n v="3.3599999999999998E-2"/>
    <n v="2.5399999999999999E-2"/>
    <n v="2.0700000000000001E-6"/>
    <n v="0.105"/>
    <n v="0.42599999999999999"/>
  </r>
  <r>
    <s v="The Prayer"/>
    <s v="6PJRw5icjh5FnFd7jNUmbG"/>
    <x v="12"/>
    <x v="2"/>
    <n v="82.388000000000005"/>
    <n v="0.23400000000000001"/>
    <n v="0.32100000000000001"/>
    <n v="-8.5129999999999999"/>
    <n v="3.3599999999999998E-2"/>
    <n v="0.82"/>
    <n v="3.3900000000000002E-6"/>
    <n v="0.115"/>
    <n v="5.04E-2"/>
  </r>
  <r>
    <s v="Now We Are Free"/>
    <s v="11IXRdEjiH0KL8nh4G1j7d"/>
    <x v="4"/>
    <x v="0"/>
    <n v="138.09100000000001"/>
    <n v="0.33900000000000002"/>
    <n v="0.219"/>
    <n v="-18.594999999999999"/>
    <n v="3.3599999999999998E-2"/>
    <n v="0.57799999999999996"/>
    <n v="0.10100000000000001"/>
    <n v="0.104"/>
    <n v="3.8699999999999998E-2"/>
  </r>
  <r>
    <s v="Husavik (My Hometown)"/>
    <s v="6ofMKJjMpfDEb48JYEAgjX"/>
    <x v="2"/>
    <x v="0"/>
    <n v="133.01599999999999"/>
    <n v="0.50900000000000001"/>
    <n v="0.46"/>
    <n v="-8.4740000000000002"/>
    <n v="3.3500000000000002E-2"/>
    <n v="0.52300000000000002"/>
    <n v="0"/>
    <n v="0.112"/>
    <n v="0.29099999999999998"/>
  </r>
  <r>
    <s v="Woman"/>
    <s v="33bURv895AN4FkBvgFo2dx"/>
    <x v="23"/>
    <x v="0"/>
    <n v="136.02199999999999"/>
    <n v="0.624"/>
    <n v="0.64700000000000002"/>
    <n v="-4.68"/>
    <n v="3.3500000000000002E-2"/>
    <n v="1.6899999999999998E-2"/>
    <n v="3.8E-3"/>
    <n v="0.221"/>
    <n v="0.379"/>
  </r>
  <r>
    <s v="Nobody Compares"/>
    <s v="4SRYGZsbHrmH7E9xMVz4Wm"/>
    <x v="18"/>
    <x v="0"/>
    <n v="124.008"/>
    <n v="0.65800000000000003"/>
    <n v="0.80100000000000005"/>
    <n v="-4.1239999999999997"/>
    <n v="3.3399999999999999E-2"/>
    <n v="7.2700000000000004E-3"/>
    <n v="0"/>
    <n v="4.48E-2"/>
    <n v="0.879"/>
  </r>
  <r>
    <s v="Fine Line"/>
    <s v="6VzcQuzTNTMFnJ6rBSaLH9"/>
    <x v="7"/>
    <x v="0"/>
    <n v="120.996"/>
    <n v="0.30599999999999999"/>
    <n v="0.34699999999999998"/>
    <n v="-8.5"/>
    <n v="3.3399999999999999E-2"/>
    <n v="0.17199999999999999"/>
    <n v="1.2999999999999999E-4"/>
    <n v="4.8500000000000001E-2"/>
    <n v="5.11E-2"/>
  </r>
  <r>
    <s v="Can You Hear The Music"/>
    <s v="4VnDmjYCZkyeqeb0NIKqdA"/>
    <x v="5"/>
    <x v="0"/>
    <n v="138.51499999999999"/>
    <n v="0.19"/>
    <n v="0.435"/>
    <n v="-12.456"/>
    <n v="3.3399999999999999E-2"/>
    <n v="0.23300000000000001"/>
    <n v="0.93799999999999994"/>
    <n v="0.1"/>
    <n v="6.4299999999999996E-2"/>
  </r>
  <r>
    <s v="cowboy in LA"/>
    <s v="22ZcJxQkzIL6EU692kAFWY"/>
    <x v="13"/>
    <x v="0"/>
    <n v="177.96299999999999"/>
    <n v="0.624"/>
    <n v="0.39300000000000002"/>
    <n v="-8.9160000000000004"/>
    <n v="3.3300000000000003E-2"/>
    <n v="0.40699999999999997"/>
    <n v="0"/>
    <n v="0.11799999999999999"/>
    <n v="0.72799999999999998"/>
  </r>
  <r>
    <s v="BRB"/>
    <s v="6LVsIWAAQwGjHMv7SOQjnY"/>
    <x v="4"/>
    <x v="0"/>
    <n v="138.94200000000001"/>
    <n v="0.66"/>
    <n v="0.61599999999999999"/>
    <n v="-4.7530000000000001"/>
    <n v="3.3300000000000003E-2"/>
    <n v="0.52300000000000002"/>
    <n v="0"/>
    <n v="0.39100000000000001"/>
    <n v="0.53600000000000003"/>
  </r>
  <r>
    <s v="La Llorona"/>
    <s v="7L3borCR5Izc7zJjFpjjhh"/>
    <x v="16"/>
    <x v="1"/>
    <n v="122.879"/>
    <n v="0.80800000000000005"/>
    <n v="0.253"/>
    <n v="-7.2670000000000003"/>
    <n v="3.32E-2"/>
    <n v="0.84699999999999998"/>
    <n v="4.2400000000000001E-5"/>
    <n v="0.22900000000000001"/>
    <n v="0.27400000000000002"/>
  </r>
  <r>
    <s v="Girl Crush - Recorded at Metropolis Studios, London"/>
    <s v="4YutJsNwBBInE8vemufpQ8"/>
    <x v="14"/>
    <x v="1"/>
    <n v="144.21199999999999"/>
    <n v="0.46800000000000003"/>
    <n v="0.19700000000000001"/>
    <n v="-11.727"/>
    <n v="3.3000000000000002E-2"/>
    <n v="0.65800000000000003"/>
    <n v="0"/>
    <n v="0.109"/>
    <n v="0.249"/>
  </r>
  <r>
    <s v="Stay With Me"/>
    <s v="1HYzRuWjmS9LXCkdVHi25K"/>
    <x v="19"/>
    <x v="0"/>
    <n v="124.709"/>
    <n v="0.55800000000000005"/>
    <n v="0.52600000000000002"/>
    <n v="-4.6859999999999999"/>
    <n v="3.3000000000000002E-2"/>
    <n v="0.43099999999999999"/>
    <n v="0"/>
    <n v="0.126"/>
    <n v="0.20200000000000001"/>
  </r>
  <r>
    <s v="At This Moment"/>
    <s v="6d2i9NFTSQaXIwQUSombV7"/>
    <x v="0"/>
    <x v="1"/>
    <n v="88.908000000000001"/>
    <n v="0.35799999999999998"/>
    <n v="0.39500000000000002"/>
    <n v="-7.4930000000000003"/>
    <n v="3.3000000000000002E-2"/>
    <n v="0.32600000000000001"/>
    <n v="8.5499999999999995E-6"/>
    <n v="0.307"/>
    <n v="0.219"/>
  </r>
  <r>
    <s v="Ïù∏Ïó∞"/>
    <s v="4mj63a9c899Cs5l8gwuC0e"/>
    <x v="8"/>
    <x v="0"/>
    <n v="140.09700000000001"/>
    <n v="0.32400000000000001"/>
    <n v="0.51500000000000001"/>
    <n v="-3.23"/>
    <n v="3.3000000000000002E-2"/>
    <n v="0.75700000000000001"/>
    <n v="2.8900000000000001E-5"/>
    <n v="0.72699999999999998"/>
    <n v="0.311"/>
  </r>
  <r>
    <s v="Little Things"/>
    <s v="0TAmnCzOtqRfvA38DDLTjj"/>
    <x v="3"/>
    <x v="0"/>
    <n v="110.07599999999999"/>
    <n v="0.70899999999999996"/>
    <n v="0.22"/>
    <n v="-11.856"/>
    <n v="3.27E-2"/>
    <n v="0.81100000000000005"/>
    <n v="0"/>
    <n v="0.17499999999999999"/>
    <n v="0.53"/>
  </r>
  <r>
    <s v="Moon River"/>
    <s v="2KNMqqNd3sLfeN4ukKduRT"/>
    <x v="1"/>
    <x v="1"/>
    <n v="81.406000000000006"/>
    <n v="0.17100000000000001"/>
    <n v="6.3200000000000006E-2"/>
    <n v="-20.776"/>
    <n v="3.27E-2"/>
    <n v="0.94499999999999995"/>
    <n v="2.7100000000000001E-5"/>
    <n v="0.121"/>
    <n v="0.16800000000000001"/>
  </r>
  <r>
    <s v="Beautiful"/>
    <s v="5TVirkSwFEXF1nLJEebe2I"/>
    <x v="7"/>
    <x v="0"/>
    <n v="100.014"/>
    <n v="0.66600000000000004"/>
    <n v="0.67700000000000005"/>
    <n v="-5.7430000000000003"/>
    <n v="3.2599999999999997E-2"/>
    <n v="0.214"/>
    <n v="0"/>
    <n v="9.7900000000000001E-2"/>
    <n v="0.17799999999999999"/>
  </r>
  <r>
    <s v="Go the Distance"/>
    <s v="2rm72l5pjfby1cWvPMUojI"/>
    <x v="4"/>
    <x v="0"/>
    <n v="86.614000000000004"/>
    <n v="0.218"/>
    <n v="0.124"/>
    <n v="-17.111999999999998"/>
    <n v="3.2599999999999997E-2"/>
    <n v="0.88"/>
    <n v="1.5900000000000001E-3"/>
    <n v="8.4500000000000006E-2"/>
    <n v="0.17199999999999999"/>
  </r>
  <r>
    <s v="I Need You"/>
    <s v="1na2MOlie83rN9sTNRuEOj"/>
    <x v="7"/>
    <x v="0"/>
    <n v="72.259"/>
    <n v="0.187"/>
    <n v="0.52600000000000002"/>
    <n v="-7.2910000000000004"/>
    <n v="3.2599999999999997E-2"/>
    <n v="2.6100000000000002E-2"/>
    <n v="3.4200000000000001E-2"/>
    <n v="0.17199999999999999"/>
    <n v="7.3899999999999993E-2"/>
  </r>
  <r>
    <s v="golden hour"/>
    <s v="5odlY52u43F5BjByhxg7wg"/>
    <x v="14"/>
    <x v="1"/>
    <n v="94.466999999999999"/>
    <n v="0.51500000000000001"/>
    <n v="0.59299999999999997"/>
    <n v="-4.8010000000000002"/>
    <n v="3.2199999999999999E-2"/>
    <n v="0.65300000000000002"/>
    <n v="0.16200000000000001"/>
    <n v="0.25"/>
    <n v="0.153"/>
  </r>
  <r>
    <s v="Self Control"/>
    <s v="5GUYJTQap5F3RDQiCOJhrS"/>
    <x v="13"/>
    <x v="0"/>
    <n v="80.099000000000004"/>
    <n v="0.58099999999999996"/>
    <n v="0.21"/>
    <n v="-10.426"/>
    <n v="3.2099999999999997E-2"/>
    <n v="0.76800000000000002"/>
    <n v="0"/>
    <n v="0.36899999999999999"/>
    <n v="0.45200000000000001"/>
  </r>
  <r>
    <s v="Talking to the Moon"/>
    <s v="161DnLWsx1i3u1JT05lzqU"/>
    <x v="21"/>
    <x v="0"/>
    <n v="145.86699999999999"/>
    <n v="0.498"/>
    <n v="0.59"/>
    <n v="-4.7210000000000001"/>
    <n v="3.2000000000000001E-2"/>
    <n v="0.51100000000000001"/>
    <n v="0"/>
    <n v="0.107"/>
    <n v="7.8399999999999997E-2"/>
  </r>
  <r>
    <s v="Sparks Fly (Taylor‚Äôs Version)"/>
    <s v="3MytWN8L7shNYzGl4tAKRp"/>
    <x v="0"/>
    <x v="0"/>
    <n v="114.92100000000001"/>
    <n v="0.60499999999999998"/>
    <n v="0.76900000000000002"/>
    <n v="-2.4129999999999998"/>
    <n v="3.2000000000000001E-2"/>
    <n v="2.41E-2"/>
    <n v="0"/>
    <n v="9.3600000000000003E-2"/>
    <n v="0.36599999999999999"/>
  </r>
  <r>
    <s v="Young Girls"/>
    <s v="3G5iN5QBqMeXx3uZPy8tgB"/>
    <x v="11"/>
    <x v="0"/>
    <n v="125.986"/>
    <n v="0.56100000000000005"/>
    <n v="0.749"/>
    <n v="-4.9509999999999996"/>
    <n v="3.2000000000000001E-2"/>
    <n v="0.46100000000000002"/>
    <n v="1.8199999999999999E-6"/>
    <n v="0.20499999999999999"/>
    <n v="0.501"/>
  </r>
  <r>
    <s v="Right Now"/>
    <s v="1dQQ2QlnvXUehsRUrukKmf"/>
    <x v="13"/>
    <x v="0"/>
    <n v="120.008"/>
    <n v="0.64500000000000002"/>
    <n v="0.78"/>
    <n v="-5.165"/>
    <n v="3.1899999999999998E-2"/>
    <n v="0.218"/>
    <n v="0"/>
    <n v="9.1899999999999996E-2"/>
    <n v="0.372"/>
  </r>
  <r>
    <s v="Îàà Îñ†Î≥¥Îãà Ïù¥Î≥ÑÏù¥ÎçîÎùº"/>
    <s v="22CY3wlF8O6Z9QkOWYhaz5"/>
    <x v="3"/>
    <x v="0"/>
    <n v="131.36099999999999"/>
    <n v="0.45100000000000001"/>
    <n v="0.499"/>
    <n v="-6.1509999999999998"/>
    <n v="3.1699999999999999E-2"/>
    <n v="0.78300000000000003"/>
    <n v="0"/>
    <n v="0.122"/>
    <n v="0.26200000000000001"/>
  </r>
  <r>
    <s v="What Was I Made For? [From The Motion Picture &quot;Barbie&quot;]"/>
    <s v="6wf7Yu7cxBSPrRlWeSeK0Q"/>
    <x v="1"/>
    <x v="0"/>
    <n v="79.448999999999998"/>
    <n v="0.39100000000000001"/>
    <n v="8.4000000000000005E-2"/>
    <n v="-17.843"/>
    <n v="3.1699999999999999E-2"/>
    <n v="0.95299999999999996"/>
    <n v="0"/>
    <n v="9.8299999999999998E-2"/>
    <n v="0.111"/>
  </r>
  <r>
    <s v="I Don't Love You"/>
    <s v="7neOIVKDsLaUXV5y84jGuY"/>
    <x v="14"/>
    <x v="0"/>
    <n v="146.60300000000001"/>
    <n v="0.35"/>
    <n v="0.34799999999999998"/>
    <n v="-6.1559999999999997"/>
    <n v="3.1699999999999999E-2"/>
    <n v="0.80500000000000005"/>
    <n v="4.4800000000000003E-6"/>
    <n v="0.10199999999999999"/>
    <n v="0.27400000000000002"/>
  </r>
  <r>
    <s v="Welcome To New York (Taylor's Version)"/>
    <s v="4WUepByoeqcedHoYhSNHRt"/>
    <x v="3"/>
    <x v="0"/>
    <n v="116.989"/>
    <n v="0.76"/>
    <n v="0.60199999999999998"/>
    <n v="-4.8710000000000004"/>
    <n v="3.1600000000000003E-2"/>
    <n v="6.6100000000000004E-3"/>
    <n v="1.3300000000000001E-4"/>
    <n v="0.32500000000000001"/>
    <n v="0.68500000000000005"/>
  </r>
  <r>
    <s v="Pano"/>
    <s v="08MFgEQeVLF37EyZ7jcwLc"/>
    <x v="20"/>
    <x v="1"/>
    <n v="174.839"/>
    <n v="0.375"/>
    <n v="0.45700000000000002"/>
    <n v="-7.0179999999999998"/>
    <n v="3.15E-2"/>
    <n v="0.86799999999999999"/>
    <n v="1.4500000000000001E-2"/>
    <n v="0.191"/>
    <n v="0.41499999999999998"/>
  </r>
  <r>
    <s v="Angels Like You"/>
    <s v="1daDRI9ahBonbWD8YcxOIB"/>
    <x v="0"/>
    <x v="0"/>
    <n v="121.98099999999999"/>
    <n v="0.67200000000000004"/>
    <n v="0.64200000000000002"/>
    <n v="-4.0350000000000001"/>
    <n v="3.1300000000000001E-2"/>
    <n v="9.8100000000000007E-2"/>
    <n v="0"/>
    <n v="0.1"/>
    <n v="0.49399999999999999"/>
  </r>
  <r>
    <s v="Sign of the Times"/>
    <s v="5Ohxk2dO5COHF1krpoPigN"/>
    <x v="0"/>
    <x v="0"/>
    <n v="119.97199999999999"/>
    <n v="0.51600000000000001"/>
    <n v="0.59499999999999997"/>
    <n v="-4.63"/>
    <n v="3.1300000000000001E-2"/>
    <n v="2.75E-2"/>
    <n v="0"/>
    <n v="0.109"/>
    <n v="0.222"/>
  </r>
  <r>
    <s v="The Day (From &quot;Mr. Sunshine [Original Television Soundtrack], Pt. 1&quot;)"/>
    <s v="4q5R6rdomdPOwVxJrExLkc"/>
    <x v="6"/>
    <x v="0"/>
    <n v="72.364000000000004"/>
    <n v="0.32700000000000001"/>
    <n v="0.375"/>
    <n v="-8.4049999999999994"/>
    <n v="3.1300000000000001E-2"/>
    <n v="0.39200000000000002"/>
    <n v="0"/>
    <n v="0.10100000000000001"/>
    <n v="0.14899999999999999"/>
  </r>
  <r>
    <s v="Stand Up (From Harriet)"/>
    <s v="3wNNbf63xkxw9rIVWtFy7a"/>
    <x v="1"/>
    <x v="0"/>
    <n v="80.02"/>
    <n v="0.61599999999999999"/>
    <n v="0.32"/>
    <n v="-10.194000000000001"/>
    <n v="3.1099999999999999E-2"/>
    <n v="0.26800000000000002"/>
    <n v="0"/>
    <n v="0.11"/>
    <n v="0.17699999999999999"/>
  </r>
  <r>
    <s v="Too Good to Say Goodbye"/>
    <s v="0B0tYbVp7pDQAqKDhgMeaL"/>
    <x v="7"/>
    <x v="0"/>
    <n v="76.97"/>
    <n v="0.58699999999999997"/>
    <n v="0.63"/>
    <n v="-6.0540000000000003"/>
    <n v="3.1099999999999999E-2"/>
    <n v="3.8899999999999997E-2"/>
    <n v="0"/>
    <n v="0.35"/>
    <n v="0.433"/>
  </r>
  <r>
    <s v="My way"/>
    <s v="6lrZiAgjWUcfuj5HHxPsZF"/>
    <x v="12"/>
    <x v="0"/>
    <n v="76.94"/>
    <n v="0.48199999999999998"/>
    <n v="0.40300000000000002"/>
    <n v="-7.85"/>
    <n v="3.1099999999999999E-2"/>
    <n v="0.38500000000000001"/>
    <n v="0"/>
    <n v="0.113"/>
    <n v="0.20300000000000001"/>
  </r>
  <r>
    <s v="Good bye my love"/>
    <s v="18XEJ4bMuqM0YIrZuir4xy"/>
    <x v="20"/>
    <x v="0"/>
    <n v="139.279"/>
    <n v="0.29199999999999998"/>
    <n v="0.56200000000000006"/>
    <n v="-5.1929999999999996"/>
    <n v="3.1E-2"/>
    <n v="0.78800000000000003"/>
    <n v="0"/>
    <n v="0.20300000000000001"/>
    <n v="0.217"/>
  </r>
  <r>
    <s v="Wild Flower"/>
    <s v="5Hkk4YCNakpuOpbZQo67fE"/>
    <x v="13"/>
    <x v="1"/>
    <n v="134.82400000000001"/>
    <n v="0.28100000000000003"/>
    <n v="0.32300000000000001"/>
    <n v="-9.1449999999999996"/>
    <n v="3.1E-2"/>
    <n v="0.72199999999999998"/>
    <n v="0"/>
    <n v="0.12"/>
    <n v="0.247"/>
  </r>
  <r>
    <s v="Memory Of The Wind"/>
    <s v="7k5iu5vr7IEW3BdSgwY9mw"/>
    <x v="13"/>
    <x v="0"/>
    <n v="133.46700000000001"/>
    <n v="0.28199999999999997"/>
    <n v="0.42599999999999999"/>
    <n v="-7.4050000000000002"/>
    <n v="3.1E-2"/>
    <n v="0.65"/>
    <n v="8.0500000000000005E-4"/>
    <n v="0.107"/>
    <n v="0.129"/>
  </r>
  <r>
    <s v="Sound of Winter"/>
    <s v="6nhj2meaMrV4pGKk9Q65u2"/>
    <x v="6"/>
    <x v="1"/>
    <n v="140.947"/>
    <n v="0.27500000000000002"/>
    <n v="0.248"/>
    <n v="-10.831"/>
    <n v="3.09E-2"/>
    <n v="0.76200000000000001"/>
    <n v="0"/>
    <n v="0.111"/>
    <n v="0.11700000000000001"/>
  </r>
  <r>
    <s v="All You Had To Do Was Stay (Taylor's Version)"/>
    <s v="2k0ZEeAqzvYMcx9Qt5aClQ"/>
    <x v="1"/>
    <x v="0"/>
    <n v="97.069000000000003"/>
    <n v="0.58899999999999997"/>
    <n v="0.71299999999999997"/>
    <n v="-5.6139999999999999"/>
    <n v="3.0800000000000001E-2"/>
    <n v="7.7800000000000005E-4"/>
    <n v="0"/>
    <n v="0.188"/>
    <n v="0.54"/>
  </r>
  <r>
    <s v="Sparks Fly"/>
    <s v="6d9IiDcFxtFVIvt9pCqyGH"/>
    <x v="0"/>
    <x v="0"/>
    <n v="114.98699999999999"/>
    <n v="0.60499999999999998"/>
    <n v="0.78700000000000003"/>
    <n v="-3.0019999999999998"/>
    <n v="3.0800000000000001E-2"/>
    <n v="3.9600000000000003E-2"/>
    <n v="1.42E-6"/>
    <n v="0.16300000000000001"/>
    <n v="0.374"/>
  </r>
  <r>
    <s v="Far Longer Than Forever"/>
    <s v="6bcCrByBZgx8FYwuKE4Jgu"/>
    <x v="1"/>
    <x v="0"/>
    <n v="85.936000000000007"/>
    <n v="0.312"/>
    <n v="0.17599999999999999"/>
    <n v="-18.731000000000002"/>
    <n v="3.0700000000000002E-2"/>
    <n v="0.86199999999999999"/>
    <n v="9.0799999999999995E-6"/>
    <n v="0.129"/>
    <n v="0.19900000000000001"/>
  </r>
  <r>
    <s v="Pluto Projector"/>
    <s v="4EWBhKf1fOFnyMtUzACXEc"/>
    <x v="0"/>
    <x v="0"/>
    <n v="79.786000000000001"/>
    <n v="0.379"/>
    <n v="0.219"/>
    <n v="-11.196"/>
    <n v="3.0700000000000002E-2"/>
    <n v="0.70699999999999996"/>
    <n v="6.9099999999999999E-4"/>
    <n v="0.11799999999999999"/>
    <n v="0.188"/>
  </r>
  <r>
    <s v="Satellite"/>
    <s v="0rzaRSujxA0bKyjJl6vHYq"/>
    <x v="1"/>
    <x v="0"/>
    <n v="138.98400000000001"/>
    <n v="0.57599999999999996"/>
    <n v="0.45700000000000002"/>
    <n v="-6.4729999999999999"/>
    <n v="3.04E-2"/>
    <n v="0.14299999999999999"/>
    <n v="3.0499999999999999E-5"/>
    <n v="9.1700000000000004E-2"/>
    <n v="0.30099999999999999"/>
  </r>
  <r>
    <s v="Love at First Sight"/>
    <s v="2ODCaqPXjIELP6Wjrg6h53"/>
    <x v="12"/>
    <x v="1"/>
    <n v="173.523"/>
    <n v="0.311"/>
    <n v="0.16200000000000001"/>
    <n v="-14.119"/>
    <n v="3.0300000000000001E-2"/>
    <n v="0.88600000000000001"/>
    <n v="1.84E-5"/>
    <n v="0.109"/>
    <n v="0.16800000000000001"/>
  </r>
  <r>
    <s v="Clean (Taylor's Version)"/>
    <s v="0lKUBmEyQfzsQHozyeXzES"/>
    <x v="14"/>
    <x v="0"/>
    <n v="103.99"/>
    <n v="0.78200000000000003"/>
    <n v="0.379"/>
    <n v="-8.9640000000000004"/>
    <n v="3.0300000000000001E-2"/>
    <n v="0.29699999999999999"/>
    <n v="2.9799999999999999E-5"/>
    <n v="0.10299999999999999"/>
    <n v="0.26700000000000002"/>
  </r>
  <r>
    <s v="She's In The Rain"/>
    <s v="0TxSk5fpK01cBLV9ePqcE6"/>
    <x v="20"/>
    <x v="0"/>
    <n v="92.853999999999999"/>
    <n v="0.36"/>
    <n v="0.53300000000000003"/>
    <n v="-4.3940000000000001"/>
    <n v="3.0200000000000001E-2"/>
    <n v="0.375"/>
    <n v="0"/>
    <n v="7.6799999999999993E-2"/>
    <n v="0.42099999999999999"/>
  </r>
  <r>
    <s v="Cool"/>
    <s v="3g3GjHuxntUfUd4t23rGTZ"/>
    <x v="3"/>
    <x v="0"/>
    <n v="61.04"/>
    <n v="0.42599999999999999"/>
    <n v="0.13900000000000001"/>
    <n v="-10.916"/>
    <n v="3.0099999999999998E-2"/>
    <n v="0.91500000000000004"/>
    <n v="2.4199999999999998E-3"/>
    <n v="0.107"/>
    <n v="0.222"/>
  </r>
  <r>
    <s v="Sing for Absolution"/>
    <s v="1hHuyqVCZCbhYQixEkdQCo"/>
    <x v="0"/>
    <x v="0"/>
    <n v="170.28700000000001"/>
    <n v="0.436"/>
    <n v="0.67800000000000005"/>
    <n v="-7.2110000000000003"/>
    <n v="3.0099999999999998E-2"/>
    <n v="0.45700000000000002"/>
    <n v="3.8399999999999997E-2"/>
    <n v="8.7300000000000003E-2"/>
    <n v="0.19400000000000001"/>
  </r>
  <r>
    <s v="Georgia on My Mind"/>
    <s v="4IbOPxstIn2KbdlWf5xRZ0"/>
    <x v="19"/>
    <x v="1"/>
    <n v="176.916"/>
    <n v="0.26900000000000002"/>
    <n v="0.23899999999999999"/>
    <n v="-10.522"/>
    <n v="0.03"/>
    <n v="0.84199999999999997"/>
    <n v="1.9400000000000001E-3"/>
    <n v="9.3799999999999994E-2"/>
    <n v="0.16200000000000001"/>
  </r>
  <r>
    <s v="Falling"/>
    <s v="1ZMiCix7XSAbfAJlEZWMCp"/>
    <x v="14"/>
    <x v="0"/>
    <n v="110.011"/>
    <n v="0.56699999999999995"/>
    <n v="0.26700000000000002"/>
    <n v="-6.5019999999999998"/>
    <n v="2.9899999999999999E-2"/>
    <n v="0.83899999999999997"/>
    <n v="1.46E-6"/>
    <n v="8.8999999999999996E-2"/>
    <n v="5.9200000000000003E-2"/>
  </r>
  <r>
    <s v="Dear John (Taylor's Version)"/>
    <s v="1zU8j1x3yi9xalMF96pzKp"/>
    <x v="14"/>
    <x v="1"/>
    <n v="119.447"/>
    <n v="0.379"/>
    <n v="0.46800000000000003"/>
    <n v="-5.07"/>
    <n v="2.98E-2"/>
    <n v="3.27E-2"/>
    <n v="0"/>
    <n v="0.158"/>
    <n v="0.115"/>
  </r>
  <r>
    <s v="Thinking out Loud"/>
    <s v="1Slwb6dOYkBlWal1PGtnNg"/>
    <x v="7"/>
    <x v="0"/>
    <n v="78.998000000000005"/>
    <n v="0.78100000000000003"/>
    <n v="0.44500000000000001"/>
    <n v="-6.0609999999999999"/>
    <n v="2.9499999999999998E-2"/>
    <n v="0.47399999999999998"/>
    <n v="0"/>
    <n v="0.184"/>
    <n v="0.59099999999999997"/>
  </r>
  <r>
    <s v="La vie en rose (feat. C√©cile McLorin Salvant)"/>
    <s v="1QELw50Dl95LusF6uOkDqk"/>
    <x v="1"/>
    <x v="0"/>
    <n v="63.378"/>
    <n v="0.45900000000000002"/>
    <n v="0.26700000000000002"/>
    <n v="-8.9480000000000004"/>
    <n v="2.9399999999999999E-2"/>
    <n v="0.80700000000000005"/>
    <n v="0"/>
    <n v="0.11899999999999999"/>
    <n v="0.34200000000000003"/>
  </r>
  <r>
    <s v="Emergency Room(2021)"/>
    <s v="5L26cBeskObsyfEjioRdiv"/>
    <x v="0"/>
    <x v="0"/>
    <n v="141.982"/>
    <n v="0.50800000000000001"/>
    <n v="0.442"/>
    <n v="-6.0720000000000001"/>
    <n v="2.9100000000000001E-2"/>
    <n v="0.70399999999999996"/>
    <n v="0"/>
    <n v="0.11899999999999999"/>
    <n v="0.17299999999999999"/>
  </r>
  <r>
    <s v="The Power of Love"/>
    <s v="5kK1Iru9ogP3Iy1zsANU1n"/>
    <x v="13"/>
    <x v="0"/>
    <n v="140.054"/>
    <n v="0.54600000000000004"/>
    <n v="0.51900000000000002"/>
    <n v="-9.0719999999999992"/>
    <n v="2.9100000000000001E-2"/>
    <n v="0.36"/>
    <n v="4.6000000000000001E-4"/>
    <n v="0.24"/>
    <n v="0.247"/>
  </r>
  <r>
    <s v="This Is Where I Belong"/>
    <s v="6QWniaitONimLqysaA6cwe"/>
    <x v="12"/>
    <x v="1"/>
    <n v="96.591999999999999"/>
    <n v="0.221"/>
    <n v="0.30499999999999999"/>
    <n v="-15.491"/>
    <n v="2.9000000000000001E-2"/>
    <n v="0.84599999999999997"/>
    <n v="9.1399999999999999E-5"/>
    <n v="0.34799999999999998"/>
    <n v="0.109"/>
  </r>
  <r>
    <s v="Se√±orita"/>
    <s v="6v3KW9xbzN5yKLt9YKDYA2"/>
    <x v="15"/>
    <x v="0"/>
    <n v="116.96299999999999"/>
    <n v="0.75900000000000001"/>
    <n v="0.54800000000000004"/>
    <n v="-6.0490000000000004"/>
    <n v="2.8899999999999999E-2"/>
    <n v="3.7900000000000003E-2"/>
    <n v="0"/>
    <n v="8.2799999999999999E-2"/>
    <n v="0.75"/>
  </r>
  <r>
    <s v="A Bird Without Wings"/>
    <s v="4QIwYqmwtr0hfJktadACK7"/>
    <x v="4"/>
    <x v="0"/>
    <n v="114.074"/>
    <n v="0.45500000000000002"/>
    <n v="0.27800000000000002"/>
    <n v="-8.8829999999999991"/>
    <n v="2.8899999999999999E-2"/>
    <n v="0.88300000000000001"/>
    <n v="0"/>
    <n v="0.114"/>
    <n v="0.20699999999999999"/>
  </r>
  <r>
    <s v="Another Heartbreak"/>
    <s v="1TuSfYnKU5uKbYK1esQDLj"/>
    <x v="6"/>
    <x v="0"/>
    <n v="75.162999999999997"/>
    <n v="0.58699999999999997"/>
    <n v="0.251"/>
    <n v="-9.0169999999999995"/>
    <n v="2.8899999999999999E-2"/>
    <n v="0.86199999999999999"/>
    <n v="0"/>
    <n v="0.105"/>
    <n v="0.27200000000000002"/>
  </r>
  <r>
    <s v="Until I Found You"/>
    <s v="0T5iIrXA4p5GsubkhuBIKV"/>
    <x v="12"/>
    <x v="1"/>
    <n v="101.358"/>
    <n v="0.53900000000000003"/>
    <n v="0.50800000000000001"/>
    <n v="-6.05"/>
    <n v="2.8799999999999999E-2"/>
    <n v="0.72699999999999998"/>
    <n v="0"/>
    <n v="0.17399999999999999"/>
    <n v="0.22700000000000001"/>
  </r>
  <r>
    <s v="Enchanted"/>
    <s v="14LtANuaslKWyYbktUrHBU"/>
    <x v="13"/>
    <x v="0"/>
    <n v="163.893"/>
    <n v="0.45500000000000002"/>
    <n v="0.623"/>
    <n v="-3.8780000000000001"/>
    <n v="2.8799999999999999E-2"/>
    <n v="7.3899999999999993E-2"/>
    <n v="4.2400000000000001E-4"/>
    <n v="0.14599999999999999"/>
    <n v="0.20799999999999999"/>
  </r>
  <r>
    <s v="Half-Life"/>
    <s v="4SwcSQIRh7M1dmzyYgCAHs"/>
    <x v="0"/>
    <x v="0"/>
    <n v="133.87899999999999"/>
    <n v="0.53600000000000003"/>
    <n v="0.47499999999999998"/>
    <n v="-6.1539999999999999"/>
    <n v="2.87E-2"/>
    <n v="0.54300000000000004"/>
    <n v="0"/>
    <n v="0.17399999999999999"/>
    <n v="0.29899999999999999"/>
  </r>
  <r>
    <s v="B√©same Mucho"/>
    <s v="5WHnE8MsLFHqSUwecrs7WO"/>
    <x v="10"/>
    <x v="0"/>
    <n v="95.028000000000006"/>
    <n v="0.52100000000000002"/>
    <n v="0.502"/>
    <n v="-8.5210000000000008"/>
    <n v="2.87E-2"/>
    <n v="0.88600000000000001"/>
    <n v="0.02"/>
    <n v="0.188"/>
    <n v="0.378"/>
  </r>
  <r>
    <s v="Moonlight"/>
    <s v="2ZHH9aoZjrqtFk1SX1dXy7"/>
    <x v="4"/>
    <x v="1"/>
    <n v="102.215"/>
    <n v="0.63300000000000001"/>
    <n v="0.41199999999999998"/>
    <n v="-7.3390000000000004"/>
    <n v="2.8400000000000002E-2"/>
    <n v="0.42"/>
    <n v="3.5700000000000001E-6"/>
    <n v="4.8000000000000001E-2"/>
    <n v="0.214"/>
  </r>
  <r>
    <s v="Monsters"/>
    <s v="3kLChd6atCWKPz1WzufHQo"/>
    <x v="1"/>
    <x v="0"/>
    <n v="145.761"/>
    <n v="0.39400000000000002"/>
    <n v="0.254"/>
    <n v="-9.3979999999999997"/>
    <n v="2.8299999999999999E-2"/>
    <n v="0.33600000000000002"/>
    <n v="0"/>
    <n v="0.105"/>
    <n v="0.13200000000000001"/>
  </r>
  <r>
    <s v="All I Ask"/>
    <s v="05TOt5Vz4StdjMpEdFPlvB"/>
    <x v="14"/>
    <x v="0"/>
    <n v="141.916"/>
    <n v="0.59099999999999997"/>
    <n v="0.28000000000000003"/>
    <n v="-5.4939999999999998"/>
    <n v="2.8299999999999999E-2"/>
    <n v="0.88900000000000001"/>
    <n v="0"/>
    <n v="0.124"/>
    <n v="0.34799999999999998"/>
  </r>
  <r>
    <s v="You're Nobody till Somebody Loves You"/>
    <s v="1YlCqvmX9P8XlAKPyHyGw1"/>
    <x v="0"/>
    <x v="0"/>
    <n v="68.37"/>
    <n v="0.41199999999999998"/>
    <n v="0.39400000000000002"/>
    <n v="-6.3410000000000002"/>
    <n v="2.8299999999999999E-2"/>
    <n v="0.127"/>
    <n v="0"/>
    <n v="8.3299999999999999E-2"/>
    <n v="0.35899999999999999"/>
  </r>
  <r>
    <s v="Someone Like You"/>
    <s v="1zwMYTA5nlNjZxYrvBB2pV"/>
    <x v="4"/>
    <x v="0"/>
    <n v="135.18700000000001"/>
    <n v="0.55600000000000005"/>
    <n v="0.31900000000000001"/>
    <n v="-8.2509999999999994"/>
    <n v="2.81E-2"/>
    <n v="0.89300000000000002"/>
    <n v="0"/>
    <n v="9.9599999999999994E-2"/>
    <n v="0.29399999999999998"/>
  </r>
  <r>
    <s v="Change My Mind"/>
    <s v="23eQyAz9tzvrKsG0kAnrja"/>
    <x v="7"/>
    <x v="0"/>
    <n v="117.03100000000001"/>
    <n v="0.59899999999999998"/>
    <n v="0.59499999999999997"/>
    <n v="-5.3159999999999998"/>
    <n v="2.81E-2"/>
    <n v="6.3399999999999998E-2"/>
    <n v="0"/>
    <n v="0.10299999999999999"/>
    <n v="0.47399999999999998"/>
  </r>
  <r>
    <s v="Dear John"/>
    <s v="7hZuICN5eaCuQyp443RCt6"/>
    <x v="14"/>
    <x v="1"/>
    <n v="119.386"/>
    <n v="0.58899999999999997"/>
    <n v="0.47"/>
    <n v="-5.32"/>
    <n v="2.8000000000000001E-2"/>
    <n v="0.16600000000000001"/>
    <n v="1.4500000000000001E-6"/>
    <n v="0.112"/>
    <n v="0.10199999999999999"/>
  </r>
  <r>
    <s v="(Everything I Do) I Do It For You"/>
    <s v="6eBK3edMW7bEzecF1eCezc"/>
    <x v="6"/>
    <x v="0"/>
    <n v="131.251"/>
    <n v="0.52600000000000002"/>
    <n v="0.36499999999999999"/>
    <n v="-12.605"/>
    <n v="2.8000000000000001E-2"/>
    <n v="7.7499999999999999E-2"/>
    <n v="1.3699999999999999E-5"/>
    <n v="6.1800000000000001E-2"/>
    <n v="0.254"/>
  </r>
  <r>
    <s v="The Man Who Can't Be Moved"/>
    <s v="3nqqDo8CcCLke3ZoTgiOKf"/>
    <x v="12"/>
    <x v="0"/>
    <n v="99.894000000000005"/>
    <n v="0.60499999999999998"/>
    <n v="0.629"/>
    <n v="-5.0510000000000002"/>
    <n v="2.7900000000000001E-2"/>
    <n v="0.437"/>
    <n v="0"/>
    <n v="9.7000000000000003E-2"/>
    <n v="0.308"/>
  </r>
  <r>
    <s v="Back To December (Taylor's Version)"/>
    <s v="79uDOz0zuuWS7HWxzMmTa2"/>
    <x v="7"/>
    <x v="0"/>
    <n v="141.86799999999999"/>
    <n v="0.48599999999999999"/>
    <n v="0.63500000000000001"/>
    <n v="-3.9940000000000002"/>
    <n v="2.7799999999999998E-2"/>
    <n v="7.0499999999999998E-3"/>
    <n v="0"/>
    <n v="0.11899999999999999"/>
    <n v="0.23499999999999999"/>
  </r>
  <r>
    <s v="You &amp; I"/>
    <s v="2afCBiru10AFckfOa49wIa"/>
    <x v="6"/>
    <x v="0"/>
    <n v="130.99299999999999"/>
    <n v="0.57399999999999995"/>
    <n v="0.32900000000000001"/>
    <n v="-6.8289999999999997"/>
    <n v="2.7400000000000001E-2"/>
    <n v="0.22"/>
    <n v="0"/>
    <n v="9.8599999999999993E-2"/>
    <n v="0.35599999999999998"/>
  </r>
  <r>
    <s v="7UP"/>
    <s v="3PRqiN41BIPkeai16CWjqy"/>
    <x v="1"/>
    <x v="0"/>
    <n v="135.03399999999999"/>
    <n v="0.61799999999999999"/>
    <n v="0.47"/>
    <n v="-7.3789999999999996"/>
    <n v="2.7099999999999999E-2"/>
    <n v="1.6899999999999998E-2"/>
    <n v="0"/>
    <n v="0.111"/>
    <n v="0.22800000000000001"/>
  </r>
  <r>
    <s v="Enchanted (Taylor's Version)"/>
    <s v="3sW3oSbzsfecv9XoUdGs7h"/>
    <x v="13"/>
    <x v="0"/>
    <n v="81.948999999999998"/>
    <n v="0.52"/>
    <n v="0.55300000000000005"/>
    <n v="-3.5459999999999998"/>
    <n v="2.69E-2"/>
    <n v="1.6E-2"/>
    <n v="0"/>
    <n v="0.16500000000000001"/>
    <n v="0.22700000000000001"/>
  </r>
  <r>
    <s v="A Goose's Dream"/>
    <s v="77u89jbqM9WGbLzveay3rq"/>
    <x v="14"/>
    <x v="0"/>
    <n v="136.03399999999999"/>
    <n v="0.44700000000000001"/>
    <n v="0.47"/>
    <n v="-5.5490000000000004"/>
    <n v="2.6800000000000001E-2"/>
    <n v="0.52"/>
    <n v="0"/>
    <n v="9.8400000000000001E-2"/>
    <n v="8.5000000000000006E-2"/>
  </r>
  <r>
    <s v="I Will Always Return"/>
    <s v="0hkppOIXAfknRGYr34sLgy"/>
    <x v="12"/>
    <x v="1"/>
    <n v="142.89099999999999"/>
    <n v="0.44700000000000001"/>
    <n v="0.55500000000000005"/>
    <n v="-6.9509999999999996"/>
    <n v="2.6200000000000001E-2"/>
    <n v="8.1100000000000005E-2"/>
    <n v="0"/>
    <n v="0.157"/>
    <n v="0.219"/>
  </r>
  <r>
    <s v="If I Could Fly"/>
    <s v="5CRVwXGikmqzoRO6q7FeAg"/>
    <x v="0"/>
    <x v="0"/>
    <n v="75.055000000000007"/>
    <n v="0.56499999999999995"/>
    <n v="0.245"/>
    <n v="-9.1319999999999997"/>
    <n v="2.6200000000000001E-2"/>
    <n v="0.78100000000000003"/>
    <n v="0"/>
    <n v="9.98E-2"/>
    <n v="0.307"/>
  </r>
  <r>
    <s v="Heaven"/>
    <s v="1yHVHoz6Ny29gbbWJYVnFt"/>
    <x v="0"/>
    <x v="0"/>
    <n v="91.991"/>
    <n v="0.57099999999999995"/>
    <n v="0.76100000000000001"/>
    <n v="-3.4849999999999999"/>
    <n v="2.6100000000000002E-2"/>
    <n v="7.0800000000000002E-2"/>
    <n v="0"/>
    <n v="0.33100000000000002"/>
    <n v="0.68100000000000005"/>
  </r>
  <r>
    <s v="SLOW DANCING IN THE DARK"/>
    <s v="6rY5FAWxCdAGllYEOZMbjW"/>
    <x v="20"/>
    <x v="0"/>
    <n v="88.968000000000004"/>
    <n v="0.51700000000000002"/>
    <n v="0.47899999999999998"/>
    <n v="-7.4580000000000002"/>
    <n v="2.6100000000000002E-2"/>
    <n v="0.54400000000000004"/>
    <n v="5.9800000000000001E-3"/>
    <n v="0.191"/>
    <n v="0.28399999999999997"/>
  </r>
  <r>
    <s v="Cherry"/>
    <s v="2IOFZdYYkFxEHVz1w34PoL"/>
    <x v="3"/>
    <x v="0"/>
    <n v="95.945999999999998"/>
    <n v="0.53"/>
    <n v="0.51200000000000001"/>
    <n v="-9.2609999999999992"/>
    <n v="2.5899999999999999E-2"/>
    <n v="0.61499999999999999"/>
    <n v="4.5300000000000002E-3"/>
    <n v="0.129"/>
    <n v="0.41099999999999998"/>
  </r>
  <r>
    <s v="Alguien Soy Yo"/>
    <s v="4hNSTJdBOSWiYdiMPbFjf9"/>
    <x v="13"/>
    <x v="0"/>
    <n v="83.021000000000001"/>
    <n v="0.65500000000000003"/>
    <n v="0.55200000000000005"/>
    <n v="-7.5190000000000001"/>
    <n v="2.5600000000000001E-2"/>
    <n v="0.27800000000000002"/>
    <n v="0"/>
    <n v="0.10100000000000001"/>
    <n v="0.39100000000000001"/>
  </r>
  <r>
    <s v="I Want to Write You a Song"/>
    <s v="608R6FvRtAqf2dvgKMzebP"/>
    <x v="0"/>
    <x v="0"/>
    <n v="106.04"/>
    <n v="0.71399999999999997"/>
    <n v="0.443"/>
    <n v="-7.6379999999999999"/>
    <n v="2.5600000000000001E-2"/>
    <n v="0.77900000000000003"/>
    <n v="1.0900000000000001E-4"/>
    <n v="0.14399999999999999"/>
    <n v="0.46300000000000002"/>
  </r>
  <r>
    <s v="Everything"/>
    <s v="4T6HLdP6OcAtqC6tGnQelG"/>
    <x v="11"/>
    <x v="0"/>
    <n v="123.125"/>
    <n v="0.68600000000000005"/>
    <n v="0.68799999999999994"/>
    <n v="-4.9809999999999999"/>
    <n v="2.5399999999999999E-2"/>
    <n v="0.39"/>
    <n v="1.0300000000000001E-6"/>
    <n v="9.2399999999999996E-2"/>
    <n v="0.49299999999999999"/>
  </r>
  <r>
    <s v="Gotta Be You"/>
    <s v="3jJ5NJ3aNWvV70Rd7hgZIH"/>
    <x v="13"/>
    <x v="0"/>
    <n v="84.968999999999994"/>
    <n v="0.495"/>
    <n v="0.58299999999999996"/>
    <n v="-4.5309999999999997"/>
    <n v="2.4899999999999999E-2"/>
    <n v="0.374"/>
    <n v="0"/>
    <n v="7.8100000000000003E-2"/>
    <n v="0.60299999999999998"/>
  </r>
  <r>
    <s v="Set Fire to the Rain"/>
    <s v="73CMRj62VK8nUS4ezD2wvi"/>
    <x v="17"/>
    <x v="0"/>
    <n v="107.99299999999999"/>
    <n v="0.60299999999999998"/>
    <n v="0.67"/>
    <n v="-3.8820000000000001"/>
    <n v="2.4899999999999999E-2"/>
    <n v="4.0800000000000003E-3"/>
    <n v="1.68E-6"/>
    <n v="0.112"/>
    <n v="0.44600000000000001"/>
  </r>
  <r>
    <s v="Ïò¨Ìï¥ Ï†úÏùº ÏûòÌïú Ïùº The Best Thing I Ever Did"/>
    <s v="5mTmB6IgMzomkJvOkQ8WDV"/>
    <x v="0"/>
    <x v="0"/>
    <n v="104.977"/>
    <n v="0.72"/>
    <n v="0.65500000000000003"/>
    <n v="-3.9940000000000002"/>
    <n v="2.4799999999999999E-2"/>
    <n v="0.38300000000000001"/>
    <n v="0"/>
    <n v="0.156"/>
    <n v="0.46800000000000003"/>
  </r>
  <r>
    <s v="Breakeven"/>
    <s v="285hMzLhJwHVLe9QT9qilk"/>
    <x v="12"/>
    <x v="0"/>
    <n v="94.034000000000006"/>
    <n v="0.63"/>
    <n v="0.69599999999999995"/>
    <n v="-4.5010000000000003"/>
    <n v="2.4199999999999999E-2"/>
    <n v="0.14399999999999999"/>
    <n v="0"/>
    <n v="8.3500000000000005E-2"/>
    <n v="0.49099999999999999"/>
  </r>
  <r>
    <s v="Long Way Down"/>
    <s v="2UFOh8iMQ2DON7sl3lqGJH"/>
    <x v="1"/>
    <x v="0"/>
    <n v="145.001"/>
    <n v="0.63400000000000001"/>
    <n v="0.56499999999999995"/>
    <n v="-5.1790000000000003"/>
    <n v="2.4199999999999999E-2"/>
    <n v="7.7299999999999994E-2"/>
    <n v="2.12E-5"/>
    <n v="0.16800000000000001"/>
    <n v="0.54100000000000004"/>
  </r>
  <r>
    <s v="Perfect"/>
    <s v="0tgVpDi06FyKpA1z0VMD4v"/>
    <x v="13"/>
    <x v="1"/>
    <n v="95.05"/>
    <n v="0.59899999999999998"/>
    <n v="0.44800000000000001"/>
    <n v="-6.3120000000000003"/>
    <n v="2.3199999999999998E-2"/>
    <n v="0.16300000000000001"/>
    <n v="0"/>
    <n v="0.106"/>
    <n v="0.16800000000000001"/>
  </r>
  <r>
    <s v="Mi Amor"/>
    <s v="4XwGrhiOTz0FapbeOdtCpN"/>
    <x v="17"/>
    <x v="4"/>
    <n v="0"/>
    <n v="0"/>
    <n v="4.7100000000000003E-2"/>
    <n v="-27.968"/>
    <n v="0"/>
    <n v="0.96299999999999997"/>
    <n v="0.48799999999999999"/>
    <n v="0.14399999999999999"/>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30C360-238B-BB42-8D26-4BEF515746B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22" firstHeaderRow="0" firstDataRow="1" firstDataCol="1"/>
  <pivotFields count="8">
    <pivotField showAll="0"/>
    <pivotField showAll="0"/>
    <pivotField axis="axisRow" dataField="1" showAll="0" measureFilter="1" sortType="descending">
      <items count="134">
        <item x="77"/>
        <item x="67"/>
        <item x="13"/>
        <item x="58"/>
        <item x="105"/>
        <item x="14"/>
        <item x="34"/>
        <item x="20"/>
        <item x="89"/>
        <item x="76"/>
        <item x="41"/>
        <item x="0"/>
        <item x="33"/>
        <item x="28"/>
        <item x="88"/>
        <item x="23"/>
        <item x="27"/>
        <item x="6"/>
        <item x="2"/>
        <item x="4"/>
        <item x="125"/>
        <item x="56"/>
        <item x="22"/>
        <item x="7"/>
        <item x="116"/>
        <item x="109"/>
        <item x="99"/>
        <item x="129"/>
        <item x="100"/>
        <item x="113"/>
        <item x="25"/>
        <item x="84"/>
        <item x="110"/>
        <item x="122"/>
        <item x="36"/>
        <item x="59"/>
        <item x="54"/>
        <item x="117"/>
        <item x="86"/>
        <item x="11"/>
        <item x="120"/>
        <item x="26"/>
        <item x="106"/>
        <item x="70"/>
        <item x="32"/>
        <item x="93"/>
        <item x="130"/>
        <item x="53"/>
        <item x="19"/>
        <item x="132"/>
        <item x="69"/>
        <item x="97"/>
        <item x="44"/>
        <item x="29"/>
        <item x="96"/>
        <item x="40"/>
        <item x="48"/>
        <item x="91"/>
        <item x="9"/>
        <item x="121"/>
        <item x="63"/>
        <item x="78"/>
        <item x="52"/>
        <item x="43"/>
        <item x="75"/>
        <item x="38"/>
        <item x="79"/>
        <item x="85"/>
        <item x="57"/>
        <item x="51"/>
        <item x="66"/>
        <item x="74"/>
        <item x="10"/>
        <item x="37"/>
        <item x="131"/>
        <item x="12"/>
        <item x="90"/>
        <item x="124"/>
        <item x="102"/>
        <item x="50"/>
        <item x="94"/>
        <item x="3"/>
        <item x="31"/>
        <item x="42"/>
        <item x="65"/>
        <item x="49"/>
        <item x="128"/>
        <item x="92"/>
        <item x="16"/>
        <item x="8"/>
        <item x="18"/>
        <item x="123"/>
        <item x="108"/>
        <item x="83"/>
        <item x="60"/>
        <item x="47"/>
        <item x="46"/>
        <item x="5"/>
        <item x="21"/>
        <item x="64"/>
        <item x="111"/>
        <item x="45"/>
        <item x="39"/>
        <item x="112"/>
        <item x="104"/>
        <item x="87"/>
        <item x="81"/>
        <item x="82"/>
        <item x="55"/>
        <item x="35"/>
        <item x="103"/>
        <item x="118"/>
        <item x="114"/>
        <item x="95"/>
        <item x="1"/>
        <item x="72"/>
        <item x="127"/>
        <item x="68"/>
        <item x="15"/>
        <item x="24"/>
        <item x="101"/>
        <item x="107"/>
        <item x="30"/>
        <item x="119"/>
        <item x="115"/>
        <item x="17"/>
        <item x="126"/>
        <item x="71"/>
        <item x="62"/>
        <item x="73"/>
        <item x="61"/>
        <item x="80"/>
        <item x="98"/>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showAll="0"/>
    <pivotField dataField="1" showAll="0">
      <items count="77">
        <item x="7"/>
        <item x="71"/>
        <item x="54"/>
        <item x="61"/>
        <item x="65"/>
        <item x="57"/>
        <item x="72"/>
        <item x="51"/>
        <item x="9"/>
        <item x="68"/>
        <item x="60"/>
        <item x="73"/>
        <item x="58"/>
        <item x="8"/>
        <item x="39"/>
        <item x="67"/>
        <item x="45"/>
        <item x="47"/>
        <item x="52"/>
        <item x="59"/>
        <item x="18"/>
        <item x="11"/>
        <item x="22"/>
        <item x="21"/>
        <item x="35"/>
        <item x="30"/>
        <item x="23"/>
        <item x="40"/>
        <item x="3"/>
        <item x="74"/>
        <item x="13"/>
        <item x="6"/>
        <item x="53"/>
        <item x="56"/>
        <item x="38"/>
        <item x="36"/>
        <item x="15"/>
        <item x="1"/>
        <item x="55"/>
        <item x="42"/>
        <item x="5"/>
        <item x="32"/>
        <item x="2"/>
        <item x="14"/>
        <item x="0"/>
        <item x="4"/>
        <item x="29"/>
        <item x="37"/>
        <item x="44"/>
        <item x="20"/>
        <item x="41"/>
        <item x="10"/>
        <item x="12"/>
        <item x="33"/>
        <item x="16"/>
        <item x="19"/>
        <item x="63"/>
        <item x="25"/>
        <item x="43"/>
        <item x="50"/>
        <item x="48"/>
        <item x="31"/>
        <item x="27"/>
        <item x="69"/>
        <item x="17"/>
        <item x="49"/>
        <item x="46"/>
        <item x="28"/>
        <item x="24"/>
        <item x="66"/>
        <item x="62"/>
        <item x="64"/>
        <item x="34"/>
        <item x="75"/>
        <item x="70"/>
        <item x="26"/>
        <item t="default"/>
      </items>
    </pivotField>
  </pivotFields>
  <rowFields count="1">
    <field x="2"/>
  </rowFields>
  <rowItems count="19">
    <i>
      <x v="118"/>
    </i>
    <i>
      <x v="98"/>
    </i>
    <i>
      <x v="16"/>
    </i>
    <i>
      <x v="18"/>
    </i>
    <i>
      <x v="53"/>
    </i>
    <i>
      <x v="88"/>
    </i>
    <i>
      <x v="15"/>
    </i>
    <i>
      <x v="30"/>
    </i>
    <i>
      <x v="11"/>
    </i>
    <i>
      <x v="65"/>
    </i>
    <i>
      <x v="68"/>
    </i>
    <i>
      <x v="122"/>
    </i>
    <i>
      <x v="114"/>
    </i>
    <i>
      <x v="19"/>
    </i>
    <i>
      <x v="96"/>
    </i>
    <i>
      <x v="36"/>
    </i>
    <i>
      <x v="8"/>
    </i>
    <i>
      <x v="75"/>
    </i>
    <i t="grand">
      <x/>
    </i>
  </rowItems>
  <colFields count="1">
    <field x="-2"/>
  </colFields>
  <colItems count="2">
    <i>
      <x/>
    </i>
    <i i="1">
      <x v="1"/>
    </i>
  </colItems>
  <dataFields count="2">
    <dataField name="Count of Artist" fld="2" subtotal="count" baseField="0" baseItem="0"/>
    <dataField name="Average of Popularity" fld="7" subtotal="average" baseField="0" baseItem="0"/>
  </dataFields>
  <pivotTableStyleInfo name="PivotStyleLight16" showRowHeaders="1" showColHeaders="1" showRowStripes="0" showColStripes="0" showLastColumn="1"/>
  <filters count="1">
    <filter fld="2" type="count" evalOrder="-1" id="34" iMeasureFld="0">
      <autoFilter ref="A1">
        <filterColumn colId="0">
          <top10 val="18" filterVal="1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7CE18D-F1C1-BC44-8D3B-A2E0991330F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2" firstHeaderRow="0" firstDataRow="1" firstDataCol="1"/>
  <pivotFields count="8">
    <pivotField showAll="0"/>
    <pivotField showAll="0"/>
    <pivotField axis="axisRow" dataField="1" showAll="0" measureFilter="1" sortType="descending">
      <items count="134">
        <item x="77"/>
        <item x="67"/>
        <item x="13"/>
        <item x="58"/>
        <item x="105"/>
        <item x="14"/>
        <item x="34"/>
        <item x="20"/>
        <item x="89"/>
        <item x="76"/>
        <item x="41"/>
        <item x="0"/>
        <item x="33"/>
        <item x="28"/>
        <item x="88"/>
        <item x="23"/>
        <item x="27"/>
        <item x="6"/>
        <item x="2"/>
        <item x="4"/>
        <item x="125"/>
        <item x="56"/>
        <item x="22"/>
        <item x="7"/>
        <item x="116"/>
        <item x="109"/>
        <item x="99"/>
        <item x="129"/>
        <item x="100"/>
        <item x="113"/>
        <item x="25"/>
        <item x="84"/>
        <item x="110"/>
        <item x="122"/>
        <item x="36"/>
        <item x="59"/>
        <item x="54"/>
        <item x="117"/>
        <item x="86"/>
        <item x="11"/>
        <item x="120"/>
        <item x="26"/>
        <item x="106"/>
        <item x="70"/>
        <item x="32"/>
        <item x="93"/>
        <item x="130"/>
        <item x="53"/>
        <item x="19"/>
        <item x="132"/>
        <item x="69"/>
        <item x="97"/>
        <item x="44"/>
        <item x="29"/>
        <item x="96"/>
        <item x="40"/>
        <item x="48"/>
        <item x="91"/>
        <item x="9"/>
        <item x="121"/>
        <item x="63"/>
        <item x="78"/>
        <item x="52"/>
        <item x="43"/>
        <item x="75"/>
        <item x="38"/>
        <item x="79"/>
        <item x="85"/>
        <item x="57"/>
        <item x="51"/>
        <item x="66"/>
        <item x="74"/>
        <item x="10"/>
        <item x="37"/>
        <item x="131"/>
        <item x="12"/>
        <item x="90"/>
        <item x="124"/>
        <item x="102"/>
        <item x="50"/>
        <item x="94"/>
        <item x="3"/>
        <item x="31"/>
        <item x="42"/>
        <item x="65"/>
        <item x="49"/>
        <item x="128"/>
        <item x="92"/>
        <item x="16"/>
        <item x="8"/>
        <item x="18"/>
        <item x="123"/>
        <item x="108"/>
        <item x="83"/>
        <item x="60"/>
        <item x="47"/>
        <item x="46"/>
        <item x="5"/>
        <item x="21"/>
        <item x="64"/>
        <item x="111"/>
        <item x="45"/>
        <item x="39"/>
        <item x="112"/>
        <item x="104"/>
        <item x="87"/>
        <item x="81"/>
        <item x="82"/>
        <item x="55"/>
        <item x="35"/>
        <item x="103"/>
        <item x="118"/>
        <item x="114"/>
        <item x="95"/>
        <item x="1"/>
        <item x="72"/>
        <item x="127"/>
        <item x="68"/>
        <item x="15"/>
        <item x="24"/>
        <item x="101"/>
        <item x="107"/>
        <item x="30"/>
        <item x="119"/>
        <item x="115"/>
        <item x="17"/>
        <item x="126"/>
        <item x="71"/>
        <item x="62"/>
        <item x="73"/>
        <item x="61"/>
        <item x="80"/>
        <item x="98"/>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showAll="0"/>
    <pivotField dataField="1" showAll="0">
      <items count="77">
        <item x="7"/>
        <item x="71"/>
        <item x="54"/>
        <item x="61"/>
        <item x="65"/>
        <item x="57"/>
        <item x="72"/>
        <item x="51"/>
        <item x="9"/>
        <item x="68"/>
        <item x="60"/>
        <item x="73"/>
        <item x="58"/>
        <item x="8"/>
        <item x="39"/>
        <item x="67"/>
        <item x="45"/>
        <item x="47"/>
        <item x="52"/>
        <item x="59"/>
        <item x="18"/>
        <item x="11"/>
        <item x="22"/>
        <item x="21"/>
        <item x="35"/>
        <item x="30"/>
        <item x="23"/>
        <item x="40"/>
        <item x="3"/>
        <item x="74"/>
        <item x="13"/>
        <item x="6"/>
        <item x="53"/>
        <item x="56"/>
        <item x="38"/>
        <item x="36"/>
        <item x="15"/>
        <item x="1"/>
        <item x="55"/>
        <item x="42"/>
        <item x="5"/>
        <item x="32"/>
        <item x="2"/>
        <item x="14"/>
        <item x="0"/>
        <item x="4"/>
        <item x="29"/>
        <item x="37"/>
        <item x="44"/>
        <item x="20"/>
        <item x="41"/>
        <item x="10"/>
        <item x="12"/>
        <item x="33"/>
        <item x="16"/>
        <item x="19"/>
        <item x="63"/>
        <item x="25"/>
        <item x="43"/>
        <item x="50"/>
        <item x="48"/>
        <item x="31"/>
        <item x="27"/>
        <item x="69"/>
        <item x="17"/>
        <item x="49"/>
        <item x="46"/>
        <item x="28"/>
        <item x="24"/>
        <item x="66"/>
        <item x="62"/>
        <item x="64"/>
        <item x="34"/>
        <item x="75"/>
        <item x="70"/>
        <item x="26"/>
        <item t="default"/>
      </items>
    </pivotField>
  </pivotFields>
  <rowFields count="1">
    <field x="2"/>
  </rowFields>
  <rowItems count="19">
    <i>
      <x v="118"/>
    </i>
    <i>
      <x v="98"/>
    </i>
    <i>
      <x v="16"/>
    </i>
    <i>
      <x v="18"/>
    </i>
    <i>
      <x v="53"/>
    </i>
    <i>
      <x v="88"/>
    </i>
    <i>
      <x v="15"/>
    </i>
    <i>
      <x v="30"/>
    </i>
    <i>
      <x v="11"/>
    </i>
    <i>
      <x v="65"/>
    </i>
    <i>
      <x v="68"/>
    </i>
    <i>
      <x v="122"/>
    </i>
    <i>
      <x v="114"/>
    </i>
    <i>
      <x v="19"/>
    </i>
    <i>
      <x v="96"/>
    </i>
    <i>
      <x v="36"/>
    </i>
    <i>
      <x v="8"/>
    </i>
    <i>
      <x v="75"/>
    </i>
    <i t="grand">
      <x/>
    </i>
  </rowItems>
  <colFields count="1">
    <field x="-2"/>
  </colFields>
  <colItems count="2">
    <i>
      <x/>
    </i>
    <i i="1">
      <x v="1"/>
    </i>
  </colItems>
  <dataFields count="2">
    <dataField name="Count of Artist" fld="2" subtotal="count" baseField="0" baseItem="0"/>
    <dataField name="Average of Popularity" fld="7" subtotal="average" baseField="0" baseItem="0"/>
  </dataFields>
  <pivotTableStyleInfo name="PivotStyleLight16" showRowHeaders="1" showColHeaders="1" showRowStripes="0" showColStripes="0" showLastColumn="1"/>
  <filters count="1">
    <filter fld="2" type="count" evalOrder="-1" id="34" iMeasureFld="0">
      <autoFilter ref="A1">
        <filterColumn colId="0">
          <top10 val="18" filterVal="1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8EC388-1B7B-4A43-8493-7C4F55DB79B9}"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pivotFields count="13">
    <pivotField showAll="0"/>
    <pivotField showAll="0"/>
    <pivotField axis="axisRow" dataField="1" showAll="0">
      <items count="25">
        <item x="4"/>
        <item x="12"/>
        <item x="22"/>
        <item x="15"/>
        <item x="18"/>
        <item x="9"/>
        <item x="1"/>
        <item x="6"/>
        <item x="21"/>
        <item x="19"/>
        <item x="7"/>
        <item x="20"/>
        <item x="23"/>
        <item x="17"/>
        <item x="14"/>
        <item x="5"/>
        <item x="0"/>
        <item x="2"/>
        <item x="11"/>
        <item x="10"/>
        <item x="3"/>
        <item x="13"/>
        <item x="8"/>
        <item x="16"/>
        <item t="default"/>
      </items>
    </pivotField>
    <pivotField showAll="0">
      <items count="6">
        <item x="4"/>
        <item x="3"/>
        <item x="1"/>
        <item x="0"/>
        <item x="2"/>
        <item t="default"/>
      </items>
    </pivotField>
    <pivotField numFmtId="1" showAll="0"/>
    <pivotField numFmtId="9" showAll="0"/>
    <pivotField numFmtId="9" showAll="0"/>
    <pivotField showAll="0"/>
    <pivotField numFmtId="9" showAll="0"/>
    <pivotField numFmtId="9" showAll="0"/>
    <pivotField numFmtId="9" showAll="0"/>
    <pivotField numFmtId="9" showAll="0"/>
    <pivotField numFmtId="9"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Ke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BD1EBE-3804-AE44-9032-0F618CB09E08}" name="Table1" displayName="Table1" ref="B6:Q324" totalsRowShown="0">
  <autoFilter ref="B6:Q324" xr:uid="{BBBD1EBE-3804-AE44-9032-0F618CB09E08}"/>
  <sortState xmlns:xlrd2="http://schemas.microsoft.com/office/spreadsheetml/2017/richdata2" ref="B7:I324">
    <sortCondition ref="D6:D324"/>
  </sortState>
  <tableColumns count="16">
    <tableColumn id="2" xr3:uid="{F25D0E29-0B93-BA4E-8AC3-67D48332E442}" name="id"/>
    <tableColumn id="3" xr3:uid="{47108807-54A9-E341-8BB3-980194A04131}" name="Name" dataDxfId="4"/>
    <tableColumn id="4" xr3:uid="{75264ADD-D225-A44F-ABAF-175E3343D40C}" name="Artist"/>
    <tableColumn id="5" xr3:uid="{977FC4AB-605B-3F4C-8D57-CC1405335546}" name="Album"/>
    <tableColumn id="6" xr3:uid="{9629A8F1-8B0F-FA48-84C5-78F2BCEFF07A}" name="Release_date" dataDxfId="3"/>
    <tableColumn id="16" xr3:uid="{38E76620-66C3-694A-A99F-4ABEEA53B877}" name="Duration" dataDxfId="2"/>
    <tableColumn id="7" xr3:uid="{FBED1055-70AD-6149-AB90-1EACE9073F63}" name="duration_ms"/>
    <tableColumn id="8" xr3:uid="{05943951-6C05-AD45-B108-B3145F867041}" name="Popularity"/>
    <tableColumn id="1" xr3:uid="{8CC8D524-B90C-6645-84DB-8C1C4446A049}" name="Chords"/>
    <tableColumn id="9" xr3:uid="{EEAD7E71-ADF3-EF46-A945-FF486210AE95}" name="Melodies"/>
    <tableColumn id="10" xr3:uid="{28993519-C673-5440-A60A-CD52B5145B5C}" name="Instrument"/>
    <tableColumn id="11" xr3:uid="{38C70661-A27C-D243-ACD9-804CB4FCBA36}" name="Form"/>
    <tableColumn id="12" xr3:uid="{4BFBF384-818C-4C46-AC02-5EC9EB11D17A}" name="Harmony"/>
    <tableColumn id="13" xr3:uid="{023F6E7A-4CD6-2848-B45F-7BD861FDF8DB}" name="Lyrics"/>
    <tableColumn id="14" xr3:uid="{3A64011B-1959-7347-9D0F-8C82EB53876A}" name="Emotion"/>
    <tableColumn id="15" xr3:uid="{B9B8F1A7-7B7B-C447-996E-9668A71DD52B}" name="Beat"/>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97476A-23AE-C042-A0CC-5A5F6638D6DD}" name="Table2" displayName="Table2" ref="C3:N321" totalsRowShown="0">
  <autoFilter ref="C3:N321" xr:uid="{8497476A-23AE-C042-A0CC-5A5F6638D6DD}"/>
  <sortState xmlns:xlrd2="http://schemas.microsoft.com/office/spreadsheetml/2017/richdata2" ref="C4:N321">
    <sortCondition descending="1" ref="G3:G321"/>
  </sortState>
  <tableColumns count="12">
    <tableColumn id="1" xr3:uid="{454054F0-0B15-9A4A-B4D7-C5DCA20BBB06}" name="track_id"/>
    <tableColumn id="18" xr3:uid="{8B59D7BB-5CF9-6E48-A3DE-630D620B7A5C}" name="Key"/>
    <tableColumn id="19" xr3:uid="{86FA4663-7B71-AE4D-AD22-B47386EB319A}" name="Time_signature"/>
    <tableColumn id="2" xr3:uid="{64AE1EF7-7D98-2A43-AC65-726D710D862C}" name="Tempo" dataDxfId="1"/>
    <tableColumn id="3" xr3:uid="{0D1EDBBB-40E2-7149-A167-15ECDD0147CB}" name="Danceability" dataCellStyle="Percent"/>
    <tableColumn id="17" xr3:uid="{BB563F7B-5DB6-AD48-A5A3-E2A6FDAF528D}" name="Energy" dataCellStyle="Percent"/>
    <tableColumn id="5" xr3:uid="{67149D24-2511-2B4B-8A45-94435BDD807B}" name="Loudness"/>
    <tableColumn id="7" xr3:uid="{73983653-2C28-F44A-9347-48692E96258E}" name="Speechiness" dataCellStyle="Percent"/>
    <tableColumn id="8" xr3:uid="{3F385314-C617-184F-8343-D8C8A6FE824D}" name="Acousticness" dataCellStyle="Percent"/>
    <tableColumn id="9" xr3:uid="{6395CF57-225D-1748-9338-A5B9DC89EEE3}" name="Instrumentalness" dataCellStyle="Percent"/>
    <tableColumn id="10" xr3:uid="{E46A8FF1-3CCE-2B42-907E-2DB38EDC17DA}" name="Liveness" dataCellStyle="Percent"/>
    <tableColumn id="11" xr3:uid="{F830ACC1-7139-0543-AC71-61520B67F6E4}" name="Valence" dataCellStyle="Perc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2C54587-C83D-4846-8F95-7D6D8BCEF372}" name="Table28" displayName="Table28" ref="C3:N321" totalsRowShown="0">
  <autoFilter ref="C3:N321" xr:uid="{B2C54587-C83D-4846-8F95-7D6D8BCEF372}">
    <filterColumn colId="9">
      <filters>
        <filter val="0%"/>
        <filter val="1%"/>
        <filter val="10%"/>
        <filter val="13%"/>
        <filter val="16%"/>
        <filter val="17%"/>
        <filter val="2%"/>
        <filter val="27%"/>
        <filter val="3%"/>
        <filter val="33%"/>
        <filter val="35%"/>
        <filter val="39%"/>
        <filter val="4%"/>
        <filter val="43%"/>
        <filter val="6%"/>
        <filter val="8%"/>
        <filter val="9%"/>
      </filters>
    </filterColumn>
  </autoFilter>
  <sortState xmlns:xlrd2="http://schemas.microsoft.com/office/spreadsheetml/2017/richdata2" ref="C4:N321">
    <sortCondition descending="1" ref="L3:L321"/>
  </sortState>
  <tableColumns count="12">
    <tableColumn id="1" xr3:uid="{69F49B71-BF8E-D748-8A78-4ABB1CEF4397}" name="track_id"/>
    <tableColumn id="18" xr3:uid="{F8269229-F07F-4E47-A189-EE8B84B039C7}" name="Key"/>
    <tableColumn id="19" xr3:uid="{06E2A361-2C95-5545-A0A4-84C1C893AF02}" name="Time_signature"/>
    <tableColumn id="2" xr3:uid="{742B7AC9-1A0E-4349-A1D3-0F8ACBABDBC3}" name="Tempo" dataDxfId="0"/>
    <tableColumn id="3" xr3:uid="{48E93607-F2FE-7241-A21E-30608EB07B6B}" name="Danceability" dataCellStyle="Percent"/>
    <tableColumn id="17" xr3:uid="{510294C7-A4B3-CD4D-B729-E8FE6658CF7B}" name="Energy" dataCellStyle="Percent"/>
    <tableColumn id="5" xr3:uid="{FB87014C-11DA-274F-B769-25A325AF000B}" name="Loudness"/>
    <tableColumn id="7" xr3:uid="{F685889B-99CF-D346-9416-FE52923509AA}" name="Speechiness" dataCellStyle="Percent"/>
    <tableColumn id="8" xr3:uid="{27C6E044-069A-FB49-9A62-8560EA82A46A}" name="Acousticness" dataCellStyle="Percent"/>
    <tableColumn id="9" xr3:uid="{797AEB58-F1D1-1747-B6B9-96035B20A929}" name="Instrumentalness" dataCellStyle="Percent"/>
    <tableColumn id="10" xr3:uid="{87E26E4F-8522-C546-9E89-BE26543AC3E5}" name="Liveness" dataCellStyle="Percent"/>
    <tableColumn id="11" xr3:uid="{AEC12DCD-8AFC-C542-992B-63E9C407CF30}" name="Valence"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drawing" Target="../drawings/drawing1.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6C929-2A10-3048-B3D9-844D5E354E99}">
  <dimension ref="B5:Q324"/>
  <sheetViews>
    <sheetView tabSelected="1" topLeftCell="A5" workbookViewId="0">
      <selection activeCell="O8" sqref="O8"/>
    </sheetView>
  </sheetViews>
  <sheetFormatPr baseColWidth="10" defaultRowHeight="16" x14ac:dyDescent="0.2"/>
  <cols>
    <col min="2" max="2" width="26.83203125" hidden="1" customWidth="1"/>
    <col min="3" max="3" width="26.33203125" customWidth="1"/>
    <col min="4" max="4" width="17.6640625" customWidth="1"/>
    <col min="5" max="5" width="33.6640625" customWidth="1"/>
    <col min="6" max="6" width="15.5" bestFit="1" customWidth="1"/>
    <col min="7" max="7" width="14.1640625" customWidth="1"/>
    <col min="8" max="8" width="13.83203125" hidden="1" customWidth="1"/>
    <col min="9" max="9" width="11.6640625" customWidth="1"/>
    <col min="11" max="11" width="11.6640625" customWidth="1"/>
    <col min="12" max="12" width="12.83203125" bestFit="1" customWidth="1"/>
    <col min="13" max="13" width="12.6640625" customWidth="1"/>
  </cols>
  <sheetData>
    <row r="5" spans="2:17" x14ac:dyDescent="0.2">
      <c r="J5" t="s">
        <v>1061</v>
      </c>
    </row>
    <row r="6" spans="2:17" x14ac:dyDescent="0.2">
      <c r="B6" t="s">
        <v>0</v>
      </c>
      <c r="C6" t="s">
        <v>959</v>
      </c>
      <c r="D6" t="s">
        <v>958</v>
      </c>
      <c r="E6" t="s">
        <v>957</v>
      </c>
      <c r="F6" t="s">
        <v>956</v>
      </c>
      <c r="G6" t="s">
        <v>915</v>
      </c>
      <c r="H6" t="s">
        <v>1</v>
      </c>
      <c r="I6" t="s">
        <v>955</v>
      </c>
      <c r="J6" t="s">
        <v>1059</v>
      </c>
      <c r="K6" t="s">
        <v>1060</v>
      </c>
      <c r="L6" t="s">
        <v>1062</v>
      </c>
      <c r="M6" t="s">
        <v>1063</v>
      </c>
      <c r="N6" t="s">
        <v>1064</v>
      </c>
      <c r="O6" t="s">
        <v>1067</v>
      </c>
      <c r="P6" t="s">
        <v>1069</v>
      </c>
      <c r="Q6" t="s">
        <v>1098</v>
      </c>
    </row>
    <row r="7" spans="2:17" x14ac:dyDescent="0.2">
      <c r="B7" t="s">
        <v>612</v>
      </c>
      <c r="C7" s="4" t="s">
        <v>613</v>
      </c>
      <c r="D7" t="s">
        <v>614</v>
      </c>
      <c r="E7" t="s">
        <v>615</v>
      </c>
      <c r="F7" s="1">
        <v>43161</v>
      </c>
      <c r="G7" s="6">
        <v>8.1075300000000006</v>
      </c>
      <c r="H7">
        <v>490753</v>
      </c>
      <c r="I7">
        <v>3</v>
      </c>
      <c r="J7" t="s">
        <v>1146</v>
      </c>
      <c r="K7" t="s">
        <v>1147</v>
      </c>
      <c r="L7" t="s">
        <v>1144</v>
      </c>
      <c r="O7" t="s">
        <v>1202</v>
      </c>
      <c r="P7" t="s">
        <v>1142</v>
      </c>
    </row>
    <row r="8" spans="2:17" x14ac:dyDescent="0.2">
      <c r="B8" t="s">
        <v>623</v>
      </c>
      <c r="C8" s="4" t="s">
        <v>624</v>
      </c>
      <c r="D8" t="s">
        <v>625</v>
      </c>
      <c r="E8" t="s">
        <v>626</v>
      </c>
      <c r="F8" s="1">
        <v>43032</v>
      </c>
      <c r="G8" s="6">
        <v>4.4242099999999995</v>
      </c>
      <c r="H8">
        <v>282421</v>
      </c>
      <c r="I8">
        <v>12</v>
      </c>
      <c r="L8" t="s">
        <v>1182</v>
      </c>
      <c r="M8" t="s">
        <v>1184</v>
      </c>
      <c r="O8" t="s">
        <v>1183</v>
      </c>
      <c r="P8" t="s">
        <v>1187</v>
      </c>
    </row>
    <row r="9" spans="2:17" x14ac:dyDescent="0.2">
      <c r="B9" t="s">
        <v>483</v>
      </c>
      <c r="C9" s="4" t="s">
        <v>484</v>
      </c>
      <c r="D9" t="s">
        <v>480</v>
      </c>
      <c r="E9">
        <v>25</v>
      </c>
      <c r="F9" s="1">
        <v>42328</v>
      </c>
      <c r="G9" s="6">
        <v>4.3180000000000005</v>
      </c>
      <c r="H9">
        <v>271800</v>
      </c>
      <c r="I9">
        <v>69</v>
      </c>
      <c r="J9" t="s">
        <v>1145</v>
      </c>
      <c r="K9" t="s">
        <v>1145</v>
      </c>
      <c r="O9" t="s">
        <v>1148</v>
      </c>
      <c r="P9" t="s">
        <v>1149</v>
      </c>
    </row>
    <row r="10" spans="2:17" x14ac:dyDescent="0.2">
      <c r="B10" t="s">
        <v>481</v>
      </c>
      <c r="C10" s="4" t="s">
        <v>482</v>
      </c>
      <c r="D10" t="s">
        <v>480</v>
      </c>
      <c r="E10">
        <v>21</v>
      </c>
      <c r="F10" s="1">
        <v>40567</v>
      </c>
      <c r="G10" s="6">
        <v>4.0297299999999998</v>
      </c>
      <c r="H10">
        <v>242973</v>
      </c>
      <c r="I10">
        <v>78</v>
      </c>
      <c r="K10" t="s">
        <v>1145</v>
      </c>
      <c r="L10" t="s">
        <v>1150</v>
      </c>
      <c r="P10" t="s">
        <v>1151</v>
      </c>
    </row>
    <row r="11" spans="2:17" x14ac:dyDescent="0.2">
      <c r="B11" t="s">
        <v>478</v>
      </c>
      <c r="C11" s="4" t="s">
        <v>479</v>
      </c>
      <c r="D11" t="s">
        <v>480</v>
      </c>
      <c r="E11">
        <v>21</v>
      </c>
      <c r="F11" s="1">
        <v>40567</v>
      </c>
      <c r="G11" s="6">
        <v>4.4523999999999999</v>
      </c>
      <c r="H11">
        <v>285240</v>
      </c>
      <c r="I11">
        <v>78</v>
      </c>
      <c r="J11" t="s">
        <v>1153</v>
      </c>
      <c r="K11" t="s">
        <v>1145</v>
      </c>
      <c r="P11" t="s">
        <v>1152</v>
      </c>
    </row>
    <row r="12" spans="2:17" x14ac:dyDescent="0.2">
      <c r="B12" t="s">
        <v>518</v>
      </c>
      <c r="C12" s="4" t="s">
        <v>519</v>
      </c>
      <c r="D12" t="s">
        <v>520</v>
      </c>
      <c r="E12" t="s">
        <v>521</v>
      </c>
      <c r="F12" s="1">
        <v>41864</v>
      </c>
      <c r="G12" s="6">
        <v>4.1630500000000001</v>
      </c>
      <c r="H12">
        <v>256305</v>
      </c>
      <c r="I12">
        <v>0</v>
      </c>
      <c r="K12" t="s">
        <v>1154</v>
      </c>
      <c r="L12" t="s">
        <v>1156</v>
      </c>
      <c r="M12" t="s">
        <v>1157</v>
      </c>
      <c r="O12" t="s">
        <v>1155</v>
      </c>
      <c r="P12" t="s">
        <v>1160</v>
      </c>
    </row>
    <row r="13" spans="2:17" x14ac:dyDescent="0.2">
      <c r="B13" t="s">
        <v>589</v>
      </c>
      <c r="C13" s="4" t="s">
        <v>590</v>
      </c>
      <c r="D13" t="s">
        <v>520</v>
      </c>
      <c r="E13" t="s">
        <v>591</v>
      </c>
      <c r="F13" s="1">
        <v>43648</v>
      </c>
      <c r="G13" s="6">
        <v>3.1502600000000003</v>
      </c>
      <c r="H13">
        <v>195026</v>
      </c>
      <c r="I13">
        <v>34</v>
      </c>
      <c r="K13" t="s">
        <v>1158</v>
      </c>
      <c r="L13" t="s">
        <v>1158</v>
      </c>
      <c r="N13" t="s">
        <v>1162</v>
      </c>
      <c r="O13" t="s">
        <v>1159</v>
      </c>
      <c r="P13" t="s">
        <v>1161</v>
      </c>
    </row>
    <row r="14" spans="2:17" x14ac:dyDescent="0.2">
      <c r="B14" t="s">
        <v>553</v>
      </c>
      <c r="C14" s="4" t="s">
        <v>554</v>
      </c>
      <c r="D14" t="s">
        <v>555</v>
      </c>
      <c r="E14" t="s">
        <v>556</v>
      </c>
      <c r="F14" s="1">
        <v>42494</v>
      </c>
      <c r="G14" s="6">
        <v>3.0871599999999999</v>
      </c>
      <c r="H14">
        <v>188716</v>
      </c>
      <c r="I14">
        <v>0</v>
      </c>
      <c r="J14" t="s">
        <v>1166</v>
      </c>
      <c r="K14" t="s">
        <v>1163</v>
      </c>
      <c r="L14" t="s">
        <v>1143</v>
      </c>
      <c r="N14" t="s">
        <v>1164</v>
      </c>
      <c r="P14" t="s">
        <v>1165</v>
      </c>
    </row>
    <row r="15" spans="2:17" x14ac:dyDescent="0.2">
      <c r="B15" t="s">
        <v>402</v>
      </c>
      <c r="C15" s="4" t="s">
        <v>403</v>
      </c>
      <c r="D15" t="s">
        <v>404</v>
      </c>
      <c r="E15" t="s">
        <v>397</v>
      </c>
      <c r="F15" s="1">
        <v>35837</v>
      </c>
      <c r="G15" s="6">
        <v>2.516</v>
      </c>
      <c r="H15">
        <v>171600</v>
      </c>
      <c r="I15">
        <v>47</v>
      </c>
      <c r="K15" t="s">
        <v>1171</v>
      </c>
      <c r="L15" t="s">
        <v>1169</v>
      </c>
      <c r="M15" t="s">
        <v>1170</v>
      </c>
      <c r="O15" t="s">
        <v>1168</v>
      </c>
      <c r="P15" t="s">
        <v>1167</v>
      </c>
    </row>
    <row r="16" spans="2:17" x14ac:dyDescent="0.2">
      <c r="B16" t="s">
        <v>756</v>
      </c>
      <c r="C16" s="4" t="s">
        <v>757</v>
      </c>
      <c r="D16" t="s">
        <v>758</v>
      </c>
      <c r="E16" t="s">
        <v>759</v>
      </c>
      <c r="F16" s="1">
        <v>42384</v>
      </c>
      <c r="G16" s="6">
        <v>2.4972599999999998</v>
      </c>
      <c r="H16">
        <v>169726</v>
      </c>
      <c r="I16">
        <v>62</v>
      </c>
      <c r="J16" t="s">
        <v>1172</v>
      </c>
      <c r="K16" t="s">
        <v>1175</v>
      </c>
      <c r="L16" t="s">
        <v>1176</v>
      </c>
      <c r="O16" t="s">
        <v>1174</v>
      </c>
      <c r="P16" t="s">
        <v>1177</v>
      </c>
      <c r="Q16" t="s">
        <v>1173</v>
      </c>
    </row>
    <row r="17" spans="2:16" x14ac:dyDescent="0.2">
      <c r="B17" t="s">
        <v>606</v>
      </c>
      <c r="C17" s="4" t="s">
        <v>607</v>
      </c>
      <c r="D17" t="s">
        <v>608</v>
      </c>
      <c r="E17" t="s">
        <v>609</v>
      </c>
      <c r="F17" s="1">
        <v>38718</v>
      </c>
      <c r="G17" s="6">
        <v>4.0123199999999999</v>
      </c>
      <c r="H17">
        <v>241232</v>
      </c>
      <c r="I17">
        <v>61</v>
      </c>
      <c r="K17" t="s">
        <v>1180</v>
      </c>
      <c r="L17" t="s">
        <v>1181</v>
      </c>
      <c r="O17" t="s">
        <v>1179</v>
      </c>
      <c r="P17" t="s">
        <v>1178</v>
      </c>
    </row>
    <row r="18" spans="2:16" x14ac:dyDescent="0.2">
      <c r="B18" t="s">
        <v>257</v>
      </c>
      <c r="C18" s="4" t="s">
        <v>258</v>
      </c>
      <c r="D18" t="s">
        <v>124</v>
      </c>
      <c r="E18" t="s">
        <v>259</v>
      </c>
      <c r="F18" s="1">
        <v>42510</v>
      </c>
      <c r="G18" s="6">
        <v>3.2236000000000002</v>
      </c>
      <c r="H18">
        <v>202360</v>
      </c>
      <c r="I18">
        <v>45</v>
      </c>
    </row>
    <row r="19" spans="2:16" x14ac:dyDescent="0.2">
      <c r="B19" t="s">
        <v>122</v>
      </c>
      <c r="C19" s="4" t="s">
        <v>123</v>
      </c>
      <c r="D19" t="s">
        <v>124</v>
      </c>
      <c r="E19" t="s">
        <v>125</v>
      </c>
      <c r="F19" s="1">
        <v>44134</v>
      </c>
      <c r="G19" s="6">
        <v>3.21882</v>
      </c>
      <c r="H19">
        <v>201882</v>
      </c>
      <c r="I19">
        <v>71</v>
      </c>
      <c r="J19" t="s">
        <v>1191</v>
      </c>
      <c r="K19" t="s">
        <v>1189</v>
      </c>
      <c r="L19" t="s">
        <v>1190</v>
      </c>
      <c r="N19" t="s">
        <v>1188</v>
      </c>
      <c r="O19" t="s">
        <v>1185</v>
      </c>
      <c r="P19" t="s">
        <v>1186</v>
      </c>
    </row>
    <row r="20" spans="2:16" x14ac:dyDescent="0.2">
      <c r="B20" t="s">
        <v>770</v>
      </c>
      <c r="C20" s="4" t="s">
        <v>771</v>
      </c>
      <c r="D20" t="s">
        <v>124</v>
      </c>
      <c r="E20" t="s">
        <v>739</v>
      </c>
      <c r="F20" s="1">
        <v>45359</v>
      </c>
      <c r="G20" s="6">
        <v>2.5363899999999999</v>
      </c>
      <c r="H20">
        <v>173639</v>
      </c>
      <c r="I20">
        <v>84</v>
      </c>
      <c r="K20" t="s">
        <v>1194</v>
      </c>
      <c r="L20" t="s">
        <v>1193</v>
      </c>
      <c r="M20" t="s">
        <v>1192</v>
      </c>
      <c r="P20" t="s">
        <v>1195</v>
      </c>
    </row>
    <row r="21" spans="2:16" x14ac:dyDescent="0.2">
      <c r="B21" t="s">
        <v>737</v>
      </c>
      <c r="C21" s="4" t="s">
        <v>738</v>
      </c>
      <c r="D21" t="s">
        <v>124</v>
      </c>
      <c r="E21" t="s">
        <v>739</v>
      </c>
      <c r="F21" s="1">
        <v>45359</v>
      </c>
      <c r="G21" s="6">
        <v>3.4863900000000001</v>
      </c>
      <c r="H21">
        <v>228639</v>
      </c>
      <c r="I21">
        <v>82</v>
      </c>
      <c r="J21" t="s">
        <v>1196</v>
      </c>
      <c r="L21" t="s">
        <v>1199</v>
      </c>
      <c r="M21" t="s">
        <v>1198</v>
      </c>
      <c r="N21" t="s">
        <v>1200</v>
      </c>
      <c r="O21" t="s">
        <v>1197</v>
      </c>
      <c r="P21" t="s">
        <v>1201</v>
      </c>
    </row>
    <row r="22" spans="2:16" x14ac:dyDescent="0.2">
      <c r="B22" t="s">
        <v>327</v>
      </c>
      <c r="C22" s="4" t="s">
        <v>328</v>
      </c>
      <c r="D22" t="s">
        <v>329</v>
      </c>
      <c r="E22" t="s">
        <v>330</v>
      </c>
      <c r="F22" s="1">
        <v>42692</v>
      </c>
      <c r="G22" s="6">
        <v>1.12626</v>
      </c>
      <c r="H22">
        <v>72626</v>
      </c>
      <c r="I22">
        <v>60</v>
      </c>
    </row>
    <row r="23" spans="2:16" x14ac:dyDescent="0.2">
      <c r="B23" t="s">
        <v>376</v>
      </c>
      <c r="C23" s="4" t="s">
        <v>377</v>
      </c>
      <c r="D23" t="s">
        <v>378</v>
      </c>
      <c r="E23" t="s">
        <v>377</v>
      </c>
      <c r="F23" s="1">
        <v>44628</v>
      </c>
      <c r="G23" s="6">
        <v>2.1890499999999999</v>
      </c>
      <c r="H23">
        <v>138905</v>
      </c>
      <c r="I23">
        <v>52</v>
      </c>
    </row>
    <row r="24" spans="2:16" x14ac:dyDescent="0.2">
      <c r="B24" t="s">
        <v>28</v>
      </c>
      <c r="C24" s="5">
        <v>0.13541666666666666</v>
      </c>
      <c r="D24" t="s">
        <v>22</v>
      </c>
      <c r="E24" t="s">
        <v>23</v>
      </c>
      <c r="F24" s="1">
        <v>43202</v>
      </c>
      <c r="G24" s="6">
        <v>2.47018</v>
      </c>
      <c r="H24">
        <v>167018</v>
      </c>
      <c r="I24">
        <v>61</v>
      </c>
    </row>
    <row r="25" spans="2:16" x14ac:dyDescent="0.2">
      <c r="B25" t="s">
        <v>24</v>
      </c>
      <c r="C25" s="4" t="s">
        <v>25</v>
      </c>
      <c r="D25" t="s">
        <v>22</v>
      </c>
      <c r="E25" t="s">
        <v>23</v>
      </c>
      <c r="F25" s="1">
        <v>43202</v>
      </c>
      <c r="G25" s="6">
        <v>2.5824199999999999</v>
      </c>
      <c r="H25">
        <v>178242</v>
      </c>
      <c r="I25">
        <v>62</v>
      </c>
    </row>
    <row r="26" spans="2:16" x14ac:dyDescent="0.2">
      <c r="B26" t="s">
        <v>29</v>
      </c>
      <c r="C26" s="4" t="s">
        <v>30</v>
      </c>
      <c r="D26" t="s">
        <v>22</v>
      </c>
      <c r="E26" t="s">
        <v>23</v>
      </c>
      <c r="F26" s="1">
        <v>43202</v>
      </c>
      <c r="G26" s="6">
        <v>2.4058099999999998</v>
      </c>
      <c r="H26">
        <v>160581</v>
      </c>
      <c r="I26">
        <v>42</v>
      </c>
    </row>
    <row r="27" spans="2:16" x14ac:dyDescent="0.2">
      <c r="B27" t="s">
        <v>643</v>
      </c>
      <c r="C27" s="4" t="s">
        <v>644</v>
      </c>
      <c r="D27" t="s">
        <v>22</v>
      </c>
      <c r="E27" t="s">
        <v>645</v>
      </c>
      <c r="F27" s="1">
        <v>44820</v>
      </c>
      <c r="G27" s="6">
        <v>2.38083</v>
      </c>
      <c r="H27">
        <v>158083</v>
      </c>
      <c r="I27">
        <v>55</v>
      </c>
    </row>
    <row r="28" spans="2:16" x14ac:dyDescent="0.2">
      <c r="B28" t="s">
        <v>20</v>
      </c>
      <c r="C28" s="4" t="s">
        <v>21</v>
      </c>
      <c r="D28" t="s">
        <v>22</v>
      </c>
      <c r="E28" t="s">
        <v>23</v>
      </c>
      <c r="F28" s="1">
        <v>43202</v>
      </c>
      <c r="G28" s="6">
        <v>2.1106399999999996</v>
      </c>
      <c r="H28">
        <v>131064</v>
      </c>
      <c r="I28">
        <v>71</v>
      </c>
      <c r="J28" t="s">
        <v>1084</v>
      </c>
      <c r="K28" t="s">
        <v>1083</v>
      </c>
      <c r="L28" t="s">
        <v>1086</v>
      </c>
      <c r="M28" t="s">
        <v>1087</v>
      </c>
      <c r="N28" t="s">
        <v>1085</v>
      </c>
      <c r="P28" t="s">
        <v>1141</v>
      </c>
    </row>
    <row r="29" spans="2:16" x14ac:dyDescent="0.2">
      <c r="B29" t="s">
        <v>260</v>
      </c>
      <c r="C29" s="4" t="s">
        <v>261</v>
      </c>
      <c r="D29" t="s">
        <v>22</v>
      </c>
      <c r="E29" t="s">
        <v>262</v>
      </c>
      <c r="F29" s="1">
        <v>43686</v>
      </c>
      <c r="G29" s="6">
        <v>2.49038</v>
      </c>
      <c r="H29">
        <v>169038</v>
      </c>
      <c r="I29">
        <v>68</v>
      </c>
    </row>
    <row r="30" spans="2:16" x14ac:dyDescent="0.2">
      <c r="B30" t="s">
        <v>26</v>
      </c>
      <c r="C30" s="4" t="s">
        <v>27</v>
      </c>
      <c r="D30" t="s">
        <v>22</v>
      </c>
      <c r="E30" t="s">
        <v>23</v>
      </c>
      <c r="F30" s="1">
        <v>43202</v>
      </c>
      <c r="G30" s="6">
        <v>2.4987200000000001</v>
      </c>
      <c r="H30">
        <v>169872</v>
      </c>
      <c r="I30">
        <v>50</v>
      </c>
    </row>
    <row r="31" spans="2:16" x14ac:dyDescent="0.2">
      <c r="B31" t="s">
        <v>228</v>
      </c>
      <c r="C31" s="4" t="s">
        <v>229</v>
      </c>
      <c r="D31" t="s">
        <v>230</v>
      </c>
      <c r="E31" t="s">
        <v>229</v>
      </c>
      <c r="F31" s="1">
        <v>42718</v>
      </c>
      <c r="G31" s="6">
        <v>4.31846</v>
      </c>
      <c r="H31">
        <v>271846</v>
      </c>
      <c r="I31">
        <v>47</v>
      </c>
    </row>
    <row r="32" spans="2:16" x14ac:dyDescent="0.2">
      <c r="B32" t="s">
        <v>596</v>
      </c>
      <c r="C32" s="4" t="s">
        <v>597</v>
      </c>
      <c r="D32" t="s">
        <v>598</v>
      </c>
      <c r="E32" t="s">
        <v>599</v>
      </c>
      <c r="F32" s="1">
        <v>43228</v>
      </c>
      <c r="G32" s="6">
        <v>3.1259299999999999</v>
      </c>
      <c r="H32">
        <v>192593</v>
      </c>
      <c r="I32">
        <v>0</v>
      </c>
    </row>
    <row r="33" spans="2:16" x14ac:dyDescent="0.2">
      <c r="B33" t="s">
        <v>760</v>
      </c>
      <c r="C33" s="4" t="s">
        <v>761</v>
      </c>
      <c r="D33" t="s">
        <v>652</v>
      </c>
      <c r="E33" t="s">
        <v>762</v>
      </c>
      <c r="F33" s="1">
        <v>45443</v>
      </c>
      <c r="G33" s="6">
        <v>4.0095700000000001</v>
      </c>
      <c r="H33">
        <v>240957</v>
      </c>
      <c r="I33">
        <v>34</v>
      </c>
    </row>
    <row r="34" spans="2:16" x14ac:dyDescent="0.2">
      <c r="B34" t="s">
        <v>650</v>
      </c>
      <c r="C34" s="4" t="s">
        <v>651</v>
      </c>
      <c r="D34" t="s">
        <v>652</v>
      </c>
      <c r="E34" t="s">
        <v>651</v>
      </c>
      <c r="F34" s="1">
        <v>44372</v>
      </c>
      <c r="G34" s="6">
        <v>4.4261499999999998</v>
      </c>
      <c r="H34">
        <v>282615</v>
      </c>
      <c r="I34">
        <v>34</v>
      </c>
    </row>
    <row r="35" spans="2:16" x14ac:dyDescent="0.2">
      <c r="B35" t="s">
        <v>873</v>
      </c>
      <c r="C35" s="4" t="s">
        <v>874</v>
      </c>
      <c r="D35" t="s">
        <v>508</v>
      </c>
      <c r="E35" t="s">
        <v>872</v>
      </c>
      <c r="F35" s="1">
        <v>45387</v>
      </c>
      <c r="G35" s="6">
        <v>3.44862</v>
      </c>
      <c r="H35">
        <v>224862</v>
      </c>
      <c r="I35">
        <v>40</v>
      </c>
    </row>
    <row r="36" spans="2:16" x14ac:dyDescent="0.2">
      <c r="B36" t="s">
        <v>877</v>
      </c>
      <c r="C36" s="4" t="s">
        <v>878</v>
      </c>
      <c r="D36" t="s">
        <v>508</v>
      </c>
      <c r="E36" t="s">
        <v>872</v>
      </c>
      <c r="F36" s="1">
        <v>45387</v>
      </c>
      <c r="G36" s="6">
        <v>3.0030399999999999</v>
      </c>
      <c r="H36">
        <v>180304</v>
      </c>
      <c r="I36">
        <v>39</v>
      </c>
    </row>
    <row r="37" spans="2:16" x14ac:dyDescent="0.2">
      <c r="B37" t="s">
        <v>506</v>
      </c>
      <c r="C37" s="4" t="s">
        <v>507</v>
      </c>
      <c r="D37" t="s">
        <v>508</v>
      </c>
      <c r="E37" t="s">
        <v>507</v>
      </c>
      <c r="F37" s="1">
        <v>44764</v>
      </c>
      <c r="G37" s="6">
        <v>3.29895</v>
      </c>
      <c r="H37">
        <v>209895</v>
      </c>
      <c r="I37">
        <v>57</v>
      </c>
    </row>
    <row r="38" spans="2:16" x14ac:dyDescent="0.2">
      <c r="B38" t="s">
        <v>879</v>
      </c>
      <c r="C38" s="4" t="s">
        <v>880</v>
      </c>
      <c r="D38" t="s">
        <v>508</v>
      </c>
      <c r="E38" t="s">
        <v>872</v>
      </c>
      <c r="F38" s="1">
        <v>45387</v>
      </c>
      <c r="G38" s="6">
        <v>3.06359</v>
      </c>
      <c r="H38">
        <v>186359</v>
      </c>
      <c r="I38">
        <v>40</v>
      </c>
    </row>
    <row r="39" spans="2:16" x14ac:dyDescent="0.2">
      <c r="B39" t="s">
        <v>881</v>
      </c>
      <c r="C39" s="4" t="s">
        <v>882</v>
      </c>
      <c r="D39" t="s">
        <v>508</v>
      </c>
      <c r="E39" t="s">
        <v>872</v>
      </c>
      <c r="F39" s="1">
        <v>45387</v>
      </c>
      <c r="G39" s="6">
        <v>3.4523400000000004</v>
      </c>
      <c r="H39">
        <v>225234</v>
      </c>
      <c r="I39">
        <v>39</v>
      </c>
    </row>
    <row r="40" spans="2:16" x14ac:dyDescent="0.2">
      <c r="B40" t="s">
        <v>883</v>
      </c>
      <c r="C40" s="4" t="s">
        <v>884</v>
      </c>
      <c r="D40" t="s">
        <v>508</v>
      </c>
      <c r="E40" t="s">
        <v>872</v>
      </c>
      <c r="F40" s="1">
        <v>45387</v>
      </c>
      <c r="G40" s="6">
        <v>3.3641000000000001</v>
      </c>
      <c r="H40">
        <v>216410</v>
      </c>
      <c r="I40">
        <v>38</v>
      </c>
    </row>
    <row r="41" spans="2:16" x14ac:dyDescent="0.2">
      <c r="B41" t="s">
        <v>871</v>
      </c>
      <c r="C41" s="4" t="s">
        <v>193</v>
      </c>
      <c r="D41" t="s">
        <v>508</v>
      </c>
      <c r="E41" t="s">
        <v>872</v>
      </c>
      <c r="F41" s="1">
        <v>45387</v>
      </c>
      <c r="G41" s="6">
        <v>1.0228699999999999</v>
      </c>
      <c r="H41">
        <v>62287</v>
      </c>
      <c r="I41">
        <v>39</v>
      </c>
    </row>
    <row r="42" spans="2:16" x14ac:dyDescent="0.2">
      <c r="B42" t="s">
        <v>875</v>
      </c>
      <c r="C42" s="4" t="s">
        <v>876</v>
      </c>
      <c r="D42" t="s">
        <v>508</v>
      </c>
      <c r="E42" t="s">
        <v>872</v>
      </c>
      <c r="F42" s="1">
        <v>45387</v>
      </c>
      <c r="G42" s="6">
        <v>2.41831</v>
      </c>
      <c r="H42">
        <v>161831</v>
      </c>
      <c r="I42">
        <v>40</v>
      </c>
    </row>
    <row r="43" spans="2:16" x14ac:dyDescent="0.2">
      <c r="B43" t="s">
        <v>785</v>
      </c>
      <c r="C43" s="4" t="s">
        <v>786</v>
      </c>
      <c r="D43" t="s">
        <v>104</v>
      </c>
      <c r="E43" t="s">
        <v>713</v>
      </c>
      <c r="F43" s="1">
        <v>45429</v>
      </c>
      <c r="G43" s="6">
        <v>3.3037299999999998</v>
      </c>
      <c r="H43">
        <v>210373</v>
      </c>
      <c r="I43">
        <v>98</v>
      </c>
    </row>
    <row r="44" spans="2:16" x14ac:dyDescent="0.2">
      <c r="B44" t="s">
        <v>795</v>
      </c>
      <c r="C44" s="4" t="s">
        <v>796</v>
      </c>
      <c r="D44" t="s">
        <v>104</v>
      </c>
      <c r="E44" t="s">
        <v>713</v>
      </c>
      <c r="F44" s="1">
        <v>45429</v>
      </c>
      <c r="G44" s="6">
        <v>4.5844000000000005</v>
      </c>
      <c r="H44">
        <v>298440</v>
      </c>
      <c r="I44">
        <v>79</v>
      </c>
      <c r="J44" t="s">
        <v>1092</v>
      </c>
      <c r="L44" t="s">
        <v>1090</v>
      </c>
      <c r="M44" t="s">
        <v>1089</v>
      </c>
      <c r="N44" t="s">
        <v>1091</v>
      </c>
      <c r="O44" t="s">
        <v>1088</v>
      </c>
      <c r="P44" t="s">
        <v>1140</v>
      </c>
    </row>
    <row r="45" spans="2:16" x14ac:dyDescent="0.2">
      <c r="B45" t="s">
        <v>797</v>
      </c>
      <c r="C45" s="4" t="s">
        <v>798</v>
      </c>
      <c r="D45" t="s">
        <v>104</v>
      </c>
      <c r="E45" t="s">
        <v>713</v>
      </c>
      <c r="F45" s="1">
        <v>45429</v>
      </c>
      <c r="G45" s="6">
        <v>5.4311999999999996</v>
      </c>
      <c r="H45">
        <v>343120</v>
      </c>
      <c r="I45">
        <v>84</v>
      </c>
    </row>
    <row r="46" spans="2:16" x14ac:dyDescent="0.2">
      <c r="B46" t="s">
        <v>783</v>
      </c>
      <c r="C46" s="4" t="s">
        <v>784</v>
      </c>
      <c r="D46" t="s">
        <v>104</v>
      </c>
      <c r="E46" t="s">
        <v>713</v>
      </c>
      <c r="F46" s="1">
        <v>45429</v>
      </c>
      <c r="G46" s="6">
        <v>5.0343999999999998</v>
      </c>
      <c r="H46">
        <v>303440</v>
      </c>
      <c r="I46">
        <v>89</v>
      </c>
    </row>
    <row r="47" spans="2:16" x14ac:dyDescent="0.2">
      <c r="B47" t="s">
        <v>183</v>
      </c>
      <c r="C47" s="4" t="s">
        <v>108</v>
      </c>
      <c r="D47" t="s">
        <v>104</v>
      </c>
      <c r="E47" t="s">
        <v>108</v>
      </c>
      <c r="F47" s="1">
        <v>44407</v>
      </c>
      <c r="G47" s="6">
        <v>4.5889899999999999</v>
      </c>
      <c r="H47">
        <v>298899</v>
      </c>
      <c r="I47">
        <v>82</v>
      </c>
      <c r="J47" t="s">
        <v>1070</v>
      </c>
      <c r="K47" t="s">
        <v>1074</v>
      </c>
      <c r="L47" t="s">
        <v>1073</v>
      </c>
      <c r="M47" t="s">
        <v>1071</v>
      </c>
      <c r="N47" t="s">
        <v>1075</v>
      </c>
      <c r="O47" t="s">
        <v>1072</v>
      </c>
      <c r="P47" t="s">
        <v>1139</v>
      </c>
    </row>
    <row r="48" spans="2:16" x14ac:dyDescent="0.2">
      <c r="B48" t="s">
        <v>102</v>
      </c>
      <c r="C48" s="4" t="s">
        <v>103</v>
      </c>
      <c r="D48" t="s">
        <v>104</v>
      </c>
      <c r="E48" t="s">
        <v>105</v>
      </c>
      <c r="F48" s="1">
        <v>43553</v>
      </c>
      <c r="G48" s="6">
        <v>4.5179599999999995</v>
      </c>
      <c r="H48">
        <v>291796</v>
      </c>
      <c r="I48">
        <v>79</v>
      </c>
    </row>
    <row r="49" spans="2:16" x14ac:dyDescent="0.2">
      <c r="B49" t="s">
        <v>791</v>
      </c>
      <c r="C49" s="4" t="s">
        <v>792</v>
      </c>
      <c r="D49" t="s">
        <v>104</v>
      </c>
      <c r="E49" t="s">
        <v>713</v>
      </c>
      <c r="F49" s="1">
        <v>45429</v>
      </c>
      <c r="G49" s="6">
        <v>5.3398599999999998</v>
      </c>
      <c r="H49">
        <v>333986</v>
      </c>
      <c r="I49">
        <v>84</v>
      </c>
    </row>
    <row r="50" spans="2:16" x14ac:dyDescent="0.2">
      <c r="B50" t="s">
        <v>781</v>
      </c>
      <c r="C50" s="4" t="s">
        <v>782</v>
      </c>
      <c r="D50" t="s">
        <v>104</v>
      </c>
      <c r="E50" t="s">
        <v>713</v>
      </c>
      <c r="F50" s="1">
        <v>45429</v>
      </c>
      <c r="G50" s="6">
        <v>2.5958600000000001</v>
      </c>
      <c r="H50">
        <v>179586</v>
      </c>
      <c r="I50">
        <v>88</v>
      </c>
    </row>
    <row r="51" spans="2:16" x14ac:dyDescent="0.2">
      <c r="B51" t="s">
        <v>186</v>
      </c>
      <c r="C51" s="4" t="s">
        <v>187</v>
      </c>
      <c r="D51" t="s">
        <v>104</v>
      </c>
      <c r="E51" t="s">
        <v>187</v>
      </c>
      <c r="F51" s="1">
        <v>43874</v>
      </c>
      <c r="G51" s="6">
        <v>4.0226499999999996</v>
      </c>
      <c r="H51">
        <v>242265</v>
      </c>
      <c r="I51">
        <v>74</v>
      </c>
    </row>
    <row r="52" spans="2:16" x14ac:dyDescent="0.2">
      <c r="B52" t="s">
        <v>711</v>
      </c>
      <c r="C52" s="4" t="s">
        <v>712</v>
      </c>
      <c r="D52" t="s">
        <v>104</v>
      </c>
      <c r="E52" t="s">
        <v>713</v>
      </c>
      <c r="F52" s="1">
        <v>45429</v>
      </c>
      <c r="G52" s="6">
        <v>3.3973300000000002</v>
      </c>
      <c r="H52">
        <v>219733</v>
      </c>
      <c r="I52">
        <v>80</v>
      </c>
    </row>
    <row r="53" spans="2:16" x14ac:dyDescent="0.2">
      <c r="B53" t="s">
        <v>793</v>
      </c>
      <c r="C53" s="4" t="s">
        <v>794</v>
      </c>
      <c r="D53" t="s">
        <v>104</v>
      </c>
      <c r="E53" t="s">
        <v>713</v>
      </c>
      <c r="F53" s="1">
        <v>45429</v>
      </c>
      <c r="G53" s="6">
        <v>3.0634600000000001</v>
      </c>
      <c r="H53">
        <v>186346</v>
      </c>
      <c r="I53">
        <v>80</v>
      </c>
    </row>
    <row r="54" spans="2:16" x14ac:dyDescent="0.2">
      <c r="B54" t="s">
        <v>789</v>
      </c>
      <c r="C54" s="4" t="s">
        <v>790</v>
      </c>
      <c r="D54" t="s">
        <v>104</v>
      </c>
      <c r="E54" t="s">
        <v>713</v>
      </c>
      <c r="F54" s="1">
        <v>45429</v>
      </c>
      <c r="G54" s="6">
        <v>4.5384000000000002</v>
      </c>
      <c r="H54">
        <v>293840</v>
      </c>
      <c r="I54">
        <v>82</v>
      </c>
      <c r="J54" t="s">
        <v>1080</v>
      </c>
      <c r="M54" t="s">
        <v>1082</v>
      </c>
      <c r="N54" t="s">
        <v>1081</v>
      </c>
      <c r="P54" t="s">
        <v>1138</v>
      </c>
    </row>
    <row r="55" spans="2:16" x14ac:dyDescent="0.2">
      <c r="B55" t="s">
        <v>908</v>
      </c>
      <c r="C55" s="4" t="s">
        <v>909</v>
      </c>
      <c r="D55" t="s">
        <v>104</v>
      </c>
      <c r="E55" t="s">
        <v>909</v>
      </c>
      <c r="F55" s="1">
        <v>45120</v>
      </c>
      <c r="G55" s="6">
        <v>3.4236900000000001</v>
      </c>
      <c r="H55">
        <v>222369</v>
      </c>
      <c r="I55">
        <v>86</v>
      </c>
    </row>
    <row r="56" spans="2:16" x14ac:dyDescent="0.2">
      <c r="B56" t="s">
        <v>184</v>
      </c>
      <c r="C56" s="4" t="s">
        <v>185</v>
      </c>
      <c r="D56" t="s">
        <v>104</v>
      </c>
      <c r="E56" t="s">
        <v>105</v>
      </c>
      <c r="F56" s="1">
        <v>43553</v>
      </c>
      <c r="G56" s="6">
        <v>3.1607699999999999</v>
      </c>
      <c r="H56">
        <v>196077</v>
      </c>
      <c r="I56">
        <v>83</v>
      </c>
    </row>
    <row r="57" spans="2:16" x14ac:dyDescent="0.2">
      <c r="B57" t="s">
        <v>787</v>
      </c>
      <c r="C57" s="4" t="s">
        <v>788</v>
      </c>
      <c r="D57" t="s">
        <v>104</v>
      </c>
      <c r="E57" t="s">
        <v>713</v>
      </c>
      <c r="F57" s="1">
        <v>45429</v>
      </c>
      <c r="G57" s="6">
        <v>4.2146600000000003</v>
      </c>
      <c r="H57">
        <v>261466</v>
      </c>
      <c r="I57">
        <v>91</v>
      </c>
    </row>
    <row r="58" spans="2:16" x14ac:dyDescent="0.2">
      <c r="B58" t="s">
        <v>106</v>
      </c>
      <c r="C58" s="4" t="s">
        <v>107</v>
      </c>
      <c r="D58" t="s">
        <v>104</v>
      </c>
      <c r="E58" t="s">
        <v>108</v>
      </c>
      <c r="F58" s="1">
        <v>44407</v>
      </c>
      <c r="G58" s="6">
        <v>4.0589599999999999</v>
      </c>
      <c r="H58">
        <v>245896</v>
      </c>
      <c r="I58">
        <v>72</v>
      </c>
    </row>
    <row r="59" spans="2:16" x14ac:dyDescent="0.2">
      <c r="B59" t="s">
        <v>34</v>
      </c>
      <c r="C59" s="4" t="s">
        <v>35</v>
      </c>
      <c r="D59" t="s">
        <v>33</v>
      </c>
      <c r="E59" t="s">
        <v>35</v>
      </c>
      <c r="F59" s="1">
        <v>43615</v>
      </c>
      <c r="G59" s="6">
        <v>3.2355399999999999</v>
      </c>
      <c r="H59">
        <v>203554</v>
      </c>
      <c r="I59">
        <v>48</v>
      </c>
    </row>
    <row r="60" spans="2:16" x14ac:dyDescent="0.2">
      <c r="B60" t="s">
        <v>31</v>
      </c>
      <c r="C60" s="4" t="s">
        <v>32</v>
      </c>
      <c r="D60" t="s">
        <v>33</v>
      </c>
      <c r="E60" t="s">
        <v>32</v>
      </c>
      <c r="F60" s="1">
        <v>43685</v>
      </c>
      <c r="G60" s="6">
        <v>3.2353800000000001</v>
      </c>
      <c r="H60">
        <v>203538</v>
      </c>
      <c r="I60">
        <v>52</v>
      </c>
    </row>
    <row r="61" spans="2:16" x14ac:dyDescent="0.2">
      <c r="B61" t="s">
        <v>91</v>
      </c>
      <c r="C61" s="4">
        <v>777</v>
      </c>
      <c r="D61" t="s">
        <v>58</v>
      </c>
      <c r="E61" t="s">
        <v>92</v>
      </c>
      <c r="F61" s="1">
        <v>44512</v>
      </c>
      <c r="G61" s="6">
        <v>2.4500000000000002</v>
      </c>
      <c r="H61">
        <v>165000</v>
      </c>
      <c r="I61">
        <v>59</v>
      </c>
    </row>
    <row r="62" spans="2:16" x14ac:dyDescent="0.2">
      <c r="B62" t="s">
        <v>78</v>
      </c>
      <c r="C62" s="4" t="s">
        <v>79</v>
      </c>
      <c r="D62" t="s">
        <v>58</v>
      </c>
      <c r="E62" t="s">
        <v>75</v>
      </c>
      <c r="F62" s="1">
        <v>42691</v>
      </c>
      <c r="G62" s="6">
        <v>3.0697300000000003</v>
      </c>
      <c r="H62">
        <v>186973</v>
      </c>
      <c r="I62">
        <v>69</v>
      </c>
    </row>
    <row r="63" spans="2:16" x14ac:dyDescent="0.2">
      <c r="B63" t="s">
        <v>84</v>
      </c>
      <c r="C63" s="4" t="s">
        <v>85</v>
      </c>
      <c r="D63" t="s">
        <v>58</v>
      </c>
      <c r="E63" t="s">
        <v>86</v>
      </c>
      <c r="F63" s="1">
        <v>40851</v>
      </c>
      <c r="G63" s="6">
        <v>4.1772</v>
      </c>
      <c r="H63">
        <v>257720</v>
      </c>
      <c r="I63">
        <v>71</v>
      </c>
    </row>
    <row r="64" spans="2:16" x14ac:dyDescent="0.2">
      <c r="B64" t="s">
        <v>65</v>
      </c>
      <c r="C64" s="4" t="s">
        <v>66</v>
      </c>
      <c r="D64" t="s">
        <v>58</v>
      </c>
      <c r="E64" t="s">
        <v>64</v>
      </c>
      <c r="F64" s="1">
        <v>40309</v>
      </c>
      <c r="G64" s="6">
        <v>3.40734</v>
      </c>
      <c r="H64">
        <v>220734</v>
      </c>
      <c r="I64">
        <v>84</v>
      </c>
    </row>
    <row r="65" spans="2:9" x14ac:dyDescent="0.2">
      <c r="B65" t="s">
        <v>60</v>
      </c>
      <c r="C65" s="4" t="s">
        <v>61</v>
      </c>
      <c r="D65" t="s">
        <v>58</v>
      </c>
      <c r="E65" t="s">
        <v>59</v>
      </c>
      <c r="F65" s="1">
        <v>41250</v>
      </c>
      <c r="G65" s="6">
        <v>3.53478</v>
      </c>
      <c r="H65">
        <v>233478</v>
      </c>
      <c r="I65">
        <v>87</v>
      </c>
    </row>
    <row r="66" spans="2:9" x14ac:dyDescent="0.2">
      <c r="B66" t="s">
        <v>67</v>
      </c>
      <c r="C66" s="4" t="s">
        <v>68</v>
      </c>
      <c r="D66" t="s">
        <v>58</v>
      </c>
      <c r="E66" t="s">
        <v>64</v>
      </c>
      <c r="F66" s="1">
        <v>40309</v>
      </c>
      <c r="G66" s="6">
        <v>3.5019200000000001</v>
      </c>
      <c r="H66">
        <v>230192</v>
      </c>
      <c r="I66">
        <v>74</v>
      </c>
    </row>
    <row r="67" spans="2:9" x14ac:dyDescent="0.2">
      <c r="B67" t="s">
        <v>80</v>
      </c>
      <c r="C67" s="4" t="s">
        <v>81</v>
      </c>
      <c r="D67" t="s">
        <v>58</v>
      </c>
      <c r="E67" t="s">
        <v>75</v>
      </c>
      <c r="F67" s="1">
        <v>42691</v>
      </c>
      <c r="G67" s="6">
        <v>3.3005300000000002</v>
      </c>
      <c r="H67">
        <v>210053</v>
      </c>
      <c r="I67">
        <v>64</v>
      </c>
    </row>
    <row r="68" spans="2:9" x14ac:dyDescent="0.2">
      <c r="B68" t="s">
        <v>82</v>
      </c>
      <c r="C68" s="4" t="s">
        <v>83</v>
      </c>
      <c r="D68" t="s">
        <v>58</v>
      </c>
      <c r="E68" t="s">
        <v>64</v>
      </c>
      <c r="F68" s="1">
        <v>40309</v>
      </c>
      <c r="G68" s="6">
        <v>2.2844800000000003</v>
      </c>
      <c r="H68">
        <v>148448</v>
      </c>
      <c r="I68">
        <v>70</v>
      </c>
    </row>
    <row r="69" spans="2:9" x14ac:dyDescent="0.2">
      <c r="B69" t="s">
        <v>62</v>
      </c>
      <c r="C69" s="4" t="s">
        <v>63</v>
      </c>
      <c r="D69" t="s">
        <v>58</v>
      </c>
      <c r="E69" t="s">
        <v>64</v>
      </c>
      <c r="F69" s="1">
        <v>40309</v>
      </c>
      <c r="G69" s="6">
        <v>3.3786600000000004</v>
      </c>
      <c r="H69">
        <v>217866</v>
      </c>
      <c r="I69">
        <v>83</v>
      </c>
    </row>
    <row r="70" spans="2:9" x14ac:dyDescent="0.2">
      <c r="B70" t="s">
        <v>73</v>
      </c>
      <c r="C70" s="4" t="s">
        <v>74</v>
      </c>
      <c r="D70" t="s">
        <v>58</v>
      </c>
      <c r="E70" t="s">
        <v>75</v>
      </c>
      <c r="F70" s="1">
        <v>42691</v>
      </c>
      <c r="G70" s="6">
        <v>4.4182600000000001</v>
      </c>
      <c r="H70">
        <v>281826</v>
      </c>
      <c r="I70">
        <v>69</v>
      </c>
    </row>
    <row r="71" spans="2:9" x14ac:dyDescent="0.2">
      <c r="B71" t="s">
        <v>69</v>
      </c>
      <c r="C71" s="4" t="s">
        <v>70</v>
      </c>
      <c r="D71" t="s">
        <v>58</v>
      </c>
      <c r="E71" t="s">
        <v>59</v>
      </c>
      <c r="F71" s="1">
        <v>41250</v>
      </c>
      <c r="G71" s="6">
        <v>2.5855999999999999</v>
      </c>
      <c r="H71">
        <v>178560</v>
      </c>
      <c r="I71">
        <v>80</v>
      </c>
    </row>
    <row r="72" spans="2:9" x14ac:dyDescent="0.2">
      <c r="B72" t="s">
        <v>76</v>
      </c>
      <c r="C72" s="4" t="s">
        <v>77</v>
      </c>
      <c r="D72" t="s">
        <v>58</v>
      </c>
      <c r="E72" t="s">
        <v>75</v>
      </c>
      <c r="F72" s="1">
        <v>42691</v>
      </c>
      <c r="G72" s="6">
        <v>4.2123999999999997</v>
      </c>
      <c r="H72">
        <v>261240</v>
      </c>
      <c r="I72">
        <v>79</v>
      </c>
    </row>
    <row r="73" spans="2:9" x14ac:dyDescent="0.2">
      <c r="B73" t="s">
        <v>56</v>
      </c>
      <c r="C73" s="4" t="s">
        <v>57</v>
      </c>
      <c r="D73" t="s">
        <v>58</v>
      </c>
      <c r="E73" t="s">
        <v>59</v>
      </c>
      <c r="F73" s="1">
        <v>41250</v>
      </c>
      <c r="G73" s="6">
        <v>3.33826</v>
      </c>
      <c r="H73">
        <v>213826</v>
      </c>
      <c r="I73">
        <v>88</v>
      </c>
    </row>
    <row r="74" spans="2:9" x14ac:dyDescent="0.2">
      <c r="B74" t="s">
        <v>71</v>
      </c>
      <c r="C74" s="4" t="s">
        <v>72</v>
      </c>
      <c r="D74" t="s">
        <v>58</v>
      </c>
      <c r="E74" t="s">
        <v>59</v>
      </c>
      <c r="F74" s="1">
        <v>41250</v>
      </c>
      <c r="G74" s="6">
        <v>3.4872000000000001</v>
      </c>
      <c r="H74">
        <v>228720</v>
      </c>
      <c r="I74">
        <v>66</v>
      </c>
    </row>
    <row r="75" spans="2:9" x14ac:dyDescent="0.2">
      <c r="B75" t="s">
        <v>299</v>
      </c>
      <c r="C75" s="4" t="s">
        <v>300</v>
      </c>
      <c r="D75" t="s">
        <v>301</v>
      </c>
      <c r="E75" t="s">
        <v>302</v>
      </c>
      <c r="F75" s="1">
        <v>33505</v>
      </c>
      <c r="G75" s="6">
        <v>6.3413300000000001</v>
      </c>
      <c r="H75">
        <v>394133</v>
      </c>
      <c r="I75">
        <v>62</v>
      </c>
    </row>
    <row r="76" spans="2:9" x14ac:dyDescent="0.2">
      <c r="B76" t="s">
        <v>345</v>
      </c>
      <c r="C76" s="4" t="s">
        <v>346</v>
      </c>
      <c r="D76" t="s">
        <v>301</v>
      </c>
      <c r="E76" t="s">
        <v>333</v>
      </c>
      <c r="F76" s="1">
        <v>37380</v>
      </c>
      <c r="G76" s="6">
        <v>3.5843999999999996</v>
      </c>
      <c r="H76">
        <v>238440</v>
      </c>
      <c r="I76">
        <v>50</v>
      </c>
    </row>
    <row r="77" spans="2:9" x14ac:dyDescent="0.2">
      <c r="B77" t="s">
        <v>339</v>
      </c>
      <c r="C77" s="4" t="s">
        <v>340</v>
      </c>
      <c r="D77" t="s">
        <v>301</v>
      </c>
      <c r="E77" t="s">
        <v>333</v>
      </c>
      <c r="F77" s="1">
        <v>37380</v>
      </c>
      <c r="G77" s="6">
        <v>3.5213300000000003</v>
      </c>
      <c r="H77">
        <v>232133</v>
      </c>
      <c r="I77">
        <v>45</v>
      </c>
    </row>
    <row r="78" spans="2:9" x14ac:dyDescent="0.2">
      <c r="B78" t="s">
        <v>334</v>
      </c>
      <c r="C78" s="4" t="s">
        <v>335</v>
      </c>
      <c r="D78" t="s">
        <v>301</v>
      </c>
      <c r="E78" t="s">
        <v>333</v>
      </c>
      <c r="F78" s="1">
        <v>37380</v>
      </c>
      <c r="G78" s="6">
        <v>3.5459999999999998</v>
      </c>
      <c r="H78">
        <v>234600</v>
      </c>
      <c r="I78">
        <v>51</v>
      </c>
    </row>
    <row r="79" spans="2:9" x14ac:dyDescent="0.2">
      <c r="B79" t="s">
        <v>331</v>
      </c>
      <c r="C79" s="4" t="s">
        <v>332</v>
      </c>
      <c r="D79" t="s">
        <v>301</v>
      </c>
      <c r="E79" t="s">
        <v>333</v>
      </c>
      <c r="F79" s="1">
        <v>37380</v>
      </c>
      <c r="G79" s="6">
        <v>2.2113299999999998</v>
      </c>
      <c r="H79">
        <v>141133</v>
      </c>
      <c r="I79">
        <v>49</v>
      </c>
    </row>
    <row r="80" spans="2:9" x14ac:dyDescent="0.2">
      <c r="B80" t="s">
        <v>894</v>
      </c>
      <c r="C80" s="4" t="s">
        <v>895</v>
      </c>
      <c r="D80" t="s">
        <v>305</v>
      </c>
      <c r="E80" t="s">
        <v>896</v>
      </c>
      <c r="F80" s="1">
        <v>34282</v>
      </c>
      <c r="G80" s="6">
        <v>5.4239999999999995</v>
      </c>
      <c r="H80">
        <v>342400</v>
      </c>
      <c r="I80">
        <v>71</v>
      </c>
    </row>
    <row r="81" spans="2:9" x14ac:dyDescent="0.2">
      <c r="B81" t="s">
        <v>303</v>
      </c>
      <c r="C81" s="4" t="s">
        <v>304</v>
      </c>
      <c r="D81" t="s">
        <v>305</v>
      </c>
      <c r="E81" t="s">
        <v>306</v>
      </c>
      <c r="F81">
        <v>1998</v>
      </c>
      <c r="G81" s="6">
        <v>4.2893300000000005</v>
      </c>
      <c r="H81">
        <v>268933</v>
      </c>
      <c r="I81">
        <v>0</v>
      </c>
    </row>
    <row r="82" spans="2:9" x14ac:dyDescent="0.2">
      <c r="B82" t="s">
        <v>619</v>
      </c>
      <c r="C82" s="4" t="s">
        <v>620</v>
      </c>
      <c r="D82" t="s">
        <v>621</v>
      </c>
      <c r="E82" t="s">
        <v>622</v>
      </c>
      <c r="F82" s="1">
        <v>40909</v>
      </c>
      <c r="G82" s="6">
        <v>3.4268000000000001</v>
      </c>
      <c r="H82">
        <v>222680</v>
      </c>
      <c r="I82">
        <v>51</v>
      </c>
    </row>
    <row r="83" spans="2:9" x14ac:dyDescent="0.2">
      <c r="B83" t="s">
        <v>640</v>
      </c>
      <c r="C83" s="4" t="s">
        <v>641</v>
      </c>
      <c r="D83" t="s">
        <v>642</v>
      </c>
      <c r="E83" t="s">
        <v>641</v>
      </c>
      <c r="F83" s="1">
        <v>44624</v>
      </c>
      <c r="G83" s="6">
        <v>3.2606999999999999</v>
      </c>
      <c r="H83">
        <v>206070</v>
      </c>
      <c r="I83">
        <v>71</v>
      </c>
    </row>
    <row r="84" spans="2:9" x14ac:dyDescent="0.2">
      <c r="B84" t="s">
        <v>269</v>
      </c>
      <c r="C84" s="4" t="s">
        <v>270</v>
      </c>
      <c r="D84" t="s">
        <v>271</v>
      </c>
      <c r="E84" t="s">
        <v>272</v>
      </c>
      <c r="F84">
        <v>2008</v>
      </c>
      <c r="G84" s="6">
        <v>4</v>
      </c>
      <c r="H84">
        <v>240000</v>
      </c>
      <c r="I84">
        <v>0</v>
      </c>
    </row>
    <row r="85" spans="2:9" x14ac:dyDescent="0.2">
      <c r="B85" t="s">
        <v>292</v>
      </c>
      <c r="C85" s="4" t="s">
        <v>293</v>
      </c>
      <c r="D85" t="s">
        <v>271</v>
      </c>
      <c r="E85" t="s">
        <v>294</v>
      </c>
      <c r="F85">
        <v>2007</v>
      </c>
      <c r="G85" s="6">
        <v>3.3558600000000003</v>
      </c>
      <c r="H85">
        <v>215586</v>
      </c>
      <c r="I85">
        <v>0</v>
      </c>
    </row>
    <row r="86" spans="2:9" x14ac:dyDescent="0.2">
      <c r="B86" t="s">
        <v>557</v>
      </c>
      <c r="C86" s="4" t="s">
        <v>558</v>
      </c>
      <c r="D86" t="s">
        <v>559</v>
      </c>
      <c r="E86" t="s">
        <v>560</v>
      </c>
      <c r="F86" s="1">
        <v>42707</v>
      </c>
      <c r="G86" s="6">
        <v>3.1244100000000001</v>
      </c>
      <c r="H86">
        <v>192441</v>
      </c>
      <c r="I86">
        <v>69</v>
      </c>
    </row>
    <row r="87" spans="2:9" x14ac:dyDescent="0.2">
      <c r="B87" t="s">
        <v>503</v>
      </c>
      <c r="C87" s="4" t="s">
        <v>504</v>
      </c>
      <c r="D87" t="s">
        <v>505</v>
      </c>
      <c r="E87" t="s">
        <v>504</v>
      </c>
      <c r="F87" s="1">
        <v>44806</v>
      </c>
      <c r="G87" s="6">
        <v>3.2407900000000001</v>
      </c>
      <c r="H87">
        <v>204079</v>
      </c>
      <c r="I87">
        <v>49</v>
      </c>
    </row>
    <row r="88" spans="2:9" x14ac:dyDescent="0.2">
      <c r="B88" t="s">
        <v>336</v>
      </c>
      <c r="C88" s="4" t="s">
        <v>337</v>
      </c>
      <c r="D88" t="s">
        <v>338</v>
      </c>
      <c r="E88" t="s">
        <v>337</v>
      </c>
      <c r="F88" s="1">
        <v>40909</v>
      </c>
      <c r="G88" s="6">
        <v>4.5949299999999997</v>
      </c>
      <c r="H88">
        <v>299493</v>
      </c>
      <c r="I88">
        <v>31</v>
      </c>
    </row>
    <row r="89" spans="2:9" x14ac:dyDescent="0.2">
      <c r="B89" t="s">
        <v>372</v>
      </c>
      <c r="C89" s="4" t="s">
        <v>373</v>
      </c>
      <c r="D89" t="s">
        <v>374</v>
      </c>
      <c r="E89" t="s">
        <v>375</v>
      </c>
      <c r="F89" s="1">
        <v>41767</v>
      </c>
      <c r="G89" s="6">
        <v>7.73306</v>
      </c>
      <c r="H89">
        <v>733306</v>
      </c>
      <c r="I89">
        <v>46</v>
      </c>
    </row>
    <row r="90" spans="2:9" x14ac:dyDescent="0.2">
      <c r="B90" t="s">
        <v>627</v>
      </c>
      <c r="C90" s="4" t="s">
        <v>628</v>
      </c>
      <c r="D90" t="s">
        <v>629</v>
      </c>
      <c r="E90" t="s">
        <v>630</v>
      </c>
      <c r="F90" s="1">
        <v>42608</v>
      </c>
      <c r="G90" s="6">
        <v>3.0853299999999999</v>
      </c>
      <c r="H90">
        <v>188533</v>
      </c>
      <c r="I90">
        <v>53</v>
      </c>
    </row>
    <row r="91" spans="2:9" x14ac:dyDescent="0.2">
      <c r="B91" t="s">
        <v>885</v>
      </c>
      <c r="C91" s="4" t="s">
        <v>886</v>
      </c>
      <c r="D91" t="s">
        <v>887</v>
      </c>
      <c r="E91" t="s">
        <v>886</v>
      </c>
      <c r="F91" s="1">
        <v>43763</v>
      </c>
      <c r="G91" s="6">
        <v>5.03477</v>
      </c>
      <c r="H91">
        <v>303477</v>
      </c>
      <c r="I91">
        <v>64</v>
      </c>
    </row>
    <row r="92" spans="2:9" x14ac:dyDescent="0.2">
      <c r="B92" t="s">
        <v>96</v>
      </c>
      <c r="C92" s="4" t="s">
        <v>97</v>
      </c>
      <c r="D92" t="s">
        <v>95</v>
      </c>
      <c r="E92" t="s">
        <v>98</v>
      </c>
      <c r="F92" s="1">
        <v>42972</v>
      </c>
      <c r="G92" s="6">
        <v>3.2983099999999999</v>
      </c>
      <c r="H92">
        <v>209831</v>
      </c>
      <c r="I92">
        <v>85</v>
      </c>
    </row>
    <row r="93" spans="2:9" x14ac:dyDescent="0.2">
      <c r="B93" t="s">
        <v>686</v>
      </c>
      <c r="C93" s="4" t="s">
        <v>687</v>
      </c>
      <c r="D93" t="s">
        <v>95</v>
      </c>
      <c r="E93" t="s">
        <v>688</v>
      </c>
      <c r="F93" s="1">
        <v>45023</v>
      </c>
      <c r="G93" s="6">
        <v>4.0418899999999995</v>
      </c>
      <c r="H93">
        <v>244189</v>
      </c>
      <c r="I93">
        <v>53</v>
      </c>
    </row>
    <row r="94" spans="2:9" x14ac:dyDescent="0.2">
      <c r="B94" t="s">
        <v>693</v>
      </c>
      <c r="C94" s="4" t="s">
        <v>694</v>
      </c>
      <c r="D94" t="s">
        <v>95</v>
      </c>
      <c r="E94" t="s">
        <v>695</v>
      </c>
      <c r="F94" s="1">
        <v>42320</v>
      </c>
      <c r="G94" s="6">
        <v>5.0508100000000002</v>
      </c>
      <c r="H94">
        <v>305081</v>
      </c>
      <c r="I94">
        <v>56</v>
      </c>
    </row>
    <row r="95" spans="2:9" x14ac:dyDescent="0.2">
      <c r="B95" t="s">
        <v>700</v>
      </c>
      <c r="C95" s="4" t="s">
        <v>701</v>
      </c>
      <c r="D95" t="s">
        <v>95</v>
      </c>
      <c r="E95" t="s">
        <v>688</v>
      </c>
      <c r="F95" s="1">
        <v>45023</v>
      </c>
      <c r="G95" s="6">
        <v>3.4752000000000001</v>
      </c>
      <c r="H95">
        <v>227520</v>
      </c>
      <c r="I95">
        <v>65</v>
      </c>
    </row>
    <row r="96" spans="2:9" x14ac:dyDescent="0.2">
      <c r="B96" t="s">
        <v>696</v>
      </c>
      <c r="C96" s="4" t="s">
        <v>697</v>
      </c>
      <c r="D96" t="s">
        <v>95</v>
      </c>
      <c r="E96" t="s">
        <v>698</v>
      </c>
      <c r="F96" s="1">
        <v>42664</v>
      </c>
      <c r="G96" s="6">
        <v>4.3084600000000002</v>
      </c>
      <c r="H96">
        <v>270846</v>
      </c>
      <c r="I96">
        <v>76</v>
      </c>
    </row>
    <row r="97" spans="2:9" x14ac:dyDescent="0.2">
      <c r="B97" t="s">
        <v>93</v>
      </c>
      <c r="C97" s="4" t="s">
        <v>94</v>
      </c>
      <c r="D97" t="s">
        <v>95</v>
      </c>
      <c r="E97" t="s">
        <v>94</v>
      </c>
      <c r="F97" s="1">
        <v>44967</v>
      </c>
      <c r="G97" s="6">
        <v>3.36524</v>
      </c>
      <c r="H97">
        <v>216524</v>
      </c>
      <c r="I97">
        <v>54</v>
      </c>
    </row>
    <row r="98" spans="2:9" x14ac:dyDescent="0.2">
      <c r="B98" t="s">
        <v>699</v>
      </c>
      <c r="C98" s="4" t="s">
        <v>94</v>
      </c>
      <c r="D98" t="s">
        <v>95</v>
      </c>
      <c r="E98" t="s">
        <v>688</v>
      </c>
      <c r="F98" s="1">
        <v>45023</v>
      </c>
      <c r="G98" s="6">
        <v>3.36524</v>
      </c>
      <c r="H98">
        <v>216524</v>
      </c>
      <c r="I98">
        <v>69</v>
      </c>
    </row>
    <row r="99" spans="2:9" x14ac:dyDescent="0.2">
      <c r="B99" t="s">
        <v>774</v>
      </c>
      <c r="C99" s="4" t="s">
        <v>775</v>
      </c>
      <c r="D99" t="s">
        <v>95</v>
      </c>
      <c r="E99" t="s">
        <v>776</v>
      </c>
      <c r="F99" s="1">
        <v>45026</v>
      </c>
      <c r="G99" s="6">
        <v>4.2822100000000001</v>
      </c>
      <c r="H99">
        <v>268221</v>
      </c>
      <c r="I99">
        <v>53</v>
      </c>
    </row>
    <row r="100" spans="2:9" x14ac:dyDescent="0.2">
      <c r="B100" t="s">
        <v>657</v>
      </c>
      <c r="C100" s="4" t="s">
        <v>658</v>
      </c>
      <c r="D100" t="s">
        <v>659</v>
      </c>
      <c r="E100" t="s">
        <v>660</v>
      </c>
      <c r="F100" s="1">
        <v>43451</v>
      </c>
      <c r="G100" s="6">
        <v>1.19553</v>
      </c>
      <c r="H100">
        <v>79553</v>
      </c>
      <c r="I100">
        <v>51</v>
      </c>
    </row>
    <row r="101" spans="2:9" x14ac:dyDescent="0.2">
      <c r="B101" t="s">
        <v>763</v>
      </c>
      <c r="C101" s="4" t="s">
        <v>764</v>
      </c>
      <c r="D101" t="s">
        <v>765</v>
      </c>
      <c r="E101" t="s">
        <v>764</v>
      </c>
      <c r="F101" s="1">
        <v>43272</v>
      </c>
      <c r="G101" s="6">
        <v>3.1789300000000003</v>
      </c>
      <c r="H101">
        <v>197893</v>
      </c>
      <c r="I101">
        <v>59</v>
      </c>
    </row>
    <row r="102" spans="2:9" x14ac:dyDescent="0.2">
      <c r="B102" t="s">
        <v>748</v>
      </c>
      <c r="C102" s="4" t="s">
        <v>749</v>
      </c>
      <c r="D102" t="s">
        <v>750</v>
      </c>
      <c r="E102" t="s">
        <v>751</v>
      </c>
      <c r="F102" s="1">
        <v>37410</v>
      </c>
      <c r="G102" s="6">
        <v>5.3483999999999998</v>
      </c>
      <c r="H102">
        <v>334840</v>
      </c>
      <c r="I102">
        <v>25</v>
      </c>
    </row>
    <row r="103" spans="2:9" x14ac:dyDescent="0.2">
      <c r="B103" t="s">
        <v>661</v>
      </c>
      <c r="C103" s="4" t="s">
        <v>662</v>
      </c>
      <c r="D103" t="s">
        <v>663</v>
      </c>
      <c r="E103" t="s">
        <v>664</v>
      </c>
      <c r="F103" s="1">
        <v>43492</v>
      </c>
      <c r="G103" s="6">
        <v>3.3966599999999998</v>
      </c>
      <c r="H103">
        <v>219666</v>
      </c>
      <c r="I103">
        <v>64</v>
      </c>
    </row>
    <row r="104" spans="2:9" x14ac:dyDescent="0.2">
      <c r="B104" t="s">
        <v>752</v>
      </c>
      <c r="C104" s="4" t="s">
        <v>753</v>
      </c>
      <c r="D104" t="s">
        <v>754</v>
      </c>
      <c r="E104" t="s">
        <v>755</v>
      </c>
      <c r="F104">
        <v>2002</v>
      </c>
      <c r="G104" s="6">
        <v>3.5373299999999999</v>
      </c>
      <c r="H104">
        <v>233733</v>
      </c>
      <c r="I104">
        <v>42</v>
      </c>
    </row>
    <row r="105" spans="2:9" x14ac:dyDescent="0.2">
      <c r="B105" t="s">
        <v>433</v>
      </c>
      <c r="C105" s="4" t="s">
        <v>434</v>
      </c>
      <c r="D105" t="s">
        <v>426</v>
      </c>
      <c r="E105" t="s">
        <v>435</v>
      </c>
      <c r="F105" s="1">
        <v>40795</v>
      </c>
      <c r="G105" s="6">
        <v>8.4638600000000004</v>
      </c>
      <c r="H105">
        <v>526386</v>
      </c>
      <c r="I105">
        <v>68</v>
      </c>
    </row>
    <row r="106" spans="2:9" x14ac:dyDescent="0.2">
      <c r="B106" t="s">
        <v>430</v>
      </c>
      <c r="C106" s="4" t="s">
        <v>431</v>
      </c>
      <c r="D106" t="s">
        <v>426</v>
      </c>
      <c r="E106" t="s">
        <v>432</v>
      </c>
      <c r="F106" s="1">
        <v>42797</v>
      </c>
      <c r="G106" s="6">
        <v>4.234</v>
      </c>
      <c r="H106">
        <v>263400</v>
      </c>
      <c r="I106">
        <v>85</v>
      </c>
    </row>
    <row r="107" spans="2:9" x14ac:dyDescent="0.2">
      <c r="B107" t="s">
        <v>424</v>
      </c>
      <c r="C107" s="4" t="s">
        <v>425</v>
      </c>
      <c r="D107" t="s">
        <v>426</v>
      </c>
      <c r="E107" t="s">
        <v>427</v>
      </c>
      <c r="F107">
        <v>2013</v>
      </c>
      <c r="G107" s="6">
        <v>4.1898600000000004</v>
      </c>
      <c r="H107">
        <v>258986</v>
      </c>
      <c r="I107">
        <v>67</v>
      </c>
    </row>
    <row r="108" spans="2:9" x14ac:dyDescent="0.2">
      <c r="B108" t="s">
        <v>428</v>
      </c>
      <c r="C108" s="4" t="s">
        <v>429</v>
      </c>
      <c r="D108" t="s">
        <v>426</v>
      </c>
      <c r="E108" t="s">
        <v>427</v>
      </c>
      <c r="F108">
        <v>2013</v>
      </c>
      <c r="G108" s="6">
        <v>4.4156000000000004</v>
      </c>
      <c r="H108">
        <v>281560</v>
      </c>
      <c r="I108">
        <v>63</v>
      </c>
    </row>
    <row r="109" spans="2:9" x14ac:dyDescent="0.2">
      <c r="B109" t="s">
        <v>901</v>
      </c>
      <c r="C109" s="4" t="s">
        <v>902</v>
      </c>
      <c r="D109" t="s">
        <v>903</v>
      </c>
      <c r="E109" t="s">
        <v>902</v>
      </c>
      <c r="F109" s="1">
        <v>40211</v>
      </c>
      <c r="G109" s="6">
        <v>4.0761399999999997</v>
      </c>
      <c r="H109">
        <v>247614</v>
      </c>
      <c r="I109">
        <v>1</v>
      </c>
    </row>
    <row r="110" spans="2:9" x14ac:dyDescent="0.2">
      <c r="B110" t="s">
        <v>416</v>
      </c>
      <c r="C110" s="4" t="s">
        <v>417</v>
      </c>
      <c r="D110" t="s">
        <v>418</v>
      </c>
      <c r="E110" t="s">
        <v>419</v>
      </c>
      <c r="F110" s="1">
        <v>43903</v>
      </c>
      <c r="G110" s="6">
        <v>2.5406599999999999</v>
      </c>
      <c r="H110">
        <v>174066</v>
      </c>
      <c r="I110">
        <v>50</v>
      </c>
    </row>
    <row r="111" spans="2:9" x14ac:dyDescent="0.2">
      <c r="B111" t="s">
        <v>616</v>
      </c>
      <c r="C111" s="4" t="s">
        <v>617</v>
      </c>
      <c r="D111" t="s">
        <v>571</v>
      </c>
      <c r="E111" t="s">
        <v>618</v>
      </c>
      <c r="F111" s="1">
        <v>39083</v>
      </c>
      <c r="G111" s="6">
        <v>3.5914599999999997</v>
      </c>
      <c r="H111">
        <v>239146</v>
      </c>
      <c r="I111">
        <v>38</v>
      </c>
    </row>
    <row r="112" spans="2:9" x14ac:dyDescent="0.2">
      <c r="B112" t="s">
        <v>569</v>
      </c>
      <c r="C112" s="4" t="s">
        <v>570</v>
      </c>
      <c r="D112" t="s">
        <v>571</v>
      </c>
      <c r="E112" t="s">
        <v>572</v>
      </c>
      <c r="F112" s="1">
        <v>41640</v>
      </c>
      <c r="G112" s="6">
        <v>4.0341300000000002</v>
      </c>
      <c r="H112">
        <v>243413</v>
      </c>
      <c r="I112">
        <v>66</v>
      </c>
    </row>
    <row r="113" spans="2:16" x14ac:dyDescent="0.2">
      <c r="B113" t="s">
        <v>347</v>
      </c>
      <c r="C113" s="4" t="s">
        <v>348</v>
      </c>
      <c r="D113" t="s">
        <v>349</v>
      </c>
      <c r="E113" t="s">
        <v>348</v>
      </c>
      <c r="F113" s="1">
        <v>42265</v>
      </c>
      <c r="G113" s="6">
        <v>3.2945400000000005</v>
      </c>
      <c r="H113">
        <v>209454</v>
      </c>
      <c r="I113">
        <v>0</v>
      </c>
    </row>
    <row r="114" spans="2:16" x14ac:dyDescent="0.2">
      <c r="B114" t="s">
        <v>389</v>
      </c>
      <c r="C114" s="4" t="s">
        <v>390</v>
      </c>
      <c r="D114" t="s">
        <v>391</v>
      </c>
      <c r="E114" t="s">
        <v>392</v>
      </c>
      <c r="F114" s="1">
        <v>42713</v>
      </c>
      <c r="G114" s="6">
        <v>1.3528</v>
      </c>
      <c r="H114">
        <v>95280</v>
      </c>
      <c r="I114">
        <v>53</v>
      </c>
    </row>
    <row r="115" spans="2:16" x14ac:dyDescent="0.2">
      <c r="B115" t="s">
        <v>393</v>
      </c>
      <c r="C115" s="4" t="s">
        <v>394</v>
      </c>
      <c r="D115" t="s">
        <v>391</v>
      </c>
      <c r="E115" t="s">
        <v>392</v>
      </c>
      <c r="F115" s="1">
        <v>42713</v>
      </c>
      <c r="G115" s="6">
        <v>2.1284000000000001</v>
      </c>
      <c r="H115">
        <v>132840</v>
      </c>
      <c r="I115">
        <v>54</v>
      </c>
    </row>
    <row r="116" spans="2:16" x14ac:dyDescent="0.2">
      <c r="B116" t="s">
        <v>721</v>
      </c>
      <c r="C116" s="4" t="s">
        <v>722</v>
      </c>
      <c r="D116" t="s">
        <v>723</v>
      </c>
      <c r="E116" t="s">
        <v>724</v>
      </c>
      <c r="F116" s="1">
        <v>42602</v>
      </c>
      <c r="G116" s="6">
        <v>4.0966699999999996</v>
      </c>
      <c r="H116">
        <v>249667</v>
      </c>
      <c r="I116">
        <v>76</v>
      </c>
    </row>
    <row r="117" spans="2:16" x14ac:dyDescent="0.2">
      <c r="B117" t="s">
        <v>412</v>
      </c>
      <c r="C117" s="4" t="s">
        <v>413</v>
      </c>
      <c r="D117" t="s">
        <v>414</v>
      </c>
      <c r="E117" t="s">
        <v>415</v>
      </c>
      <c r="F117" s="1">
        <v>42111</v>
      </c>
      <c r="G117" s="6">
        <v>2.59</v>
      </c>
      <c r="H117">
        <v>179000</v>
      </c>
      <c r="I117">
        <v>36</v>
      </c>
    </row>
    <row r="118" spans="2:16" x14ac:dyDescent="0.2">
      <c r="B118" t="s">
        <v>466</v>
      </c>
      <c r="C118" s="4" t="s">
        <v>467</v>
      </c>
      <c r="D118" t="s">
        <v>414</v>
      </c>
      <c r="E118" t="s">
        <v>468</v>
      </c>
      <c r="F118">
        <v>1964</v>
      </c>
      <c r="G118" s="6">
        <v>3.1913300000000002</v>
      </c>
      <c r="H118">
        <v>199133</v>
      </c>
      <c r="I118">
        <v>56</v>
      </c>
    </row>
    <row r="119" spans="2:16" x14ac:dyDescent="0.2">
      <c r="B119" t="s">
        <v>462</v>
      </c>
      <c r="C119" s="4" t="s">
        <v>463</v>
      </c>
      <c r="D119" t="s">
        <v>414</v>
      </c>
      <c r="E119" t="s">
        <v>464</v>
      </c>
      <c r="F119" t="s">
        <v>465</v>
      </c>
      <c r="G119" s="6">
        <v>2.3126599999999997</v>
      </c>
      <c r="H119">
        <v>151266</v>
      </c>
      <c r="I119">
        <v>39</v>
      </c>
    </row>
    <row r="120" spans="2:16" x14ac:dyDescent="0.2">
      <c r="B120" t="s">
        <v>469</v>
      </c>
      <c r="C120" s="4" t="s">
        <v>470</v>
      </c>
      <c r="D120" t="s">
        <v>471</v>
      </c>
      <c r="E120" t="s">
        <v>472</v>
      </c>
      <c r="F120" s="1">
        <v>37635</v>
      </c>
      <c r="G120" s="6">
        <v>3.2324000000000002</v>
      </c>
      <c r="H120">
        <v>203240</v>
      </c>
      <c r="I120">
        <v>68</v>
      </c>
    </row>
    <row r="121" spans="2:16" x14ac:dyDescent="0.2">
      <c r="B121" t="s">
        <v>766</v>
      </c>
      <c r="C121" s="4" t="s">
        <v>767</v>
      </c>
      <c r="D121" t="s">
        <v>768</v>
      </c>
      <c r="E121" t="s">
        <v>769</v>
      </c>
      <c r="F121" s="1">
        <v>44862</v>
      </c>
      <c r="G121" s="6">
        <v>2.4399600000000001</v>
      </c>
      <c r="H121">
        <v>163996</v>
      </c>
      <c r="I121">
        <v>54</v>
      </c>
    </row>
    <row r="122" spans="2:16" x14ac:dyDescent="0.2">
      <c r="B122" t="s">
        <v>175</v>
      </c>
      <c r="C122" s="4" t="s">
        <v>176</v>
      </c>
      <c r="D122" t="s">
        <v>177</v>
      </c>
      <c r="E122" t="s">
        <v>178</v>
      </c>
      <c r="F122" s="1">
        <v>42466</v>
      </c>
      <c r="G122" s="6">
        <v>3.23813</v>
      </c>
      <c r="H122">
        <v>203813</v>
      </c>
      <c r="I122">
        <v>46</v>
      </c>
    </row>
    <row r="123" spans="2:16" x14ac:dyDescent="0.2">
      <c r="B123" t="s">
        <v>381</v>
      </c>
      <c r="C123" s="4" t="s">
        <v>382</v>
      </c>
      <c r="D123" t="s">
        <v>383</v>
      </c>
      <c r="E123" t="s">
        <v>384</v>
      </c>
      <c r="F123" s="1">
        <v>35738</v>
      </c>
      <c r="G123" s="6">
        <v>4.03</v>
      </c>
      <c r="H123">
        <v>243000</v>
      </c>
      <c r="I123">
        <v>38</v>
      </c>
    </row>
    <row r="124" spans="2:16" x14ac:dyDescent="0.2">
      <c r="B124" t="s">
        <v>708</v>
      </c>
      <c r="C124" s="4" t="s">
        <v>709</v>
      </c>
      <c r="D124" t="s">
        <v>704</v>
      </c>
      <c r="E124" t="s">
        <v>710</v>
      </c>
      <c r="F124" s="1">
        <v>44736</v>
      </c>
      <c r="G124" s="6">
        <v>4.0931499999999996</v>
      </c>
      <c r="H124">
        <v>249315</v>
      </c>
      <c r="I124">
        <v>53</v>
      </c>
      <c r="J124" t="s">
        <v>1077</v>
      </c>
      <c r="K124" t="s">
        <v>1078</v>
      </c>
      <c r="N124" t="s">
        <v>1076</v>
      </c>
      <c r="O124" t="s">
        <v>1079</v>
      </c>
      <c r="P124" t="s">
        <v>1137</v>
      </c>
    </row>
    <row r="125" spans="2:16" x14ac:dyDescent="0.2">
      <c r="B125" t="s">
        <v>702</v>
      </c>
      <c r="C125" s="4" t="s">
        <v>703</v>
      </c>
      <c r="D125" t="s">
        <v>704</v>
      </c>
      <c r="E125" t="s">
        <v>703</v>
      </c>
      <c r="F125" s="1">
        <v>43882</v>
      </c>
      <c r="G125" s="6">
        <v>3.1679400000000002</v>
      </c>
      <c r="H125">
        <v>196794</v>
      </c>
      <c r="I125">
        <v>69</v>
      </c>
    </row>
    <row r="126" spans="2:16" x14ac:dyDescent="0.2">
      <c r="B126" t="s">
        <v>315</v>
      </c>
      <c r="C126" s="4" t="s">
        <v>316</v>
      </c>
      <c r="D126" t="s">
        <v>317</v>
      </c>
      <c r="E126" t="s">
        <v>318</v>
      </c>
      <c r="F126" s="1">
        <v>36892</v>
      </c>
      <c r="G126" s="6">
        <v>1.37653</v>
      </c>
      <c r="H126">
        <v>97653</v>
      </c>
      <c r="I126">
        <v>34</v>
      </c>
    </row>
    <row r="127" spans="2:16" x14ac:dyDescent="0.2">
      <c r="B127" t="s">
        <v>219</v>
      </c>
      <c r="C127" s="4" t="s">
        <v>220</v>
      </c>
      <c r="D127" t="s">
        <v>221</v>
      </c>
      <c r="E127" t="s">
        <v>220</v>
      </c>
      <c r="F127" s="1">
        <v>44785</v>
      </c>
      <c r="G127" s="6">
        <v>2.0146299999999999</v>
      </c>
      <c r="H127">
        <v>121463</v>
      </c>
      <c r="I127">
        <v>26</v>
      </c>
    </row>
    <row r="128" spans="2:16" x14ac:dyDescent="0.2">
      <c r="B128" t="s">
        <v>288</v>
      </c>
      <c r="C128" s="4" t="s">
        <v>289</v>
      </c>
      <c r="D128" t="s">
        <v>290</v>
      </c>
      <c r="E128" t="s">
        <v>291</v>
      </c>
      <c r="F128" s="1">
        <v>36641</v>
      </c>
      <c r="G128" s="6">
        <v>4.1429300000000007</v>
      </c>
      <c r="H128">
        <v>254293</v>
      </c>
      <c r="I128">
        <v>54</v>
      </c>
    </row>
    <row r="129" spans="2:16" x14ac:dyDescent="0.2">
      <c r="B129" t="s">
        <v>395</v>
      </c>
      <c r="C129" s="4" t="s">
        <v>396</v>
      </c>
      <c r="D129" t="s">
        <v>290</v>
      </c>
      <c r="E129" t="s">
        <v>397</v>
      </c>
      <c r="F129" s="1">
        <v>35837</v>
      </c>
      <c r="G129" s="6">
        <v>7.1666600000000003</v>
      </c>
      <c r="H129">
        <v>436666</v>
      </c>
      <c r="I129">
        <v>47</v>
      </c>
    </row>
    <row r="130" spans="2:16" x14ac:dyDescent="0.2">
      <c r="B130" t="s">
        <v>267</v>
      </c>
      <c r="C130" s="4" t="s">
        <v>268</v>
      </c>
      <c r="D130" t="s">
        <v>265</v>
      </c>
      <c r="E130" t="s">
        <v>266</v>
      </c>
      <c r="F130" s="1">
        <v>32714</v>
      </c>
      <c r="G130" s="6">
        <v>4.2119999999999997</v>
      </c>
      <c r="H130">
        <v>261200</v>
      </c>
      <c r="I130">
        <v>32</v>
      </c>
    </row>
    <row r="131" spans="2:16" x14ac:dyDescent="0.2">
      <c r="B131" t="s">
        <v>263</v>
      </c>
      <c r="C131" s="4" t="s">
        <v>264</v>
      </c>
      <c r="D131" t="s">
        <v>265</v>
      </c>
      <c r="E131" t="s">
        <v>266</v>
      </c>
      <c r="F131" s="1">
        <v>32714</v>
      </c>
      <c r="G131" s="6">
        <v>2.2706599999999999</v>
      </c>
      <c r="H131">
        <v>147066</v>
      </c>
      <c r="I131">
        <v>48</v>
      </c>
    </row>
    <row r="132" spans="2:16" x14ac:dyDescent="0.2">
      <c r="B132" t="s">
        <v>18</v>
      </c>
      <c r="C132" s="4" t="s">
        <v>19</v>
      </c>
      <c r="D132" t="s">
        <v>4</v>
      </c>
      <c r="E132" t="s">
        <v>15</v>
      </c>
      <c r="F132" s="1">
        <v>44701</v>
      </c>
      <c r="G132" s="6">
        <v>3.1454300000000002</v>
      </c>
      <c r="H132">
        <v>194543</v>
      </c>
      <c r="I132">
        <v>63</v>
      </c>
    </row>
    <row r="133" spans="2:16" x14ac:dyDescent="0.2">
      <c r="B133" t="s">
        <v>509</v>
      </c>
      <c r="C133" s="4" t="s">
        <v>510</v>
      </c>
      <c r="D133" t="s">
        <v>4</v>
      </c>
      <c r="E133" t="s">
        <v>10</v>
      </c>
      <c r="F133" s="1">
        <v>43812</v>
      </c>
      <c r="G133" s="6">
        <v>4.1918600000000001</v>
      </c>
      <c r="H133">
        <v>259186</v>
      </c>
      <c r="I133">
        <v>68</v>
      </c>
    </row>
    <row r="134" spans="2:16" x14ac:dyDescent="0.2">
      <c r="B134" t="s">
        <v>11</v>
      </c>
      <c r="C134" s="4" t="s">
        <v>12</v>
      </c>
      <c r="D134" t="s">
        <v>4</v>
      </c>
      <c r="E134" t="s">
        <v>10</v>
      </c>
      <c r="F134" s="1">
        <v>43812</v>
      </c>
      <c r="G134" s="6">
        <v>4.0013300000000003</v>
      </c>
      <c r="H134">
        <v>240133</v>
      </c>
      <c r="I134">
        <v>79</v>
      </c>
    </row>
    <row r="135" spans="2:16" x14ac:dyDescent="0.2">
      <c r="B135" t="s">
        <v>9</v>
      </c>
      <c r="C135" s="4" t="s">
        <v>10</v>
      </c>
      <c r="D135" t="s">
        <v>4</v>
      </c>
      <c r="E135" t="s">
        <v>10</v>
      </c>
      <c r="F135" s="1">
        <v>43812</v>
      </c>
      <c r="G135" s="6">
        <v>6.1795999999999998</v>
      </c>
      <c r="H135">
        <v>377960</v>
      </c>
      <c r="I135">
        <v>76</v>
      </c>
    </row>
    <row r="136" spans="2:16" x14ac:dyDescent="0.2">
      <c r="B136" t="s">
        <v>680</v>
      </c>
      <c r="C136" s="4" t="s">
        <v>681</v>
      </c>
      <c r="D136" t="s">
        <v>4</v>
      </c>
      <c r="E136" t="s">
        <v>682</v>
      </c>
      <c r="F136" s="1">
        <v>43005</v>
      </c>
      <c r="G136" s="6">
        <v>4.0380399999999996</v>
      </c>
      <c r="H136">
        <v>243804</v>
      </c>
      <c r="I136">
        <v>63</v>
      </c>
    </row>
    <row r="137" spans="2:16" x14ac:dyDescent="0.2">
      <c r="B137" t="s">
        <v>646</v>
      </c>
      <c r="C137" s="4" t="s">
        <v>647</v>
      </c>
      <c r="D137" t="s">
        <v>4</v>
      </c>
      <c r="E137" t="s">
        <v>15</v>
      </c>
      <c r="F137" s="1">
        <v>44701</v>
      </c>
      <c r="G137" s="6">
        <v>2.20241</v>
      </c>
      <c r="H137">
        <v>140241</v>
      </c>
      <c r="I137">
        <v>70</v>
      </c>
    </row>
    <row r="138" spans="2:16" x14ac:dyDescent="0.2">
      <c r="B138" t="s">
        <v>5</v>
      </c>
      <c r="C138" s="4" t="s">
        <v>6</v>
      </c>
      <c r="D138" t="s">
        <v>4</v>
      </c>
      <c r="E138" t="s">
        <v>4</v>
      </c>
      <c r="F138" s="1">
        <v>42867</v>
      </c>
      <c r="G138" s="6">
        <v>2.56386</v>
      </c>
      <c r="H138">
        <v>176386</v>
      </c>
      <c r="I138">
        <v>68</v>
      </c>
      <c r="J138" t="s">
        <v>1116</v>
      </c>
      <c r="K138" t="s">
        <v>1119</v>
      </c>
      <c r="L138" t="s">
        <v>1118</v>
      </c>
      <c r="M138" t="s">
        <v>1120</v>
      </c>
      <c r="N138" t="s">
        <v>1117</v>
      </c>
      <c r="O138" t="s">
        <v>1131</v>
      </c>
      <c r="P138" t="s">
        <v>1132</v>
      </c>
    </row>
    <row r="139" spans="2:16" x14ac:dyDescent="0.2">
      <c r="B139" t="s">
        <v>13</v>
      </c>
      <c r="C139" s="4" t="s">
        <v>14</v>
      </c>
      <c r="D139" t="s">
        <v>4</v>
      </c>
      <c r="E139" t="s">
        <v>15</v>
      </c>
      <c r="F139" s="1">
        <v>44701</v>
      </c>
      <c r="G139" s="6">
        <v>2.5795400000000002</v>
      </c>
      <c r="H139">
        <v>177954</v>
      </c>
      <c r="I139">
        <v>77</v>
      </c>
    </row>
    <row r="140" spans="2:16" x14ac:dyDescent="0.2">
      <c r="B140" t="s">
        <v>16</v>
      </c>
      <c r="C140" s="4" t="s">
        <v>17</v>
      </c>
      <c r="D140" t="s">
        <v>4</v>
      </c>
      <c r="E140" t="s">
        <v>15</v>
      </c>
      <c r="F140" s="1">
        <v>44701</v>
      </c>
      <c r="G140" s="6">
        <v>3.1381299999999999</v>
      </c>
      <c r="H140">
        <v>193813</v>
      </c>
      <c r="I140">
        <v>69</v>
      </c>
    </row>
    <row r="141" spans="2:16" x14ac:dyDescent="0.2">
      <c r="B141" t="s">
        <v>7</v>
      </c>
      <c r="C141" s="4" t="s">
        <v>8</v>
      </c>
      <c r="D141" t="s">
        <v>4</v>
      </c>
      <c r="E141" t="s">
        <v>4</v>
      </c>
      <c r="F141" s="1">
        <v>42867</v>
      </c>
      <c r="G141" s="6">
        <v>4.5107999999999997</v>
      </c>
      <c r="H141">
        <v>291080</v>
      </c>
      <c r="I141">
        <v>62</v>
      </c>
    </row>
    <row r="142" spans="2:16" x14ac:dyDescent="0.2">
      <c r="B142" t="s">
        <v>691</v>
      </c>
      <c r="C142" s="4" t="s">
        <v>692</v>
      </c>
      <c r="D142" t="s">
        <v>4</v>
      </c>
      <c r="E142" t="s">
        <v>15</v>
      </c>
      <c r="F142" s="1">
        <v>44701</v>
      </c>
      <c r="G142" s="6">
        <v>3.3857699999999999</v>
      </c>
      <c r="H142">
        <v>218577</v>
      </c>
      <c r="I142">
        <v>72</v>
      </c>
    </row>
    <row r="143" spans="2:16" x14ac:dyDescent="0.2">
      <c r="B143" t="s">
        <v>197</v>
      </c>
      <c r="C143" s="4" t="s">
        <v>198</v>
      </c>
      <c r="D143" t="s">
        <v>4</v>
      </c>
      <c r="E143" t="s">
        <v>4</v>
      </c>
      <c r="F143" s="1">
        <v>42867</v>
      </c>
      <c r="G143" s="6">
        <v>5.4070600000000004</v>
      </c>
      <c r="H143">
        <v>340706</v>
      </c>
      <c r="I143">
        <v>80</v>
      </c>
    </row>
    <row r="144" spans="2:16" x14ac:dyDescent="0.2">
      <c r="B144" t="s">
        <v>2</v>
      </c>
      <c r="C144" s="4" t="s">
        <v>3</v>
      </c>
      <c r="D144" t="s">
        <v>4</v>
      </c>
      <c r="E144" t="s">
        <v>4</v>
      </c>
      <c r="F144" s="1">
        <v>42867</v>
      </c>
      <c r="G144" s="6">
        <v>4.3879999999999999</v>
      </c>
      <c r="H144">
        <v>278800</v>
      </c>
      <c r="I144">
        <v>62</v>
      </c>
    </row>
    <row r="145" spans="2:16" x14ac:dyDescent="0.2">
      <c r="B145" t="s">
        <v>522</v>
      </c>
      <c r="C145" s="4" t="s">
        <v>523</v>
      </c>
      <c r="D145" t="s">
        <v>524</v>
      </c>
      <c r="E145" t="s">
        <v>523</v>
      </c>
      <c r="F145" s="1">
        <v>41737</v>
      </c>
      <c r="G145" s="6">
        <v>3.15265</v>
      </c>
      <c r="H145">
        <v>195265</v>
      </c>
      <c r="I145">
        <v>51</v>
      </c>
    </row>
    <row r="146" spans="2:16" x14ac:dyDescent="0.2">
      <c r="B146" t="s">
        <v>667</v>
      </c>
      <c r="C146" s="4" t="s">
        <v>668</v>
      </c>
      <c r="D146" t="s">
        <v>669</v>
      </c>
      <c r="E146" t="s">
        <v>668</v>
      </c>
      <c r="F146" s="1">
        <v>45128</v>
      </c>
      <c r="G146" s="6">
        <v>3.4782599999999997</v>
      </c>
      <c r="H146">
        <v>227826</v>
      </c>
      <c r="I146">
        <v>29</v>
      </c>
    </row>
    <row r="147" spans="2:16" x14ac:dyDescent="0.2">
      <c r="B147" t="s">
        <v>254</v>
      </c>
      <c r="C147" s="4" t="s">
        <v>255</v>
      </c>
      <c r="D147" t="s">
        <v>256</v>
      </c>
      <c r="E147" t="s">
        <v>255</v>
      </c>
      <c r="F147" s="1">
        <v>44323</v>
      </c>
      <c r="G147" s="6">
        <v>4.03986</v>
      </c>
      <c r="H147">
        <v>243986</v>
      </c>
      <c r="I147">
        <v>34</v>
      </c>
    </row>
    <row r="148" spans="2:16" x14ac:dyDescent="0.2">
      <c r="B148" t="s">
        <v>525</v>
      </c>
      <c r="C148" s="4" t="s">
        <v>526</v>
      </c>
      <c r="D148" t="s">
        <v>527</v>
      </c>
      <c r="E148" t="s">
        <v>528</v>
      </c>
      <c r="F148" s="1">
        <v>43134</v>
      </c>
      <c r="G148" s="6">
        <v>4.36747</v>
      </c>
      <c r="H148">
        <v>276747</v>
      </c>
      <c r="I148">
        <v>0</v>
      </c>
    </row>
    <row r="149" spans="2:16" x14ac:dyDescent="0.2">
      <c r="B149" t="s">
        <v>109</v>
      </c>
      <c r="C149" s="4" t="s">
        <v>110</v>
      </c>
      <c r="D149" t="s">
        <v>111</v>
      </c>
      <c r="E149" t="s">
        <v>110</v>
      </c>
      <c r="F149" s="1">
        <v>39111</v>
      </c>
      <c r="G149" s="6">
        <v>5.4212499999999997</v>
      </c>
      <c r="H149">
        <v>342125</v>
      </c>
      <c r="I149">
        <v>21</v>
      </c>
      <c r="J149" t="s">
        <v>1124</v>
      </c>
      <c r="K149" t="s">
        <v>1128</v>
      </c>
      <c r="L149" t="s">
        <v>1125</v>
      </c>
      <c r="O149" t="s">
        <v>1126</v>
      </c>
      <c r="P149" t="s">
        <v>1127</v>
      </c>
    </row>
    <row r="150" spans="2:16" x14ac:dyDescent="0.2">
      <c r="B150" t="s">
        <v>379</v>
      </c>
      <c r="C150" s="4" t="s">
        <v>380</v>
      </c>
      <c r="D150" t="s">
        <v>370</v>
      </c>
      <c r="E150" t="s">
        <v>371</v>
      </c>
      <c r="F150" s="1">
        <v>41960</v>
      </c>
      <c r="G150" s="6">
        <v>3.1213299999999999</v>
      </c>
      <c r="H150">
        <v>192133</v>
      </c>
      <c r="I150">
        <v>61</v>
      </c>
    </row>
    <row r="151" spans="2:16" x14ac:dyDescent="0.2">
      <c r="B151" t="s">
        <v>368</v>
      </c>
      <c r="C151" s="4" t="s">
        <v>369</v>
      </c>
      <c r="D151" t="s">
        <v>370</v>
      </c>
      <c r="E151" t="s">
        <v>371</v>
      </c>
      <c r="F151" s="1">
        <v>41960</v>
      </c>
      <c r="G151" s="6">
        <v>3.2008000000000001</v>
      </c>
      <c r="H151">
        <v>200080</v>
      </c>
      <c r="I151">
        <v>46</v>
      </c>
    </row>
    <row r="152" spans="2:16" x14ac:dyDescent="0.2">
      <c r="B152" t="s">
        <v>910</v>
      </c>
      <c r="C152" s="4" t="s">
        <v>911</v>
      </c>
      <c r="D152" t="s">
        <v>912</v>
      </c>
      <c r="E152" t="s">
        <v>913</v>
      </c>
      <c r="F152" s="1">
        <v>42706</v>
      </c>
      <c r="G152" s="6">
        <v>4.0272000000000006</v>
      </c>
      <c r="H152">
        <v>242720</v>
      </c>
      <c r="I152">
        <v>29</v>
      </c>
    </row>
    <row r="153" spans="2:16" x14ac:dyDescent="0.2">
      <c r="B153" t="s">
        <v>744</v>
      </c>
      <c r="C153" s="4" t="s">
        <v>745</v>
      </c>
      <c r="D153" t="s">
        <v>746</v>
      </c>
      <c r="E153" t="s">
        <v>747</v>
      </c>
      <c r="F153" s="1">
        <v>39814</v>
      </c>
      <c r="G153" s="6">
        <v>3.3722599999999998</v>
      </c>
      <c r="H153">
        <v>217226</v>
      </c>
      <c r="I153">
        <v>41</v>
      </c>
    </row>
    <row r="154" spans="2:16" x14ac:dyDescent="0.2">
      <c r="B154" t="s">
        <v>295</v>
      </c>
      <c r="C154" s="4" t="s">
        <v>296</v>
      </c>
      <c r="D154" t="s">
        <v>297</v>
      </c>
      <c r="E154" t="s">
        <v>298</v>
      </c>
      <c r="F154" s="1">
        <v>40179</v>
      </c>
      <c r="G154" s="6">
        <v>4.1109299999999998</v>
      </c>
      <c r="H154">
        <v>251093</v>
      </c>
      <c r="I154">
        <v>54</v>
      </c>
    </row>
    <row r="155" spans="2:16" x14ac:dyDescent="0.2">
      <c r="B155" t="s">
        <v>496</v>
      </c>
      <c r="C155" s="4" t="s">
        <v>497</v>
      </c>
      <c r="D155" t="s">
        <v>498</v>
      </c>
      <c r="E155" t="s">
        <v>499</v>
      </c>
      <c r="F155" s="1">
        <v>44869</v>
      </c>
      <c r="G155" s="6">
        <v>3.3166599999999997</v>
      </c>
      <c r="H155">
        <v>211666</v>
      </c>
      <c r="I155">
        <v>75</v>
      </c>
    </row>
    <row r="156" spans="2:16" x14ac:dyDescent="0.2">
      <c r="B156" t="s">
        <v>705</v>
      </c>
      <c r="C156" s="4" t="s">
        <v>706</v>
      </c>
      <c r="D156" t="s">
        <v>498</v>
      </c>
      <c r="E156" t="s">
        <v>707</v>
      </c>
      <c r="F156" s="1">
        <v>43399</v>
      </c>
      <c r="G156" s="6">
        <v>3.2927300000000002</v>
      </c>
      <c r="H156">
        <v>209273</v>
      </c>
      <c r="I156">
        <v>79</v>
      </c>
    </row>
    <row r="157" spans="2:16" x14ac:dyDescent="0.2">
      <c r="B157" t="s">
        <v>500</v>
      </c>
      <c r="C157" s="4" t="s">
        <v>501</v>
      </c>
      <c r="D157" t="s">
        <v>502</v>
      </c>
      <c r="E157" t="s">
        <v>501</v>
      </c>
      <c r="F157" s="1">
        <v>43399</v>
      </c>
      <c r="G157" s="6">
        <v>3.0963099999999999</v>
      </c>
      <c r="H157">
        <v>189631</v>
      </c>
      <c r="I157">
        <v>3</v>
      </c>
    </row>
    <row r="158" spans="2:16" x14ac:dyDescent="0.2">
      <c r="B158" t="s">
        <v>212</v>
      </c>
      <c r="C158" s="4" t="s">
        <v>213</v>
      </c>
      <c r="D158" t="s">
        <v>201</v>
      </c>
      <c r="E158" t="s">
        <v>202</v>
      </c>
      <c r="F158" s="1">
        <v>44533</v>
      </c>
      <c r="G158" s="6">
        <v>3.0909299999999997</v>
      </c>
      <c r="H158">
        <v>189093</v>
      </c>
      <c r="I158">
        <v>45</v>
      </c>
    </row>
    <row r="159" spans="2:16" x14ac:dyDescent="0.2">
      <c r="B159" t="s">
        <v>207</v>
      </c>
      <c r="C159" s="4" t="s">
        <v>208</v>
      </c>
      <c r="D159" t="s">
        <v>201</v>
      </c>
      <c r="E159" t="s">
        <v>208</v>
      </c>
      <c r="F159" s="1">
        <v>44323</v>
      </c>
      <c r="G159" s="6">
        <v>2.43866</v>
      </c>
      <c r="H159">
        <v>163866</v>
      </c>
      <c r="I159">
        <v>44</v>
      </c>
    </row>
    <row r="160" spans="2:16" x14ac:dyDescent="0.2">
      <c r="B160" t="s">
        <v>209</v>
      </c>
      <c r="C160" s="4" t="s">
        <v>210</v>
      </c>
      <c r="D160" t="s">
        <v>201</v>
      </c>
      <c r="E160" t="s">
        <v>211</v>
      </c>
      <c r="F160" s="1">
        <v>44769</v>
      </c>
      <c r="G160" s="6">
        <v>3.1797200000000001</v>
      </c>
      <c r="H160">
        <v>197972</v>
      </c>
      <c r="I160">
        <v>42</v>
      </c>
    </row>
    <row r="161" spans="2:9" x14ac:dyDescent="0.2">
      <c r="B161" t="s">
        <v>205</v>
      </c>
      <c r="C161" s="4" t="s">
        <v>206</v>
      </c>
      <c r="D161" t="s">
        <v>201</v>
      </c>
      <c r="E161" t="s">
        <v>202</v>
      </c>
      <c r="F161" s="1">
        <v>44533</v>
      </c>
      <c r="G161" s="6">
        <v>3.1241300000000001</v>
      </c>
      <c r="H161">
        <v>192413</v>
      </c>
      <c r="I161">
        <v>50</v>
      </c>
    </row>
    <row r="162" spans="2:9" x14ac:dyDescent="0.2">
      <c r="B162" t="s">
        <v>199</v>
      </c>
      <c r="C162" s="4" t="s">
        <v>200</v>
      </c>
      <c r="D162" t="s">
        <v>201</v>
      </c>
      <c r="E162" t="s">
        <v>202</v>
      </c>
      <c r="F162" s="1">
        <v>44533</v>
      </c>
      <c r="G162" s="6">
        <v>4.0273300000000001</v>
      </c>
      <c r="H162">
        <v>242733</v>
      </c>
      <c r="I162">
        <v>50</v>
      </c>
    </row>
    <row r="163" spans="2:9" x14ac:dyDescent="0.2">
      <c r="B163" t="s">
        <v>203</v>
      </c>
      <c r="C163" s="4" t="s">
        <v>204</v>
      </c>
      <c r="D163" t="s">
        <v>201</v>
      </c>
      <c r="E163" t="s">
        <v>204</v>
      </c>
      <c r="F163" s="1">
        <v>44847</v>
      </c>
      <c r="G163" s="6">
        <v>2.3732500000000001</v>
      </c>
      <c r="H163">
        <v>157325</v>
      </c>
      <c r="I163">
        <v>44</v>
      </c>
    </row>
    <row r="164" spans="2:9" x14ac:dyDescent="0.2">
      <c r="B164" t="s">
        <v>52</v>
      </c>
      <c r="C164" s="4" t="s">
        <v>53</v>
      </c>
      <c r="D164" t="s">
        <v>54</v>
      </c>
      <c r="E164" t="s">
        <v>55</v>
      </c>
      <c r="F164" s="1">
        <v>44274</v>
      </c>
      <c r="G164" s="6">
        <v>2.29189</v>
      </c>
      <c r="H164">
        <v>149189</v>
      </c>
      <c r="I164">
        <v>73</v>
      </c>
    </row>
    <row r="165" spans="2:9" x14ac:dyDescent="0.2">
      <c r="B165" t="s">
        <v>311</v>
      </c>
      <c r="C165" s="4" t="s">
        <v>312</v>
      </c>
      <c r="D165" t="s">
        <v>313</v>
      </c>
      <c r="E165" t="s">
        <v>314</v>
      </c>
      <c r="F165" s="1">
        <v>42713</v>
      </c>
      <c r="G165" s="6">
        <v>1.3804000000000001</v>
      </c>
      <c r="H165">
        <v>98040</v>
      </c>
      <c r="I165">
        <v>68</v>
      </c>
    </row>
    <row r="166" spans="2:9" x14ac:dyDescent="0.2">
      <c r="B166" t="s">
        <v>226</v>
      </c>
      <c r="C166" s="4" t="s">
        <v>227</v>
      </c>
      <c r="D166" t="s">
        <v>224</v>
      </c>
      <c r="E166" t="s">
        <v>225</v>
      </c>
      <c r="F166" s="1">
        <v>44827</v>
      </c>
      <c r="G166" s="6">
        <v>3.2925899999999997</v>
      </c>
      <c r="H166">
        <v>209259</v>
      </c>
      <c r="I166">
        <v>77</v>
      </c>
    </row>
    <row r="167" spans="2:9" x14ac:dyDescent="0.2">
      <c r="B167" t="s">
        <v>689</v>
      </c>
      <c r="C167" s="4" t="s">
        <v>690</v>
      </c>
      <c r="D167" t="s">
        <v>224</v>
      </c>
      <c r="E167" t="s">
        <v>225</v>
      </c>
      <c r="F167" s="1">
        <v>44827</v>
      </c>
      <c r="G167" s="6">
        <v>2.2518899999999999</v>
      </c>
      <c r="H167">
        <v>145189</v>
      </c>
      <c r="I167">
        <v>55</v>
      </c>
    </row>
    <row r="168" spans="2:9" x14ac:dyDescent="0.2">
      <c r="B168" t="s">
        <v>222</v>
      </c>
      <c r="C168" s="4" t="s">
        <v>223</v>
      </c>
      <c r="D168" t="s">
        <v>224</v>
      </c>
      <c r="E168" t="s">
        <v>225</v>
      </c>
      <c r="F168" s="1">
        <v>44827</v>
      </c>
      <c r="G168" s="6">
        <v>2.4596399999999998</v>
      </c>
      <c r="H168">
        <v>165964</v>
      </c>
      <c r="I168">
        <v>48</v>
      </c>
    </row>
    <row r="169" spans="2:9" x14ac:dyDescent="0.2">
      <c r="B169" t="s">
        <v>665</v>
      </c>
      <c r="C169" s="4" t="s">
        <v>666</v>
      </c>
      <c r="D169" t="s">
        <v>224</v>
      </c>
      <c r="E169" t="s">
        <v>666</v>
      </c>
      <c r="F169" s="1">
        <v>45181</v>
      </c>
      <c r="G169" s="6">
        <v>3.3990899999999997</v>
      </c>
      <c r="H169">
        <v>219909</v>
      </c>
      <c r="I169">
        <v>65</v>
      </c>
    </row>
    <row r="170" spans="2:9" x14ac:dyDescent="0.2">
      <c r="B170" t="s">
        <v>734</v>
      </c>
      <c r="C170" s="4" t="s">
        <v>735</v>
      </c>
      <c r="D170" t="s">
        <v>224</v>
      </c>
      <c r="E170" t="s">
        <v>736</v>
      </c>
      <c r="F170" s="1">
        <v>45548</v>
      </c>
      <c r="G170" s="6">
        <v>2.3484100000000003</v>
      </c>
      <c r="H170">
        <v>154841</v>
      </c>
      <c r="I170">
        <v>69</v>
      </c>
    </row>
    <row r="171" spans="2:9" x14ac:dyDescent="0.2">
      <c r="B171" t="s">
        <v>772</v>
      </c>
      <c r="C171" s="4" t="s">
        <v>773</v>
      </c>
      <c r="D171" t="s">
        <v>224</v>
      </c>
      <c r="E171" t="s">
        <v>773</v>
      </c>
      <c r="F171" s="1">
        <v>45397</v>
      </c>
      <c r="G171" s="6">
        <v>2.2573500000000002</v>
      </c>
      <c r="H171">
        <v>145735</v>
      </c>
      <c r="I171">
        <v>64</v>
      </c>
    </row>
    <row r="172" spans="2:9" x14ac:dyDescent="0.2">
      <c r="B172" t="s">
        <v>360</v>
      </c>
      <c r="C172" s="4" t="s">
        <v>361</v>
      </c>
      <c r="D172" t="s">
        <v>362</v>
      </c>
      <c r="E172" t="s">
        <v>363</v>
      </c>
      <c r="F172" s="1">
        <v>44860</v>
      </c>
      <c r="G172" s="6">
        <v>4.0372399999999997</v>
      </c>
      <c r="H172">
        <v>243724</v>
      </c>
      <c r="I172">
        <v>20</v>
      </c>
    </row>
    <row r="173" spans="2:9" x14ac:dyDescent="0.2">
      <c r="B173" t="s">
        <v>581</v>
      </c>
      <c r="C173" s="4" t="s">
        <v>582</v>
      </c>
      <c r="D173" t="s">
        <v>583</v>
      </c>
      <c r="E173" t="s">
        <v>584</v>
      </c>
      <c r="F173" s="1">
        <v>40629</v>
      </c>
      <c r="G173" s="6">
        <v>4.4195899999999995</v>
      </c>
      <c r="H173">
        <v>281959</v>
      </c>
      <c r="I173">
        <v>0</v>
      </c>
    </row>
    <row r="174" spans="2:9" x14ac:dyDescent="0.2">
      <c r="B174" t="s">
        <v>511</v>
      </c>
      <c r="C174" s="4" t="s">
        <v>512</v>
      </c>
      <c r="D174" t="s">
        <v>513</v>
      </c>
      <c r="E174" t="s">
        <v>514</v>
      </c>
      <c r="F174" s="1">
        <v>41966</v>
      </c>
      <c r="G174" s="6">
        <v>4.4769299999999994</v>
      </c>
      <c r="H174">
        <v>287693</v>
      </c>
      <c r="I174">
        <v>70</v>
      </c>
    </row>
    <row r="175" spans="2:9" x14ac:dyDescent="0.2">
      <c r="B175" t="s">
        <v>892</v>
      </c>
      <c r="C175" s="4" t="s">
        <v>893</v>
      </c>
      <c r="D175" t="s">
        <v>890</v>
      </c>
      <c r="E175" t="s">
        <v>891</v>
      </c>
      <c r="F175" s="1">
        <v>45009</v>
      </c>
      <c r="G175" s="6">
        <v>7.1391599999999995</v>
      </c>
      <c r="H175">
        <v>433916</v>
      </c>
      <c r="I175">
        <v>68</v>
      </c>
    </row>
    <row r="176" spans="2:9" x14ac:dyDescent="0.2">
      <c r="B176" t="s">
        <v>888</v>
      </c>
      <c r="C176" s="4" t="s">
        <v>889</v>
      </c>
      <c r="D176" t="s">
        <v>890</v>
      </c>
      <c r="E176" t="s">
        <v>891</v>
      </c>
      <c r="F176" s="1">
        <v>45009</v>
      </c>
      <c r="G176" s="6">
        <v>4.3675699999999997</v>
      </c>
      <c r="H176">
        <v>276757</v>
      </c>
      <c r="I176">
        <v>52</v>
      </c>
    </row>
    <row r="177" spans="2:17" x14ac:dyDescent="0.2">
      <c r="B177" t="s">
        <v>714</v>
      </c>
      <c r="C177" s="4" t="s">
        <v>715</v>
      </c>
      <c r="D177" t="s">
        <v>716</v>
      </c>
      <c r="E177" t="s">
        <v>717</v>
      </c>
      <c r="F177" s="1">
        <v>44106</v>
      </c>
      <c r="G177" s="6">
        <v>3.3380000000000001</v>
      </c>
      <c r="H177">
        <v>213800</v>
      </c>
      <c r="I177">
        <v>58</v>
      </c>
    </row>
    <row r="178" spans="2:17" x14ac:dyDescent="0.2">
      <c r="B178" t="s">
        <v>307</v>
      </c>
      <c r="C178" s="4" t="s">
        <v>308</v>
      </c>
      <c r="D178" t="s">
        <v>309</v>
      </c>
      <c r="E178" t="s">
        <v>310</v>
      </c>
      <c r="F178" s="1">
        <v>43350</v>
      </c>
      <c r="G178" s="6">
        <v>4.3469299999999995</v>
      </c>
      <c r="H178">
        <v>274693</v>
      </c>
      <c r="I178">
        <v>73</v>
      </c>
      <c r="J178" t="s">
        <v>1122</v>
      </c>
      <c r="L178" t="s">
        <v>1121</v>
      </c>
      <c r="O178" t="s">
        <v>1123</v>
      </c>
      <c r="P178" t="s">
        <v>1129</v>
      </c>
    </row>
    <row r="179" spans="2:17" x14ac:dyDescent="0.2">
      <c r="B179" t="s">
        <v>648</v>
      </c>
      <c r="C179" s="4" t="s">
        <v>649</v>
      </c>
      <c r="D179" t="s">
        <v>38</v>
      </c>
      <c r="E179" t="s">
        <v>45</v>
      </c>
      <c r="F179" s="1">
        <v>44778</v>
      </c>
      <c r="G179" s="6">
        <v>3.0301399999999998</v>
      </c>
      <c r="H179">
        <v>183014</v>
      </c>
      <c r="I179">
        <v>62</v>
      </c>
    </row>
    <row r="180" spans="2:17" x14ac:dyDescent="0.2">
      <c r="B180" t="s">
        <v>36</v>
      </c>
      <c r="C180" s="4" t="s">
        <v>37</v>
      </c>
      <c r="D180" t="s">
        <v>38</v>
      </c>
      <c r="E180" t="s">
        <v>39</v>
      </c>
      <c r="F180" s="1">
        <v>43896</v>
      </c>
      <c r="G180" s="6">
        <v>3.0924</v>
      </c>
      <c r="H180">
        <v>189240</v>
      </c>
      <c r="I180">
        <v>44</v>
      </c>
    </row>
    <row r="181" spans="2:17" x14ac:dyDescent="0.2">
      <c r="B181" t="s">
        <v>40</v>
      </c>
      <c r="C181" s="4" t="s">
        <v>41</v>
      </c>
      <c r="D181" t="s">
        <v>38</v>
      </c>
      <c r="E181" t="s">
        <v>42</v>
      </c>
      <c r="F181" s="1">
        <v>43251</v>
      </c>
      <c r="G181" s="6">
        <v>3.2471199999999998</v>
      </c>
      <c r="H181">
        <v>204712</v>
      </c>
      <c r="I181">
        <v>68</v>
      </c>
    </row>
    <row r="182" spans="2:17" x14ac:dyDescent="0.2">
      <c r="B182" t="s">
        <v>43</v>
      </c>
      <c r="C182" s="4" t="s">
        <v>44</v>
      </c>
      <c r="D182" t="s">
        <v>38</v>
      </c>
      <c r="E182" t="s">
        <v>45</v>
      </c>
      <c r="F182" s="1">
        <v>44778</v>
      </c>
      <c r="G182" s="6">
        <v>2.4468799999999997</v>
      </c>
      <c r="H182">
        <v>164688</v>
      </c>
      <c r="I182">
        <v>52</v>
      </c>
      <c r="K182" t="s">
        <v>1102</v>
      </c>
      <c r="L182" t="s">
        <v>1101</v>
      </c>
      <c r="M182" t="s">
        <v>1100</v>
      </c>
      <c r="O182" t="s">
        <v>1102</v>
      </c>
      <c r="P182" t="s">
        <v>1130</v>
      </c>
      <c r="Q182" t="s">
        <v>1099</v>
      </c>
    </row>
    <row r="183" spans="2:17" x14ac:dyDescent="0.2">
      <c r="B183" t="s">
        <v>653</v>
      </c>
      <c r="C183" s="4" t="s">
        <v>654</v>
      </c>
      <c r="D183" t="s">
        <v>655</v>
      </c>
      <c r="E183" t="s">
        <v>656</v>
      </c>
      <c r="F183" s="1">
        <v>43224</v>
      </c>
      <c r="G183" s="6">
        <v>4.0251999999999999</v>
      </c>
      <c r="H183">
        <v>242520</v>
      </c>
      <c r="I183">
        <v>50</v>
      </c>
    </row>
    <row r="184" spans="2:17" x14ac:dyDescent="0.2">
      <c r="B184" t="s">
        <v>673</v>
      </c>
      <c r="C184" s="4" t="s">
        <v>674</v>
      </c>
      <c r="D184" t="s">
        <v>655</v>
      </c>
      <c r="E184" t="s">
        <v>675</v>
      </c>
      <c r="F184" s="1">
        <v>42178</v>
      </c>
      <c r="G184" s="6">
        <v>4.0019999999999998</v>
      </c>
      <c r="H184">
        <v>240200</v>
      </c>
      <c r="I184">
        <v>72</v>
      </c>
    </row>
    <row r="185" spans="2:17" x14ac:dyDescent="0.2">
      <c r="B185" t="s">
        <v>273</v>
      </c>
      <c r="C185" s="4" t="s">
        <v>274</v>
      </c>
      <c r="D185" t="s">
        <v>275</v>
      </c>
      <c r="E185" t="s">
        <v>274</v>
      </c>
      <c r="F185" s="1">
        <v>43028</v>
      </c>
      <c r="G185" s="6">
        <v>3.18974</v>
      </c>
      <c r="H185">
        <v>198974</v>
      </c>
      <c r="I185">
        <v>35</v>
      </c>
    </row>
    <row r="186" spans="2:17" x14ac:dyDescent="0.2">
      <c r="B186" t="s">
        <v>718</v>
      </c>
      <c r="C186" s="4" t="s">
        <v>719</v>
      </c>
      <c r="D186" t="s">
        <v>720</v>
      </c>
      <c r="E186" t="s">
        <v>719</v>
      </c>
      <c r="F186" s="1">
        <v>43966</v>
      </c>
      <c r="G186" s="6">
        <v>2.2022399999999998</v>
      </c>
      <c r="H186">
        <v>140224</v>
      </c>
      <c r="I186">
        <v>65</v>
      </c>
    </row>
    <row r="187" spans="2:17" x14ac:dyDescent="0.2">
      <c r="B187" t="s">
        <v>323</v>
      </c>
      <c r="C187" s="4" t="s">
        <v>324</v>
      </c>
      <c r="D187" t="s">
        <v>325</v>
      </c>
      <c r="E187" t="s">
        <v>326</v>
      </c>
      <c r="F187" s="1">
        <v>34335</v>
      </c>
      <c r="G187" s="6">
        <v>2.2414399999999999</v>
      </c>
      <c r="H187">
        <v>144144</v>
      </c>
      <c r="I187">
        <v>47</v>
      </c>
    </row>
    <row r="188" spans="2:17" x14ac:dyDescent="0.2">
      <c r="B188" t="s">
        <v>284</v>
      </c>
      <c r="C188" s="4" t="s">
        <v>285</v>
      </c>
      <c r="D188" t="s">
        <v>286</v>
      </c>
      <c r="E188" t="s">
        <v>287</v>
      </c>
      <c r="F188" s="1">
        <v>43077</v>
      </c>
      <c r="G188" s="6">
        <v>3.27786</v>
      </c>
      <c r="H188">
        <v>207786</v>
      </c>
      <c r="I188">
        <v>72</v>
      </c>
    </row>
    <row r="189" spans="2:17" x14ac:dyDescent="0.2">
      <c r="B189" t="s">
        <v>350</v>
      </c>
      <c r="C189" s="4" t="s">
        <v>351</v>
      </c>
      <c r="D189" t="s">
        <v>352</v>
      </c>
      <c r="E189" t="s">
        <v>353</v>
      </c>
      <c r="F189" s="1">
        <v>34700</v>
      </c>
      <c r="G189" s="6">
        <v>3.1150600000000002</v>
      </c>
      <c r="H189">
        <v>191506</v>
      </c>
      <c r="I189">
        <v>45</v>
      </c>
    </row>
    <row r="190" spans="2:17" x14ac:dyDescent="0.2">
      <c r="B190" t="s">
        <v>676</v>
      </c>
      <c r="C190" s="4" t="s">
        <v>677</v>
      </c>
      <c r="D190" t="s">
        <v>678</v>
      </c>
      <c r="E190" t="s">
        <v>679</v>
      </c>
      <c r="F190" s="1">
        <v>45128</v>
      </c>
      <c r="G190" s="6">
        <v>1.5015999999999998</v>
      </c>
      <c r="H190">
        <v>110160</v>
      </c>
      <c r="I190">
        <v>70</v>
      </c>
    </row>
    <row r="191" spans="2:17" x14ac:dyDescent="0.2">
      <c r="B191" t="s">
        <v>565</v>
      </c>
      <c r="C191" s="4" t="s">
        <v>566</v>
      </c>
      <c r="D191" t="s">
        <v>567</v>
      </c>
      <c r="E191" t="s">
        <v>568</v>
      </c>
      <c r="F191" s="1">
        <v>42842</v>
      </c>
      <c r="G191" s="6">
        <v>3.4882599999999999</v>
      </c>
      <c r="H191">
        <v>228826</v>
      </c>
      <c r="I191">
        <v>69</v>
      </c>
    </row>
    <row r="192" spans="2:17" x14ac:dyDescent="0.2">
      <c r="B192" t="s">
        <v>276</v>
      </c>
      <c r="C192" s="4" t="s">
        <v>277</v>
      </c>
      <c r="D192" t="s">
        <v>278</v>
      </c>
      <c r="E192" t="s">
        <v>279</v>
      </c>
      <c r="F192" s="1">
        <v>41640</v>
      </c>
      <c r="G192" s="6">
        <v>3.0127999999999999</v>
      </c>
      <c r="H192">
        <v>181280</v>
      </c>
      <c r="I192">
        <v>54</v>
      </c>
    </row>
    <row r="193" spans="2:9" x14ac:dyDescent="0.2">
      <c r="B193" t="s">
        <v>904</v>
      </c>
      <c r="C193" s="4" t="s">
        <v>905</v>
      </c>
      <c r="D193" t="s">
        <v>906</v>
      </c>
      <c r="E193" t="s">
        <v>907</v>
      </c>
      <c r="F193" s="1">
        <v>44419</v>
      </c>
      <c r="G193" s="6">
        <v>4.0388000000000002</v>
      </c>
      <c r="H193">
        <v>243880</v>
      </c>
      <c r="I193">
        <v>0</v>
      </c>
    </row>
    <row r="194" spans="2:9" x14ac:dyDescent="0.2">
      <c r="B194" t="s">
        <v>87</v>
      </c>
      <c r="C194" s="4" t="s">
        <v>88</v>
      </c>
      <c r="D194" t="s">
        <v>89</v>
      </c>
      <c r="E194" t="s">
        <v>90</v>
      </c>
      <c r="F194" s="1">
        <v>42016</v>
      </c>
      <c r="G194" s="6">
        <v>4.2966600000000001</v>
      </c>
      <c r="H194">
        <v>269666</v>
      </c>
      <c r="I194">
        <v>82</v>
      </c>
    </row>
    <row r="195" spans="2:9" x14ac:dyDescent="0.2">
      <c r="B195" t="s">
        <v>631</v>
      </c>
      <c r="C195" s="4" t="s">
        <v>632</v>
      </c>
      <c r="D195" t="s">
        <v>633</v>
      </c>
      <c r="E195" t="s">
        <v>632</v>
      </c>
      <c r="F195" s="1">
        <v>43966</v>
      </c>
      <c r="G195" s="6">
        <v>3.1820499999999998</v>
      </c>
      <c r="H195">
        <v>198205</v>
      </c>
      <c r="I195">
        <v>0</v>
      </c>
    </row>
    <row r="196" spans="2:9" x14ac:dyDescent="0.2">
      <c r="B196" t="s">
        <v>449</v>
      </c>
      <c r="C196" s="4" t="s">
        <v>450</v>
      </c>
      <c r="D196" t="s">
        <v>441</v>
      </c>
      <c r="E196" t="s">
        <v>445</v>
      </c>
      <c r="F196" s="1">
        <v>39199</v>
      </c>
      <c r="G196" s="6">
        <v>4.298</v>
      </c>
      <c r="H196">
        <v>269800</v>
      </c>
      <c r="I196">
        <v>54</v>
      </c>
    </row>
    <row r="197" spans="2:9" x14ac:dyDescent="0.2">
      <c r="B197" t="s">
        <v>451</v>
      </c>
      <c r="C197" s="4" t="s">
        <v>452</v>
      </c>
      <c r="D197" t="s">
        <v>441</v>
      </c>
      <c r="E197" t="s">
        <v>453</v>
      </c>
      <c r="F197" s="1">
        <v>40092</v>
      </c>
      <c r="G197" s="6">
        <v>4.3537299999999997</v>
      </c>
      <c r="H197">
        <v>275373</v>
      </c>
      <c r="I197">
        <v>37</v>
      </c>
    </row>
    <row r="198" spans="2:9" x14ac:dyDescent="0.2">
      <c r="B198" t="s">
        <v>456</v>
      </c>
      <c r="C198" s="4" t="s">
        <v>457</v>
      </c>
      <c r="D198" t="s">
        <v>441</v>
      </c>
      <c r="E198" t="s">
        <v>453</v>
      </c>
      <c r="F198" s="1">
        <v>40092</v>
      </c>
      <c r="G198" s="6">
        <v>4.1474599999999997</v>
      </c>
      <c r="H198">
        <v>254746</v>
      </c>
      <c r="I198">
        <v>51</v>
      </c>
    </row>
    <row r="199" spans="2:9" x14ac:dyDescent="0.2">
      <c r="B199" t="s">
        <v>443</v>
      </c>
      <c r="C199" s="4" t="s">
        <v>444</v>
      </c>
      <c r="D199" t="s">
        <v>441</v>
      </c>
      <c r="E199" t="s">
        <v>445</v>
      </c>
      <c r="F199" s="1">
        <v>39199</v>
      </c>
      <c r="G199" s="6">
        <v>3.3237299999999999</v>
      </c>
      <c r="H199">
        <v>212373</v>
      </c>
      <c r="I199">
        <v>70</v>
      </c>
    </row>
    <row r="200" spans="2:9" x14ac:dyDescent="0.2">
      <c r="B200" t="s">
        <v>446</v>
      </c>
      <c r="C200" s="4" t="s">
        <v>447</v>
      </c>
      <c r="D200" t="s">
        <v>441</v>
      </c>
      <c r="E200" t="s">
        <v>448</v>
      </c>
      <c r="F200" s="1">
        <v>38390</v>
      </c>
      <c r="G200" s="6">
        <v>3.5733299999999999</v>
      </c>
      <c r="H200">
        <v>237333</v>
      </c>
      <c r="I200">
        <v>66</v>
      </c>
    </row>
    <row r="201" spans="2:9" x14ac:dyDescent="0.2">
      <c r="B201" t="s">
        <v>458</v>
      </c>
      <c r="C201" s="4" t="s">
        <v>459</v>
      </c>
      <c r="D201" t="s">
        <v>441</v>
      </c>
      <c r="E201" t="s">
        <v>453</v>
      </c>
      <c r="F201" s="1">
        <v>40092</v>
      </c>
      <c r="G201" s="6">
        <v>3.0822599999999998</v>
      </c>
      <c r="H201">
        <v>188226</v>
      </c>
      <c r="I201">
        <v>49</v>
      </c>
    </row>
    <row r="202" spans="2:9" x14ac:dyDescent="0.2">
      <c r="B202" t="s">
        <v>476</v>
      </c>
      <c r="C202" s="4" t="s">
        <v>477</v>
      </c>
      <c r="D202" t="s">
        <v>441</v>
      </c>
      <c r="E202" t="s">
        <v>442</v>
      </c>
      <c r="F202" s="1">
        <v>43420</v>
      </c>
      <c r="G202" s="6">
        <v>3.4996300000000002</v>
      </c>
      <c r="H202">
        <v>229963</v>
      </c>
      <c r="I202">
        <v>52</v>
      </c>
    </row>
    <row r="203" spans="2:9" x14ac:dyDescent="0.2">
      <c r="B203" t="s">
        <v>473</v>
      </c>
      <c r="C203" s="4" t="s">
        <v>474</v>
      </c>
      <c r="D203" t="s">
        <v>441</v>
      </c>
      <c r="E203" t="s">
        <v>475</v>
      </c>
      <c r="F203" s="1">
        <v>37873</v>
      </c>
      <c r="G203" s="6">
        <v>3.18933</v>
      </c>
      <c r="H203">
        <v>198933</v>
      </c>
      <c r="I203">
        <v>23</v>
      </c>
    </row>
    <row r="204" spans="2:9" x14ac:dyDescent="0.2">
      <c r="B204" t="s">
        <v>460</v>
      </c>
      <c r="C204" s="4" t="s">
        <v>461</v>
      </c>
      <c r="D204" t="s">
        <v>441</v>
      </c>
      <c r="E204" t="s">
        <v>448</v>
      </c>
      <c r="F204" s="1">
        <v>38390</v>
      </c>
      <c r="G204" s="6">
        <v>3.3861300000000001</v>
      </c>
      <c r="H204">
        <v>218613</v>
      </c>
      <c r="I204">
        <v>54</v>
      </c>
    </row>
    <row r="205" spans="2:9" x14ac:dyDescent="0.2">
      <c r="B205" t="s">
        <v>439</v>
      </c>
      <c r="C205" s="4" t="s">
        <v>440</v>
      </c>
      <c r="D205" t="s">
        <v>441</v>
      </c>
      <c r="E205" t="s">
        <v>442</v>
      </c>
      <c r="F205" s="1">
        <v>43420</v>
      </c>
      <c r="G205" s="6">
        <v>3.3826100000000001</v>
      </c>
      <c r="H205">
        <v>218261</v>
      </c>
      <c r="I205">
        <v>40</v>
      </c>
    </row>
    <row r="206" spans="2:9" x14ac:dyDescent="0.2">
      <c r="B206" t="s">
        <v>454</v>
      </c>
      <c r="C206" s="4" t="s">
        <v>455</v>
      </c>
      <c r="D206" t="s">
        <v>441</v>
      </c>
      <c r="E206" t="s">
        <v>453</v>
      </c>
      <c r="F206" s="1">
        <v>40092</v>
      </c>
      <c r="G206" s="6">
        <v>3.0740000000000003</v>
      </c>
      <c r="H206">
        <v>187400</v>
      </c>
      <c r="I206">
        <v>37</v>
      </c>
    </row>
    <row r="207" spans="2:9" x14ac:dyDescent="0.2">
      <c r="B207" t="s">
        <v>358</v>
      </c>
      <c r="C207" s="4" t="s">
        <v>359</v>
      </c>
      <c r="D207" t="s">
        <v>356</v>
      </c>
      <c r="E207" t="s">
        <v>357</v>
      </c>
      <c r="F207" s="1">
        <v>44547</v>
      </c>
      <c r="G207" s="6">
        <v>2.0089299999999999</v>
      </c>
      <c r="H207">
        <v>120893</v>
      </c>
      <c r="I207">
        <v>28</v>
      </c>
    </row>
    <row r="208" spans="2:9" x14ac:dyDescent="0.2">
      <c r="B208" t="s">
        <v>354</v>
      </c>
      <c r="C208" s="4" t="s">
        <v>355</v>
      </c>
      <c r="D208" t="s">
        <v>356</v>
      </c>
      <c r="E208" t="s">
        <v>357</v>
      </c>
      <c r="F208" s="1">
        <v>44547</v>
      </c>
      <c r="G208" s="6">
        <v>6.4927999999999999</v>
      </c>
      <c r="H208">
        <v>409280</v>
      </c>
      <c r="I208">
        <v>35</v>
      </c>
    </row>
    <row r="209" spans="2:17" x14ac:dyDescent="0.2">
      <c r="B209" t="s">
        <v>897</v>
      </c>
      <c r="C209" s="4" t="s">
        <v>898</v>
      </c>
      <c r="D209" t="s">
        <v>899</v>
      </c>
      <c r="E209" t="s">
        <v>900</v>
      </c>
      <c r="F209" s="1">
        <v>44162</v>
      </c>
      <c r="G209" s="6">
        <v>3.1645300000000001</v>
      </c>
      <c r="H209">
        <v>196453</v>
      </c>
      <c r="I209">
        <v>81</v>
      </c>
    </row>
    <row r="210" spans="2:17" x14ac:dyDescent="0.2">
      <c r="B210" t="s">
        <v>398</v>
      </c>
      <c r="C210" s="4" t="s">
        <v>399</v>
      </c>
      <c r="D210" t="s">
        <v>400</v>
      </c>
      <c r="E210" t="s">
        <v>401</v>
      </c>
      <c r="F210" s="1">
        <v>41583</v>
      </c>
      <c r="G210" s="6">
        <v>3.38666</v>
      </c>
      <c r="H210">
        <v>218666</v>
      </c>
      <c r="I210">
        <v>0</v>
      </c>
    </row>
    <row r="211" spans="2:17" x14ac:dyDescent="0.2">
      <c r="B211" t="s">
        <v>485</v>
      </c>
      <c r="C211" s="4" t="s">
        <v>486</v>
      </c>
      <c r="D211" t="s">
        <v>487</v>
      </c>
      <c r="E211" t="s">
        <v>488</v>
      </c>
      <c r="F211" s="1">
        <v>38069</v>
      </c>
      <c r="G211" s="6">
        <v>4.5486599999999999</v>
      </c>
      <c r="H211">
        <v>294866</v>
      </c>
      <c r="I211">
        <v>1</v>
      </c>
    </row>
    <row r="212" spans="2:17" x14ac:dyDescent="0.2">
      <c r="B212" t="s">
        <v>585</v>
      </c>
      <c r="C212" s="4" t="s">
        <v>586</v>
      </c>
      <c r="D212" t="s">
        <v>587</v>
      </c>
      <c r="E212" t="s">
        <v>588</v>
      </c>
      <c r="F212" s="1">
        <v>41172</v>
      </c>
      <c r="G212" s="6">
        <v>5.0818599999999998</v>
      </c>
      <c r="H212">
        <v>308186</v>
      </c>
      <c r="I212">
        <v>0</v>
      </c>
    </row>
    <row r="213" spans="2:17" x14ac:dyDescent="0.2">
      <c r="B213" t="s">
        <v>493</v>
      </c>
      <c r="C213" s="4" t="s">
        <v>494</v>
      </c>
      <c r="D213" t="s">
        <v>495</v>
      </c>
      <c r="E213" t="s">
        <v>494</v>
      </c>
      <c r="F213" s="1">
        <v>44974</v>
      </c>
      <c r="G213" s="6">
        <v>3.0604299999999998</v>
      </c>
      <c r="H213">
        <v>186043</v>
      </c>
      <c r="I213">
        <v>2</v>
      </c>
    </row>
    <row r="214" spans="2:17" x14ac:dyDescent="0.2">
      <c r="B214" t="s">
        <v>533</v>
      </c>
      <c r="C214" s="4" t="s">
        <v>534</v>
      </c>
      <c r="D214" t="s">
        <v>535</v>
      </c>
      <c r="E214" t="s">
        <v>536</v>
      </c>
      <c r="F214" s="1">
        <v>42479</v>
      </c>
      <c r="G214" s="6">
        <v>3.27013</v>
      </c>
      <c r="H214">
        <v>207013</v>
      </c>
      <c r="I214">
        <v>0</v>
      </c>
    </row>
    <row r="215" spans="2:17" x14ac:dyDescent="0.2">
      <c r="B215" t="s">
        <v>112</v>
      </c>
      <c r="C215" s="4" t="s">
        <v>113</v>
      </c>
      <c r="D215" t="s">
        <v>114</v>
      </c>
      <c r="E215" t="s">
        <v>115</v>
      </c>
      <c r="F215" s="1">
        <v>44337</v>
      </c>
      <c r="G215" s="6">
        <v>4.02013</v>
      </c>
      <c r="H215">
        <v>242013</v>
      </c>
      <c r="I215">
        <v>83</v>
      </c>
    </row>
    <row r="216" spans="2:17" x14ac:dyDescent="0.2">
      <c r="B216" t="s">
        <v>118</v>
      </c>
      <c r="C216" s="4" t="s">
        <v>119</v>
      </c>
      <c r="D216" t="s">
        <v>114</v>
      </c>
      <c r="E216" t="s">
        <v>115</v>
      </c>
      <c r="F216" s="1">
        <v>44337</v>
      </c>
      <c r="G216" s="6">
        <v>2.32666</v>
      </c>
      <c r="H216">
        <v>152666</v>
      </c>
      <c r="I216">
        <v>82</v>
      </c>
    </row>
    <row r="217" spans="2:17" x14ac:dyDescent="0.2">
      <c r="B217" t="s">
        <v>120</v>
      </c>
      <c r="C217" s="4" t="s">
        <v>121</v>
      </c>
      <c r="D217" t="s">
        <v>114</v>
      </c>
      <c r="E217" t="s">
        <v>115</v>
      </c>
      <c r="F217" s="1">
        <v>44337</v>
      </c>
      <c r="G217" s="6">
        <v>2.5593300000000001</v>
      </c>
      <c r="H217">
        <v>175933</v>
      </c>
      <c r="I217">
        <v>82</v>
      </c>
    </row>
    <row r="218" spans="2:17" x14ac:dyDescent="0.2">
      <c r="B218" t="s">
        <v>637</v>
      </c>
      <c r="C218" s="4" t="s">
        <v>638</v>
      </c>
      <c r="D218" t="s">
        <v>114</v>
      </c>
      <c r="E218" t="s">
        <v>639</v>
      </c>
      <c r="F218" s="1">
        <v>43777</v>
      </c>
      <c r="G218" s="6">
        <v>2.5225299999999997</v>
      </c>
      <c r="H218">
        <v>172253</v>
      </c>
      <c r="I218">
        <v>53</v>
      </c>
    </row>
    <row r="219" spans="2:17" x14ac:dyDescent="0.2">
      <c r="B219" t="s">
        <v>116</v>
      </c>
      <c r="C219" s="4" t="s">
        <v>117</v>
      </c>
      <c r="D219" t="s">
        <v>114</v>
      </c>
      <c r="E219" t="s">
        <v>115</v>
      </c>
      <c r="F219" s="1">
        <v>44337</v>
      </c>
      <c r="G219" s="6">
        <v>3.4922599999999999</v>
      </c>
      <c r="H219">
        <v>229226</v>
      </c>
      <c r="I219">
        <v>84</v>
      </c>
    </row>
    <row r="220" spans="2:17" x14ac:dyDescent="0.2">
      <c r="B220" t="s">
        <v>670</v>
      </c>
      <c r="C220" s="4" t="s">
        <v>671</v>
      </c>
      <c r="D220" t="s">
        <v>672</v>
      </c>
      <c r="E220" t="s">
        <v>671</v>
      </c>
      <c r="F220" s="1">
        <v>44974</v>
      </c>
      <c r="G220" s="6">
        <v>3.2918799999999999</v>
      </c>
      <c r="H220">
        <v>209188</v>
      </c>
      <c r="I220">
        <v>57</v>
      </c>
    </row>
    <row r="221" spans="2:17" x14ac:dyDescent="0.2">
      <c r="B221" t="s">
        <v>683</v>
      </c>
      <c r="C221" s="4" t="s">
        <v>684</v>
      </c>
      <c r="D221" t="s">
        <v>672</v>
      </c>
      <c r="E221" t="s">
        <v>685</v>
      </c>
      <c r="F221" s="1">
        <v>44659</v>
      </c>
      <c r="G221" s="6">
        <v>3.3668</v>
      </c>
      <c r="H221">
        <v>216680</v>
      </c>
      <c r="I221">
        <v>75</v>
      </c>
      <c r="J221" t="s">
        <v>1103</v>
      </c>
      <c r="K221" t="s">
        <v>1108</v>
      </c>
      <c r="L221" t="s">
        <v>1109</v>
      </c>
      <c r="M221" t="s">
        <v>1106</v>
      </c>
      <c r="N221" t="s">
        <v>1104</v>
      </c>
      <c r="O221" t="s">
        <v>1105</v>
      </c>
      <c r="P221" t="s">
        <v>1136</v>
      </c>
      <c r="Q221" t="s">
        <v>1107</v>
      </c>
    </row>
    <row r="222" spans="2:17" x14ac:dyDescent="0.2">
      <c r="B222" t="s">
        <v>865</v>
      </c>
      <c r="C222" s="4" t="s">
        <v>866</v>
      </c>
      <c r="D222" t="s">
        <v>128</v>
      </c>
      <c r="E222" t="s">
        <v>134</v>
      </c>
      <c r="F222" s="1">
        <v>41225</v>
      </c>
      <c r="G222" s="6">
        <v>2.5843999999999996</v>
      </c>
      <c r="H222">
        <v>178440</v>
      </c>
      <c r="I222">
        <v>53</v>
      </c>
    </row>
    <row r="223" spans="2:17" x14ac:dyDescent="0.2">
      <c r="B223" t="s">
        <v>143</v>
      </c>
      <c r="C223" s="4" t="s">
        <v>144</v>
      </c>
      <c r="D223" t="s">
        <v>128</v>
      </c>
      <c r="E223" t="s">
        <v>129</v>
      </c>
      <c r="F223" s="1">
        <v>41603</v>
      </c>
      <c r="G223" s="6">
        <v>3.20106</v>
      </c>
      <c r="H223">
        <v>200106</v>
      </c>
      <c r="I223">
        <v>74</v>
      </c>
    </row>
    <row r="224" spans="2:17" x14ac:dyDescent="0.2">
      <c r="B224" t="s">
        <v>135</v>
      </c>
      <c r="C224" s="4" t="s">
        <v>136</v>
      </c>
      <c r="D224" t="s">
        <v>128</v>
      </c>
      <c r="E224" t="s">
        <v>134</v>
      </c>
      <c r="F224" s="1">
        <v>41225</v>
      </c>
      <c r="G224" s="6">
        <v>2.4468000000000001</v>
      </c>
      <c r="H224">
        <v>164680</v>
      </c>
      <c r="I224">
        <v>58</v>
      </c>
    </row>
    <row r="225" spans="2:17" x14ac:dyDescent="0.2">
      <c r="B225" t="s">
        <v>132</v>
      </c>
      <c r="C225" s="4" t="s">
        <v>133</v>
      </c>
      <c r="D225" t="s">
        <v>128</v>
      </c>
      <c r="E225" t="s">
        <v>134</v>
      </c>
      <c r="F225" s="1">
        <v>41225</v>
      </c>
      <c r="G225" s="6">
        <v>3.3289300000000002</v>
      </c>
      <c r="H225">
        <v>212893</v>
      </c>
      <c r="I225">
        <v>54</v>
      </c>
    </row>
    <row r="226" spans="2:17" x14ac:dyDescent="0.2">
      <c r="B226" t="s">
        <v>847</v>
      </c>
      <c r="C226" s="4" t="s">
        <v>848</v>
      </c>
      <c r="D226" t="s">
        <v>128</v>
      </c>
      <c r="E226" t="s">
        <v>844</v>
      </c>
      <c r="F226" s="1">
        <v>42321</v>
      </c>
      <c r="G226" s="6">
        <v>3.1497299999999999</v>
      </c>
      <c r="H226">
        <v>194973</v>
      </c>
      <c r="I226">
        <v>59</v>
      </c>
    </row>
    <row r="227" spans="2:17" x14ac:dyDescent="0.2">
      <c r="B227" t="s">
        <v>137</v>
      </c>
      <c r="C227" s="4" t="s">
        <v>138</v>
      </c>
      <c r="D227" t="s">
        <v>128</v>
      </c>
      <c r="E227" t="s">
        <v>139</v>
      </c>
      <c r="F227" s="1">
        <v>41054</v>
      </c>
      <c r="G227" s="6">
        <v>4.0450600000000003</v>
      </c>
      <c r="H227">
        <v>244506</v>
      </c>
      <c r="I227">
        <v>60</v>
      </c>
    </row>
    <row r="228" spans="2:17" x14ac:dyDescent="0.2">
      <c r="B228" t="s">
        <v>147</v>
      </c>
      <c r="C228" s="4" t="s">
        <v>148</v>
      </c>
      <c r="D228" t="s">
        <v>128</v>
      </c>
      <c r="E228" t="s">
        <v>129</v>
      </c>
      <c r="F228" s="1">
        <v>41603</v>
      </c>
      <c r="G228" s="6">
        <v>3.0854599999999999</v>
      </c>
      <c r="H228">
        <v>188546</v>
      </c>
      <c r="I228">
        <v>59</v>
      </c>
    </row>
    <row r="229" spans="2:17" x14ac:dyDescent="0.2">
      <c r="B229" t="s">
        <v>855</v>
      </c>
      <c r="C229" s="4" t="s">
        <v>856</v>
      </c>
      <c r="D229" t="s">
        <v>128</v>
      </c>
      <c r="E229" t="s">
        <v>844</v>
      </c>
      <c r="F229" s="1">
        <v>42321</v>
      </c>
      <c r="G229" s="6">
        <v>3.0742599999999998</v>
      </c>
      <c r="H229">
        <v>187426</v>
      </c>
      <c r="I229">
        <v>69</v>
      </c>
    </row>
    <row r="230" spans="2:17" x14ac:dyDescent="0.2">
      <c r="B230" t="s">
        <v>853</v>
      </c>
      <c r="C230" s="4" t="s">
        <v>854</v>
      </c>
      <c r="D230" t="s">
        <v>128</v>
      </c>
      <c r="E230" t="s">
        <v>844</v>
      </c>
      <c r="F230" s="1">
        <v>42321</v>
      </c>
      <c r="G230" s="6">
        <v>2.5901300000000003</v>
      </c>
      <c r="H230">
        <v>179013</v>
      </c>
      <c r="I230">
        <v>56</v>
      </c>
    </row>
    <row r="231" spans="2:17" x14ac:dyDescent="0.2">
      <c r="B231" t="s">
        <v>849</v>
      </c>
      <c r="C231" s="4" t="s">
        <v>850</v>
      </c>
      <c r="D231" t="s">
        <v>128</v>
      </c>
      <c r="E231" t="s">
        <v>844</v>
      </c>
      <c r="F231" s="1">
        <v>42321</v>
      </c>
      <c r="G231" s="6">
        <v>3.5032000000000001</v>
      </c>
      <c r="H231">
        <v>230320</v>
      </c>
      <c r="I231">
        <v>63</v>
      </c>
    </row>
    <row r="232" spans="2:17" x14ac:dyDescent="0.2">
      <c r="B232" t="s">
        <v>845</v>
      </c>
      <c r="C232" s="4" t="s">
        <v>846</v>
      </c>
      <c r="D232" t="s">
        <v>128</v>
      </c>
      <c r="E232" t="s">
        <v>844</v>
      </c>
      <c r="F232" s="1">
        <v>42321</v>
      </c>
      <c r="G232" s="6">
        <v>4.0947999999999993</v>
      </c>
      <c r="H232">
        <v>249480</v>
      </c>
      <c r="I232">
        <v>61</v>
      </c>
    </row>
    <row r="233" spans="2:17" x14ac:dyDescent="0.2">
      <c r="B233" t="s">
        <v>859</v>
      </c>
      <c r="C233" s="4" t="s">
        <v>860</v>
      </c>
      <c r="D233" t="s">
        <v>128</v>
      </c>
      <c r="E233" t="s">
        <v>134</v>
      </c>
      <c r="F233" s="1">
        <v>41225</v>
      </c>
      <c r="G233" s="6">
        <v>3.0286600000000004</v>
      </c>
      <c r="H233">
        <v>182866</v>
      </c>
      <c r="I233">
        <v>70</v>
      </c>
    </row>
    <row r="234" spans="2:17" x14ac:dyDescent="0.2">
      <c r="B234" t="s">
        <v>863</v>
      </c>
      <c r="C234" s="4" t="s">
        <v>864</v>
      </c>
      <c r="D234" t="s">
        <v>128</v>
      </c>
      <c r="E234" t="s">
        <v>134</v>
      </c>
      <c r="F234" s="1">
        <v>41225</v>
      </c>
      <c r="G234" s="6">
        <v>3.2354600000000002</v>
      </c>
      <c r="H234">
        <v>203546</v>
      </c>
      <c r="I234">
        <v>60</v>
      </c>
    </row>
    <row r="235" spans="2:17" x14ac:dyDescent="0.2">
      <c r="B235" t="s">
        <v>861</v>
      </c>
      <c r="C235" s="4" t="s">
        <v>862</v>
      </c>
      <c r="D235" t="s">
        <v>128</v>
      </c>
      <c r="E235" t="s">
        <v>134</v>
      </c>
      <c r="F235" s="1">
        <v>41225</v>
      </c>
      <c r="G235" s="6">
        <v>3.3904000000000001</v>
      </c>
      <c r="H235">
        <v>219040</v>
      </c>
      <c r="I235">
        <v>70</v>
      </c>
    </row>
    <row r="236" spans="2:17" x14ac:dyDescent="0.2">
      <c r="B236" t="s">
        <v>857</v>
      </c>
      <c r="C236" s="23" t="s">
        <v>858</v>
      </c>
      <c r="D236" s="24" t="s">
        <v>128</v>
      </c>
      <c r="E236" s="24" t="s">
        <v>134</v>
      </c>
      <c r="F236" s="25">
        <v>41225</v>
      </c>
      <c r="G236" s="26">
        <v>3.2021299999999999</v>
      </c>
      <c r="H236" s="24">
        <v>200213</v>
      </c>
      <c r="I236" s="24">
        <v>70</v>
      </c>
      <c r="J236" s="24"/>
      <c r="K236" s="24"/>
      <c r="L236" s="24"/>
      <c r="M236" s="24"/>
      <c r="N236" s="24"/>
      <c r="O236" s="24"/>
      <c r="P236" s="24"/>
      <c r="Q236" s="24"/>
    </row>
    <row r="237" spans="2:17" x14ac:dyDescent="0.2">
      <c r="B237" t="s">
        <v>851</v>
      </c>
      <c r="C237" s="4" t="s">
        <v>852</v>
      </c>
      <c r="D237" t="s">
        <v>128</v>
      </c>
      <c r="E237" t="s">
        <v>844</v>
      </c>
      <c r="F237" s="1">
        <v>42321</v>
      </c>
      <c r="G237" s="6">
        <v>3.1215999999999999</v>
      </c>
      <c r="H237">
        <v>192160</v>
      </c>
      <c r="I237">
        <v>55</v>
      </c>
    </row>
    <row r="238" spans="2:17" x14ac:dyDescent="0.2">
      <c r="B238" t="s">
        <v>153</v>
      </c>
      <c r="C238" s="4" t="s">
        <v>154</v>
      </c>
      <c r="D238" t="s">
        <v>128</v>
      </c>
      <c r="E238" t="s">
        <v>134</v>
      </c>
      <c r="F238" s="1">
        <v>41225</v>
      </c>
      <c r="G238" s="6">
        <v>3.0430600000000001</v>
      </c>
      <c r="H238">
        <v>184306</v>
      </c>
      <c r="I238">
        <v>54</v>
      </c>
    </row>
    <row r="239" spans="2:17" x14ac:dyDescent="0.2">
      <c r="B239" t="s">
        <v>869</v>
      </c>
      <c r="C239" s="4" t="s">
        <v>870</v>
      </c>
      <c r="D239" t="s">
        <v>128</v>
      </c>
      <c r="E239" t="s">
        <v>139</v>
      </c>
      <c r="F239" s="1">
        <v>41054</v>
      </c>
      <c r="G239" s="6">
        <v>3.05653</v>
      </c>
      <c r="H239">
        <v>185653</v>
      </c>
      <c r="I239">
        <v>54</v>
      </c>
    </row>
    <row r="240" spans="2:17" x14ac:dyDescent="0.2">
      <c r="B240" t="s">
        <v>145</v>
      </c>
      <c r="C240" s="4" t="s">
        <v>146</v>
      </c>
      <c r="D240" t="s">
        <v>128</v>
      </c>
      <c r="E240" t="s">
        <v>142</v>
      </c>
      <c r="F240" s="1">
        <v>41960</v>
      </c>
      <c r="G240" s="6">
        <v>3.4659999999999997</v>
      </c>
      <c r="H240">
        <v>226600</v>
      </c>
      <c r="I240">
        <v>86</v>
      </c>
    </row>
    <row r="241" spans="2:9" x14ac:dyDescent="0.2">
      <c r="B241" t="s">
        <v>155</v>
      </c>
      <c r="C241" s="4" t="s">
        <v>156</v>
      </c>
      <c r="D241" t="s">
        <v>128</v>
      </c>
      <c r="E241" t="s">
        <v>134</v>
      </c>
      <c r="F241" s="1">
        <v>41225</v>
      </c>
      <c r="G241" s="6">
        <v>3.3162599999999998</v>
      </c>
      <c r="H241">
        <v>211626</v>
      </c>
      <c r="I241">
        <v>56</v>
      </c>
    </row>
    <row r="242" spans="2:9" x14ac:dyDescent="0.2">
      <c r="B242" t="s">
        <v>843</v>
      </c>
      <c r="C242" s="4" t="s">
        <v>431</v>
      </c>
      <c r="D242" t="s">
        <v>128</v>
      </c>
      <c r="E242" t="s">
        <v>844</v>
      </c>
      <c r="F242" s="1">
        <v>42321</v>
      </c>
      <c r="G242" s="6">
        <v>3.5033300000000001</v>
      </c>
      <c r="H242">
        <v>230333</v>
      </c>
      <c r="I242">
        <v>80</v>
      </c>
    </row>
    <row r="243" spans="2:9" x14ac:dyDescent="0.2">
      <c r="B243" t="s">
        <v>130</v>
      </c>
      <c r="C243" s="4" t="s">
        <v>131</v>
      </c>
      <c r="D243" t="s">
        <v>128</v>
      </c>
      <c r="E243" t="s">
        <v>129</v>
      </c>
      <c r="F243" s="1">
        <v>41603</v>
      </c>
      <c r="G243" s="6">
        <v>3.2040000000000002</v>
      </c>
      <c r="H243">
        <v>200400</v>
      </c>
      <c r="I243">
        <v>75</v>
      </c>
    </row>
    <row r="244" spans="2:9" x14ac:dyDescent="0.2">
      <c r="B244" t="s">
        <v>867</v>
      </c>
      <c r="C244" s="4" t="s">
        <v>868</v>
      </c>
      <c r="D244" t="s">
        <v>128</v>
      </c>
      <c r="E244" t="s">
        <v>139</v>
      </c>
      <c r="F244" s="1">
        <v>41054</v>
      </c>
      <c r="G244" s="6">
        <v>3.2591999999999999</v>
      </c>
      <c r="H244">
        <v>205920</v>
      </c>
      <c r="I244">
        <v>52</v>
      </c>
    </row>
    <row r="245" spans="2:9" x14ac:dyDescent="0.2">
      <c r="B245" t="s">
        <v>140</v>
      </c>
      <c r="C245" s="4" t="s">
        <v>141</v>
      </c>
      <c r="D245" t="s">
        <v>128</v>
      </c>
      <c r="E245" t="s">
        <v>142</v>
      </c>
      <c r="F245" s="1">
        <v>41960</v>
      </c>
      <c r="G245" s="6">
        <v>3.4813300000000003</v>
      </c>
      <c r="H245">
        <v>228133</v>
      </c>
      <c r="I245">
        <v>78</v>
      </c>
    </row>
    <row r="246" spans="2:9" x14ac:dyDescent="0.2">
      <c r="B246" t="s">
        <v>126</v>
      </c>
      <c r="C246" s="4" t="s">
        <v>127</v>
      </c>
      <c r="D246" t="s">
        <v>128</v>
      </c>
      <c r="E246" t="s">
        <v>129</v>
      </c>
      <c r="F246" s="1">
        <v>41603</v>
      </c>
      <c r="G246" s="6">
        <v>3.5793299999999997</v>
      </c>
      <c r="H246">
        <v>237933</v>
      </c>
      <c r="I246">
        <v>74</v>
      </c>
    </row>
    <row r="247" spans="2:9" x14ac:dyDescent="0.2">
      <c r="B247" t="s">
        <v>160</v>
      </c>
      <c r="C247" s="4" t="s">
        <v>161</v>
      </c>
      <c r="D247" t="s">
        <v>151</v>
      </c>
      <c r="E247" t="s">
        <v>152</v>
      </c>
      <c r="F247" s="1">
        <v>41640</v>
      </c>
      <c r="G247" s="6">
        <v>3.5454599999999998</v>
      </c>
      <c r="H247">
        <v>234546</v>
      </c>
      <c r="I247">
        <v>60</v>
      </c>
    </row>
    <row r="248" spans="2:9" x14ac:dyDescent="0.2">
      <c r="B248" t="s">
        <v>149</v>
      </c>
      <c r="C248" s="4" t="s">
        <v>150</v>
      </c>
      <c r="D248" t="s">
        <v>151</v>
      </c>
      <c r="E248" t="s">
        <v>152</v>
      </c>
      <c r="F248" s="1">
        <v>41640</v>
      </c>
      <c r="G248" s="6">
        <v>3.3481299999999998</v>
      </c>
      <c r="H248">
        <v>214813</v>
      </c>
      <c r="I248">
        <v>59</v>
      </c>
    </row>
    <row r="249" spans="2:9" x14ac:dyDescent="0.2">
      <c r="B249" t="s">
        <v>157</v>
      </c>
      <c r="C249" s="4" t="s">
        <v>158</v>
      </c>
      <c r="D249" t="s">
        <v>151</v>
      </c>
      <c r="E249" t="s">
        <v>159</v>
      </c>
      <c r="F249" s="1">
        <v>39814</v>
      </c>
      <c r="G249" s="6">
        <v>3.44693</v>
      </c>
      <c r="H249">
        <v>224693</v>
      </c>
      <c r="I249">
        <v>74</v>
      </c>
    </row>
    <row r="250" spans="2:9" x14ac:dyDescent="0.2">
      <c r="B250" t="s">
        <v>600</v>
      </c>
      <c r="C250" s="4" t="s">
        <v>601</v>
      </c>
      <c r="D250" t="s">
        <v>602</v>
      </c>
      <c r="E250" t="s">
        <v>601</v>
      </c>
      <c r="F250" s="1">
        <v>43101</v>
      </c>
      <c r="G250" s="6">
        <v>6.5171299999999999</v>
      </c>
      <c r="H250">
        <v>411713</v>
      </c>
      <c r="I250">
        <v>26</v>
      </c>
    </row>
    <row r="251" spans="2:9" x14ac:dyDescent="0.2">
      <c r="B251" t="s">
        <v>610</v>
      </c>
      <c r="C251" s="4" t="s">
        <v>611</v>
      </c>
      <c r="D251" t="s">
        <v>602</v>
      </c>
      <c r="E251" t="s">
        <v>611</v>
      </c>
      <c r="F251" s="1">
        <v>43289</v>
      </c>
      <c r="G251" s="6">
        <v>4.5252600000000003</v>
      </c>
      <c r="H251">
        <v>292526</v>
      </c>
      <c r="I251">
        <v>0</v>
      </c>
    </row>
    <row r="252" spans="2:9" x14ac:dyDescent="0.2">
      <c r="B252" t="s">
        <v>603</v>
      </c>
      <c r="C252" s="4" t="s">
        <v>604</v>
      </c>
      <c r="D252" t="s">
        <v>602</v>
      </c>
      <c r="E252" t="s">
        <v>605</v>
      </c>
      <c r="F252" s="1">
        <v>42646</v>
      </c>
      <c r="G252" s="6">
        <v>5.1425400000000003</v>
      </c>
      <c r="H252">
        <v>314254</v>
      </c>
      <c r="I252">
        <v>0</v>
      </c>
    </row>
    <row r="253" spans="2:9" x14ac:dyDescent="0.2">
      <c r="B253" t="s">
        <v>727</v>
      </c>
      <c r="C253" s="4" t="s">
        <v>728</v>
      </c>
      <c r="D253" t="s">
        <v>729</v>
      </c>
      <c r="E253" t="s">
        <v>730</v>
      </c>
      <c r="F253" s="1">
        <v>45457</v>
      </c>
      <c r="G253" s="6">
        <v>3.1078199999999998</v>
      </c>
      <c r="H253">
        <v>190782</v>
      </c>
      <c r="I253">
        <v>81</v>
      </c>
    </row>
    <row r="254" spans="2:9" x14ac:dyDescent="0.2">
      <c r="B254" t="s">
        <v>573</v>
      </c>
      <c r="C254" s="4" t="s">
        <v>574</v>
      </c>
      <c r="D254" t="s">
        <v>575</v>
      </c>
      <c r="E254" t="s">
        <v>576</v>
      </c>
      <c r="F254" s="1">
        <v>42790</v>
      </c>
      <c r="G254" s="6">
        <v>3.4207999999999998</v>
      </c>
      <c r="H254">
        <v>222080</v>
      </c>
      <c r="I254">
        <v>54</v>
      </c>
    </row>
    <row r="255" spans="2:9" x14ac:dyDescent="0.2">
      <c r="B255" t="s">
        <v>385</v>
      </c>
      <c r="C255" s="4" t="s">
        <v>386</v>
      </c>
      <c r="D255" t="s">
        <v>387</v>
      </c>
      <c r="E255" t="s">
        <v>388</v>
      </c>
      <c r="F255" s="1">
        <v>42370</v>
      </c>
      <c r="G255" s="6">
        <v>3.3899999999999997</v>
      </c>
      <c r="H255">
        <v>219000</v>
      </c>
      <c r="I255">
        <v>60</v>
      </c>
    </row>
    <row r="256" spans="2:9" x14ac:dyDescent="0.2">
      <c r="B256" t="s">
        <v>777</v>
      </c>
      <c r="C256" s="4" t="s">
        <v>778</v>
      </c>
      <c r="D256" t="s">
        <v>779</v>
      </c>
      <c r="E256" t="s">
        <v>780</v>
      </c>
      <c r="F256" s="1">
        <v>43763</v>
      </c>
      <c r="G256" s="6">
        <v>4.2751999999999999</v>
      </c>
      <c r="H256">
        <v>267520</v>
      </c>
      <c r="I256">
        <v>74</v>
      </c>
    </row>
    <row r="257" spans="2:9" x14ac:dyDescent="0.2">
      <c r="B257" t="s">
        <v>420</v>
      </c>
      <c r="C257" s="4" t="s">
        <v>421</v>
      </c>
      <c r="D257" t="s">
        <v>422</v>
      </c>
      <c r="E257" t="s">
        <v>423</v>
      </c>
      <c r="F257" s="1">
        <v>41254</v>
      </c>
      <c r="G257" s="6">
        <v>1.43024</v>
      </c>
      <c r="H257">
        <v>103024</v>
      </c>
      <c r="I257">
        <v>67</v>
      </c>
    </row>
    <row r="258" spans="2:9" x14ac:dyDescent="0.2">
      <c r="B258" t="s">
        <v>740</v>
      </c>
      <c r="C258" s="4" t="s">
        <v>741</v>
      </c>
      <c r="D258" t="s">
        <v>742</v>
      </c>
      <c r="E258" t="s">
        <v>743</v>
      </c>
      <c r="F258" s="1">
        <v>42397</v>
      </c>
      <c r="G258" s="6">
        <v>3.44</v>
      </c>
      <c r="H258">
        <v>224000</v>
      </c>
      <c r="I258">
        <v>83</v>
      </c>
    </row>
    <row r="259" spans="2:9" x14ac:dyDescent="0.2">
      <c r="B259" t="s">
        <v>405</v>
      </c>
      <c r="C259" s="4" t="s">
        <v>406</v>
      </c>
      <c r="D259" t="s">
        <v>407</v>
      </c>
      <c r="E259" t="s">
        <v>408</v>
      </c>
      <c r="F259" s="1">
        <v>40431</v>
      </c>
      <c r="G259" s="6">
        <v>4.00746</v>
      </c>
      <c r="H259">
        <v>240746</v>
      </c>
      <c r="I259">
        <v>5</v>
      </c>
    </row>
    <row r="260" spans="2:9" x14ac:dyDescent="0.2">
      <c r="B260" t="s">
        <v>319</v>
      </c>
      <c r="C260" s="4" t="s">
        <v>320</v>
      </c>
      <c r="D260" t="s">
        <v>321</v>
      </c>
      <c r="E260" t="s">
        <v>322</v>
      </c>
      <c r="F260" s="1">
        <v>35431</v>
      </c>
      <c r="G260" s="6">
        <v>3.1415999999999999</v>
      </c>
      <c r="H260">
        <v>194160</v>
      </c>
      <c r="I260">
        <v>0</v>
      </c>
    </row>
    <row r="261" spans="2:9" x14ac:dyDescent="0.2">
      <c r="B261" t="s">
        <v>409</v>
      </c>
      <c r="C261" s="4" t="s">
        <v>410</v>
      </c>
      <c r="D261" t="s">
        <v>411</v>
      </c>
      <c r="E261" t="s">
        <v>410</v>
      </c>
      <c r="F261" s="1">
        <v>37747</v>
      </c>
      <c r="G261" s="6">
        <v>5.3139999999999992</v>
      </c>
      <c r="H261">
        <v>331400</v>
      </c>
      <c r="I261">
        <v>0</v>
      </c>
    </row>
    <row r="262" spans="2:9" x14ac:dyDescent="0.2">
      <c r="B262" t="s">
        <v>731</v>
      </c>
      <c r="C262" s="4" t="s">
        <v>732</v>
      </c>
      <c r="D262" t="s">
        <v>733</v>
      </c>
      <c r="E262" t="s">
        <v>732</v>
      </c>
      <c r="F262" s="1">
        <v>45449</v>
      </c>
      <c r="G262" s="6">
        <v>3.06365</v>
      </c>
      <c r="H262">
        <v>186365</v>
      </c>
      <c r="I262">
        <v>93</v>
      </c>
    </row>
    <row r="263" spans="2:9" x14ac:dyDescent="0.2">
      <c r="B263" t="s">
        <v>592</v>
      </c>
      <c r="C263" s="4" t="s">
        <v>593</v>
      </c>
      <c r="D263" t="s">
        <v>594</v>
      </c>
      <c r="E263" t="s">
        <v>595</v>
      </c>
      <c r="F263" s="1">
        <v>43396</v>
      </c>
      <c r="G263" s="6">
        <v>5.0105900000000005</v>
      </c>
      <c r="H263">
        <v>301059</v>
      </c>
      <c r="I263">
        <v>19</v>
      </c>
    </row>
    <row r="264" spans="2:9" x14ac:dyDescent="0.2">
      <c r="B264" t="s">
        <v>364</v>
      </c>
      <c r="C264" s="4" t="s">
        <v>365</v>
      </c>
      <c r="D264" t="s">
        <v>366</v>
      </c>
      <c r="E264" t="s">
        <v>367</v>
      </c>
      <c r="F264" s="1">
        <v>43763</v>
      </c>
      <c r="G264" s="6">
        <v>3.3346299999999998</v>
      </c>
      <c r="H264">
        <v>213463</v>
      </c>
      <c r="I264">
        <v>0</v>
      </c>
    </row>
    <row r="265" spans="2:9" x14ac:dyDescent="0.2">
      <c r="B265" t="s">
        <v>561</v>
      </c>
      <c r="C265" s="4" t="s">
        <v>562</v>
      </c>
      <c r="D265" t="s">
        <v>563</v>
      </c>
      <c r="E265" t="s">
        <v>564</v>
      </c>
      <c r="F265" s="1">
        <v>43238</v>
      </c>
      <c r="G265" s="6">
        <v>3.19733</v>
      </c>
      <c r="H265">
        <v>199733</v>
      </c>
      <c r="I265">
        <v>73</v>
      </c>
    </row>
    <row r="266" spans="2:9" x14ac:dyDescent="0.2">
      <c r="B266" t="s">
        <v>195</v>
      </c>
      <c r="C266" s="4">
        <v>305</v>
      </c>
      <c r="D266" t="s">
        <v>190</v>
      </c>
      <c r="E266" t="s">
        <v>194</v>
      </c>
      <c r="F266" s="1">
        <v>44169</v>
      </c>
      <c r="G266" s="6">
        <v>3.0907200000000001</v>
      </c>
      <c r="H266">
        <v>189072</v>
      </c>
      <c r="I266">
        <v>54</v>
      </c>
    </row>
    <row r="267" spans="2:9" x14ac:dyDescent="0.2">
      <c r="B267" t="s">
        <v>725</v>
      </c>
      <c r="C267" s="4" t="s">
        <v>726</v>
      </c>
      <c r="D267" t="s">
        <v>190</v>
      </c>
      <c r="E267" t="s">
        <v>194</v>
      </c>
      <c r="F267" s="1">
        <v>44169</v>
      </c>
      <c r="G267" s="6">
        <v>2.47193</v>
      </c>
      <c r="H267">
        <v>167193</v>
      </c>
      <c r="I267">
        <v>53</v>
      </c>
    </row>
    <row r="268" spans="2:9" x14ac:dyDescent="0.2">
      <c r="B268" t="s">
        <v>192</v>
      </c>
      <c r="C268" s="4" t="s">
        <v>193</v>
      </c>
      <c r="D268" t="s">
        <v>190</v>
      </c>
      <c r="E268" t="s">
        <v>194</v>
      </c>
      <c r="F268" s="1">
        <v>44169</v>
      </c>
      <c r="G268" s="6">
        <v>1.0242199999999999</v>
      </c>
      <c r="H268">
        <v>62422</v>
      </c>
      <c r="I268">
        <v>43</v>
      </c>
    </row>
    <row r="269" spans="2:9" x14ac:dyDescent="0.2">
      <c r="B269" t="s">
        <v>188</v>
      </c>
      <c r="C269" s="4" t="s">
        <v>189</v>
      </c>
      <c r="D269" t="s">
        <v>190</v>
      </c>
      <c r="E269" t="s">
        <v>191</v>
      </c>
      <c r="F269" s="1">
        <v>43635</v>
      </c>
      <c r="G269" s="6">
        <v>3.10799</v>
      </c>
      <c r="H269">
        <v>190799</v>
      </c>
      <c r="I269">
        <v>79</v>
      </c>
    </row>
    <row r="270" spans="2:9" x14ac:dyDescent="0.2">
      <c r="B270" t="s">
        <v>196</v>
      </c>
      <c r="C270" s="4" t="s">
        <v>194</v>
      </c>
      <c r="D270" t="s">
        <v>190</v>
      </c>
      <c r="E270" t="s">
        <v>194</v>
      </c>
      <c r="F270" s="1">
        <v>44169</v>
      </c>
      <c r="G270" s="6">
        <v>2.5269200000000001</v>
      </c>
      <c r="H270">
        <v>172692</v>
      </c>
      <c r="I270">
        <v>68</v>
      </c>
    </row>
    <row r="271" spans="2:9" x14ac:dyDescent="0.2">
      <c r="B271" t="s">
        <v>541</v>
      </c>
      <c r="C271" s="4" t="s">
        <v>542</v>
      </c>
      <c r="D271" t="s">
        <v>543</v>
      </c>
      <c r="E271" t="s">
        <v>544</v>
      </c>
      <c r="F271" s="1">
        <v>41259</v>
      </c>
      <c r="G271" s="6">
        <v>4.2765599999999999</v>
      </c>
      <c r="H271">
        <v>267656</v>
      </c>
      <c r="I271">
        <v>0</v>
      </c>
    </row>
    <row r="272" spans="2:9" x14ac:dyDescent="0.2">
      <c r="B272" t="s">
        <v>436</v>
      </c>
      <c r="C272" s="4" t="s">
        <v>437</v>
      </c>
      <c r="D272" t="s">
        <v>438</v>
      </c>
      <c r="E272" t="s">
        <v>437</v>
      </c>
      <c r="F272" s="1">
        <v>44440</v>
      </c>
      <c r="G272" s="6">
        <v>2.5772000000000004</v>
      </c>
      <c r="H272">
        <v>177720</v>
      </c>
      <c r="I272">
        <v>76</v>
      </c>
    </row>
    <row r="273" spans="2:16" x14ac:dyDescent="0.2">
      <c r="B273" t="s">
        <v>577</v>
      </c>
      <c r="C273" s="4" t="s">
        <v>578</v>
      </c>
      <c r="D273" t="s">
        <v>579</v>
      </c>
      <c r="E273" t="s">
        <v>580</v>
      </c>
      <c r="F273" s="1">
        <v>41803</v>
      </c>
      <c r="G273" s="6">
        <v>3.4998900000000002</v>
      </c>
      <c r="H273">
        <v>229989</v>
      </c>
      <c r="I273">
        <v>0</v>
      </c>
      <c r="J273" t="s">
        <v>1093</v>
      </c>
      <c r="K273" t="s">
        <v>1093</v>
      </c>
      <c r="L273" t="s">
        <v>1097</v>
      </c>
      <c r="M273" t="s">
        <v>1096</v>
      </c>
      <c r="N273" t="s">
        <v>1095</v>
      </c>
      <c r="O273" t="s">
        <v>1094</v>
      </c>
      <c r="P273" t="s">
        <v>1135</v>
      </c>
    </row>
    <row r="274" spans="2:16" x14ac:dyDescent="0.2">
      <c r="B274" t="s">
        <v>806</v>
      </c>
      <c r="C274" s="4" t="s">
        <v>807</v>
      </c>
      <c r="D274" t="s">
        <v>233</v>
      </c>
      <c r="E274" t="s">
        <v>801</v>
      </c>
      <c r="F274" s="1">
        <v>45226</v>
      </c>
      <c r="G274" s="6">
        <v>3.1328899999999997</v>
      </c>
      <c r="H274">
        <v>193289</v>
      </c>
      <c r="I274">
        <v>60</v>
      </c>
    </row>
    <row r="275" spans="2:16" x14ac:dyDescent="0.2">
      <c r="B275" t="s">
        <v>833</v>
      </c>
      <c r="C275" s="4" t="s">
        <v>834</v>
      </c>
      <c r="D275" t="s">
        <v>233</v>
      </c>
      <c r="E275" t="s">
        <v>830</v>
      </c>
      <c r="F275" s="1">
        <v>45114</v>
      </c>
      <c r="G275" s="6">
        <v>4.5418900000000004</v>
      </c>
      <c r="H275">
        <v>294189</v>
      </c>
      <c r="I275">
        <v>72</v>
      </c>
    </row>
    <row r="276" spans="2:16" x14ac:dyDescent="0.2">
      <c r="B276" t="s">
        <v>231</v>
      </c>
      <c r="C276" s="4" t="s">
        <v>232</v>
      </c>
      <c r="D276" t="s">
        <v>233</v>
      </c>
      <c r="E276">
        <v>1989</v>
      </c>
      <c r="F276" s="1">
        <v>41939</v>
      </c>
      <c r="G276" s="6">
        <v>3.5182599999999997</v>
      </c>
      <c r="H276">
        <v>231826</v>
      </c>
      <c r="I276">
        <v>69</v>
      </c>
    </row>
    <row r="277" spans="2:16" x14ac:dyDescent="0.2">
      <c r="B277" t="s">
        <v>242</v>
      </c>
      <c r="C277" s="4" t="s">
        <v>243</v>
      </c>
      <c r="D277" t="s">
        <v>233</v>
      </c>
      <c r="E277">
        <v>1989</v>
      </c>
      <c r="F277" s="1">
        <v>41939</v>
      </c>
      <c r="G277" s="6">
        <v>4.3099999999999996</v>
      </c>
      <c r="H277">
        <v>271000</v>
      </c>
      <c r="I277">
        <v>41</v>
      </c>
    </row>
    <row r="278" spans="2:16" x14ac:dyDescent="0.2">
      <c r="B278" t="s">
        <v>818</v>
      </c>
      <c r="C278" s="4" t="s">
        <v>819</v>
      </c>
      <c r="D278" t="s">
        <v>233</v>
      </c>
      <c r="E278" t="s">
        <v>801</v>
      </c>
      <c r="F278" s="1">
        <v>45226</v>
      </c>
      <c r="G278" s="6">
        <v>4.3099999999999996</v>
      </c>
      <c r="H278">
        <v>271000</v>
      </c>
      <c r="I278">
        <v>60</v>
      </c>
    </row>
    <row r="279" spans="2:16" x14ac:dyDescent="0.2">
      <c r="B279" t="s">
        <v>249</v>
      </c>
      <c r="C279" s="4" t="s">
        <v>250</v>
      </c>
      <c r="D279" t="s">
        <v>233</v>
      </c>
      <c r="E279" t="s">
        <v>248</v>
      </c>
      <c r="F279" s="1">
        <v>40476</v>
      </c>
      <c r="G279" s="6">
        <v>6.4392000000000005</v>
      </c>
      <c r="H279">
        <v>403920</v>
      </c>
      <c r="I279">
        <v>44</v>
      </c>
    </row>
    <row r="280" spans="2:16" x14ac:dyDescent="0.2">
      <c r="B280" t="s">
        <v>836</v>
      </c>
      <c r="C280" s="4" t="s">
        <v>837</v>
      </c>
      <c r="D280" t="s">
        <v>233</v>
      </c>
      <c r="E280" t="s">
        <v>830</v>
      </c>
      <c r="F280" s="1">
        <v>45114</v>
      </c>
      <c r="G280" s="6">
        <v>6.45906</v>
      </c>
      <c r="H280">
        <v>405906</v>
      </c>
      <c r="I280">
        <v>67</v>
      </c>
      <c r="J280" t="s">
        <v>1111</v>
      </c>
      <c r="K280" t="s">
        <v>1115</v>
      </c>
      <c r="L280" t="s">
        <v>1110</v>
      </c>
      <c r="M280" t="s">
        <v>1114</v>
      </c>
      <c r="N280" t="s">
        <v>1112</v>
      </c>
      <c r="O280" t="s">
        <v>1113</v>
      </c>
      <c r="P280" t="s">
        <v>1134</v>
      </c>
    </row>
    <row r="281" spans="2:16" x14ac:dyDescent="0.2">
      <c r="B281" t="s">
        <v>251</v>
      </c>
      <c r="C281" s="4" t="s">
        <v>252</v>
      </c>
      <c r="D281" t="s">
        <v>233</v>
      </c>
      <c r="E281" t="s">
        <v>253</v>
      </c>
      <c r="F281" s="1">
        <v>40476</v>
      </c>
      <c r="G281" s="6">
        <v>5.5218599999999993</v>
      </c>
      <c r="H281">
        <v>352186</v>
      </c>
      <c r="I281">
        <v>44</v>
      </c>
    </row>
    <row r="282" spans="2:16" x14ac:dyDescent="0.2">
      <c r="B282" t="s">
        <v>838</v>
      </c>
      <c r="C282" s="4" t="s">
        <v>839</v>
      </c>
      <c r="D282" t="s">
        <v>233</v>
      </c>
      <c r="E282" t="s">
        <v>830</v>
      </c>
      <c r="F282" s="1">
        <v>45114</v>
      </c>
      <c r="G282" s="6">
        <v>5.5325299999999995</v>
      </c>
      <c r="H282">
        <v>353253</v>
      </c>
      <c r="I282">
        <v>77</v>
      </c>
    </row>
    <row r="283" spans="2:16" x14ac:dyDescent="0.2">
      <c r="B283" t="s">
        <v>244</v>
      </c>
      <c r="C283" s="4" t="s">
        <v>245</v>
      </c>
      <c r="D283" t="s">
        <v>233</v>
      </c>
      <c r="E283">
        <v>1989</v>
      </c>
      <c r="F283" s="1">
        <v>41939</v>
      </c>
      <c r="G283" s="6">
        <v>4.0753300000000001</v>
      </c>
      <c r="H283">
        <v>247533</v>
      </c>
      <c r="I283">
        <v>42</v>
      </c>
    </row>
    <row r="284" spans="2:16" x14ac:dyDescent="0.2">
      <c r="B284" t="s">
        <v>812</v>
      </c>
      <c r="C284" s="4" t="s">
        <v>813</v>
      </c>
      <c r="D284" t="s">
        <v>233</v>
      </c>
      <c r="E284" t="s">
        <v>801</v>
      </c>
      <c r="F284" s="1">
        <v>45226</v>
      </c>
      <c r="G284" s="6">
        <v>4.0753300000000001</v>
      </c>
      <c r="H284">
        <v>247533</v>
      </c>
      <c r="I284">
        <v>59</v>
      </c>
    </row>
    <row r="285" spans="2:16" x14ac:dyDescent="0.2">
      <c r="B285" t="s">
        <v>238</v>
      </c>
      <c r="C285" s="4" t="s">
        <v>239</v>
      </c>
      <c r="D285" t="s">
        <v>233</v>
      </c>
      <c r="E285" t="s">
        <v>235</v>
      </c>
      <c r="F285" s="1">
        <v>43700</v>
      </c>
      <c r="G285" s="6">
        <v>2.5064000000000002</v>
      </c>
      <c r="H285">
        <v>170640</v>
      </c>
      <c r="I285">
        <v>69</v>
      </c>
    </row>
    <row r="286" spans="2:16" x14ac:dyDescent="0.2">
      <c r="B286" t="s">
        <v>816</v>
      </c>
      <c r="C286" s="4" t="s">
        <v>817</v>
      </c>
      <c r="D286" t="s">
        <v>233</v>
      </c>
      <c r="E286" t="s">
        <v>801</v>
      </c>
      <c r="F286" s="1">
        <v>45226</v>
      </c>
      <c r="G286" s="6">
        <v>3.1569999999999996</v>
      </c>
      <c r="H286">
        <v>195700</v>
      </c>
      <c r="I286">
        <v>59</v>
      </c>
    </row>
    <row r="287" spans="2:16" x14ac:dyDescent="0.2">
      <c r="B287" t="s">
        <v>808</v>
      </c>
      <c r="C287" s="4" t="s">
        <v>809</v>
      </c>
      <c r="D287" t="s">
        <v>233</v>
      </c>
      <c r="E287" t="s">
        <v>801</v>
      </c>
      <c r="F287" s="1">
        <v>45226</v>
      </c>
      <c r="G287" s="6">
        <v>3.2765</v>
      </c>
      <c r="H287">
        <v>207650</v>
      </c>
      <c r="I287">
        <v>59</v>
      </c>
    </row>
    <row r="288" spans="2:16" x14ac:dyDescent="0.2">
      <c r="B288" t="s">
        <v>826</v>
      </c>
      <c r="C288" s="4" t="s">
        <v>827</v>
      </c>
      <c r="D288" t="s">
        <v>233</v>
      </c>
      <c r="E288" t="s">
        <v>801</v>
      </c>
      <c r="F288" s="1">
        <v>45226</v>
      </c>
      <c r="G288" s="6">
        <v>3.4947699999999999</v>
      </c>
      <c r="H288">
        <v>229477</v>
      </c>
      <c r="I288">
        <v>64</v>
      </c>
    </row>
    <row r="289" spans="2:16" x14ac:dyDescent="0.2">
      <c r="B289" t="s">
        <v>840</v>
      </c>
      <c r="C289" s="4" t="s">
        <v>841</v>
      </c>
      <c r="D289" t="s">
        <v>233</v>
      </c>
      <c r="E289" t="s">
        <v>842</v>
      </c>
      <c r="F289" s="1">
        <v>44855</v>
      </c>
      <c r="G289" s="6">
        <v>4.0796200000000002</v>
      </c>
      <c r="H289">
        <v>247962</v>
      </c>
      <c r="I289">
        <v>69</v>
      </c>
    </row>
    <row r="290" spans="2:16" x14ac:dyDescent="0.2">
      <c r="B290" t="s">
        <v>236</v>
      </c>
      <c r="C290" s="4" t="s">
        <v>237</v>
      </c>
      <c r="D290" t="s">
        <v>233</v>
      </c>
      <c r="E290" t="s">
        <v>235</v>
      </c>
      <c r="F290" s="1">
        <v>43700</v>
      </c>
      <c r="G290" s="6">
        <v>3.1024000000000003</v>
      </c>
      <c r="H290">
        <v>190240</v>
      </c>
      <c r="I290">
        <v>72</v>
      </c>
    </row>
    <row r="291" spans="2:16" x14ac:dyDescent="0.2">
      <c r="B291" t="s">
        <v>234</v>
      </c>
      <c r="C291" s="4" t="s">
        <v>235</v>
      </c>
      <c r="D291" t="s">
        <v>233</v>
      </c>
      <c r="E291" t="s">
        <v>235</v>
      </c>
      <c r="F291" s="1">
        <v>43700</v>
      </c>
      <c r="G291" s="6">
        <v>3.4130600000000002</v>
      </c>
      <c r="H291">
        <v>221306</v>
      </c>
      <c r="I291">
        <v>85</v>
      </c>
    </row>
    <row r="292" spans="2:16" x14ac:dyDescent="0.2">
      <c r="B292" t="s">
        <v>828</v>
      </c>
      <c r="C292" s="4" t="s">
        <v>829</v>
      </c>
      <c r="D292" t="s">
        <v>233</v>
      </c>
      <c r="E292" t="s">
        <v>830</v>
      </c>
      <c r="F292" s="1">
        <v>45114</v>
      </c>
      <c r="G292" s="6">
        <v>3.5170599999999999</v>
      </c>
      <c r="H292">
        <v>231706</v>
      </c>
      <c r="I292">
        <v>72</v>
      </c>
    </row>
    <row r="293" spans="2:16" x14ac:dyDescent="0.2">
      <c r="B293" t="s">
        <v>822</v>
      </c>
      <c r="C293" s="4" t="s">
        <v>823</v>
      </c>
      <c r="D293" t="s">
        <v>233</v>
      </c>
      <c r="E293" t="s">
        <v>801</v>
      </c>
      <c r="F293" s="1">
        <v>45226</v>
      </c>
      <c r="G293" s="6">
        <v>3.50177</v>
      </c>
      <c r="H293">
        <v>230177</v>
      </c>
      <c r="I293">
        <v>61</v>
      </c>
    </row>
    <row r="294" spans="2:16" x14ac:dyDescent="0.2">
      <c r="B294" t="s">
        <v>824</v>
      </c>
      <c r="C294" s="4" t="s">
        <v>825</v>
      </c>
      <c r="D294" t="s">
        <v>233</v>
      </c>
      <c r="E294" t="s">
        <v>801</v>
      </c>
      <c r="F294" s="1">
        <v>45226</v>
      </c>
      <c r="G294" s="6">
        <v>2.2643600000000004</v>
      </c>
      <c r="H294">
        <v>146436</v>
      </c>
      <c r="I294">
        <v>63</v>
      </c>
    </row>
    <row r="295" spans="2:16" x14ac:dyDescent="0.2">
      <c r="B295" t="s">
        <v>804</v>
      </c>
      <c r="C295" s="4" t="s">
        <v>805</v>
      </c>
      <c r="D295" t="s">
        <v>233</v>
      </c>
      <c r="E295" t="s">
        <v>801</v>
      </c>
      <c r="F295" s="1">
        <v>45226</v>
      </c>
      <c r="G295" s="6">
        <v>3.5580000000000003</v>
      </c>
      <c r="H295">
        <v>235800</v>
      </c>
      <c r="I295">
        <v>61</v>
      </c>
    </row>
    <row r="296" spans="2:16" x14ac:dyDescent="0.2">
      <c r="B296" t="s">
        <v>246</v>
      </c>
      <c r="C296" s="4" t="s">
        <v>247</v>
      </c>
      <c r="D296" t="s">
        <v>233</v>
      </c>
      <c r="E296" t="s">
        <v>248</v>
      </c>
      <c r="F296" s="1">
        <v>40476</v>
      </c>
      <c r="G296" s="6">
        <v>4.2093299999999996</v>
      </c>
      <c r="H296">
        <v>260933</v>
      </c>
      <c r="I296">
        <v>52</v>
      </c>
      <c r="J296" t="s">
        <v>1065</v>
      </c>
      <c r="M296" t="s">
        <v>1066</v>
      </c>
      <c r="O296" t="s">
        <v>1068</v>
      </c>
      <c r="P296" t="s">
        <v>1133</v>
      </c>
    </row>
    <row r="297" spans="2:16" x14ac:dyDescent="0.2">
      <c r="B297" t="s">
        <v>831</v>
      </c>
      <c r="C297" s="4" t="s">
        <v>832</v>
      </c>
      <c r="D297" t="s">
        <v>233</v>
      </c>
      <c r="E297" t="s">
        <v>830</v>
      </c>
      <c r="F297" s="1">
        <v>45114</v>
      </c>
      <c r="G297" s="6">
        <v>4.2122999999999999</v>
      </c>
      <c r="H297">
        <v>261230</v>
      </c>
      <c r="I297">
        <v>69</v>
      </c>
    </row>
    <row r="298" spans="2:16" x14ac:dyDescent="0.2">
      <c r="B298" t="s">
        <v>835</v>
      </c>
      <c r="C298" s="4" t="s">
        <v>830</v>
      </c>
      <c r="D298" t="s">
        <v>233</v>
      </c>
      <c r="E298" t="s">
        <v>830</v>
      </c>
      <c r="F298" s="1">
        <v>45114</v>
      </c>
      <c r="G298" s="6">
        <v>4.0247299999999999</v>
      </c>
      <c r="H298">
        <v>242473</v>
      </c>
      <c r="I298">
        <v>67</v>
      </c>
    </row>
    <row r="299" spans="2:16" x14ac:dyDescent="0.2">
      <c r="B299" t="s">
        <v>802</v>
      </c>
      <c r="C299" s="4" t="s">
        <v>803</v>
      </c>
      <c r="D299" t="s">
        <v>233</v>
      </c>
      <c r="E299" t="s">
        <v>801</v>
      </c>
      <c r="F299" s="1">
        <v>45226</v>
      </c>
      <c r="G299" s="6">
        <v>3.5100000000000002</v>
      </c>
      <c r="H299">
        <v>231000</v>
      </c>
      <c r="I299">
        <v>63</v>
      </c>
    </row>
    <row r="300" spans="2:16" x14ac:dyDescent="0.2">
      <c r="B300" t="s">
        <v>814</v>
      </c>
      <c r="C300" s="4" t="s">
        <v>815</v>
      </c>
      <c r="D300" t="s">
        <v>233</v>
      </c>
      <c r="E300" t="s">
        <v>801</v>
      </c>
      <c r="F300" s="1">
        <v>45226</v>
      </c>
      <c r="G300" s="6">
        <v>4.101</v>
      </c>
      <c r="H300">
        <v>250100</v>
      </c>
      <c r="I300">
        <v>58</v>
      </c>
    </row>
    <row r="301" spans="2:16" x14ac:dyDescent="0.2">
      <c r="B301" t="s">
        <v>799</v>
      </c>
      <c r="C301" s="4" t="s">
        <v>800</v>
      </c>
      <c r="D301" t="s">
        <v>233</v>
      </c>
      <c r="E301" t="s">
        <v>801</v>
      </c>
      <c r="F301" s="1">
        <v>45226</v>
      </c>
      <c r="G301" s="6">
        <v>3.3260000000000001</v>
      </c>
      <c r="H301">
        <v>212600</v>
      </c>
      <c r="I301">
        <v>60</v>
      </c>
    </row>
    <row r="302" spans="2:16" x14ac:dyDescent="0.2">
      <c r="B302" t="s">
        <v>240</v>
      </c>
      <c r="C302" s="4" t="s">
        <v>241</v>
      </c>
      <c r="D302" t="s">
        <v>233</v>
      </c>
      <c r="E302">
        <v>1989</v>
      </c>
      <c r="F302" s="1">
        <v>41939</v>
      </c>
      <c r="G302" s="6">
        <v>3.4043999999999999</v>
      </c>
      <c r="H302">
        <v>220440</v>
      </c>
      <c r="I302">
        <v>65</v>
      </c>
    </row>
    <row r="303" spans="2:16" x14ac:dyDescent="0.2">
      <c r="B303" t="s">
        <v>810</v>
      </c>
      <c r="C303" s="4" t="s">
        <v>811</v>
      </c>
      <c r="D303" t="s">
        <v>233</v>
      </c>
      <c r="E303" t="s">
        <v>801</v>
      </c>
      <c r="F303" s="1">
        <v>45226</v>
      </c>
      <c r="G303" s="6">
        <v>3.4043299999999999</v>
      </c>
      <c r="H303">
        <v>220433</v>
      </c>
      <c r="I303">
        <v>60</v>
      </c>
    </row>
    <row r="304" spans="2:16" x14ac:dyDescent="0.2">
      <c r="B304" t="s">
        <v>820</v>
      </c>
      <c r="C304" s="4" t="s">
        <v>821</v>
      </c>
      <c r="D304" t="s">
        <v>233</v>
      </c>
      <c r="E304" t="s">
        <v>801</v>
      </c>
      <c r="F304" s="1">
        <v>45226</v>
      </c>
      <c r="G304" s="6">
        <v>4.0556600000000005</v>
      </c>
      <c r="H304">
        <v>245566</v>
      </c>
      <c r="I304">
        <v>59</v>
      </c>
    </row>
    <row r="305" spans="2:9" x14ac:dyDescent="0.2">
      <c r="B305" t="s">
        <v>214</v>
      </c>
      <c r="C305" s="4" t="s">
        <v>215</v>
      </c>
      <c r="D305" t="s">
        <v>216</v>
      </c>
      <c r="E305" t="s">
        <v>215</v>
      </c>
      <c r="F305" s="1">
        <v>43084</v>
      </c>
      <c r="G305" s="6">
        <v>4.3668500000000003</v>
      </c>
      <c r="H305">
        <v>276685</v>
      </c>
      <c r="I305">
        <v>43</v>
      </c>
    </row>
    <row r="306" spans="2:9" x14ac:dyDescent="0.2">
      <c r="B306" t="s">
        <v>217</v>
      </c>
      <c r="C306" s="4" t="s">
        <v>218</v>
      </c>
      <c r="D306" t="s">
        <v>216</v>
      </c>
      <c r="E306" t="s">
        <v>216</v>
      </c>
      <c r="F306" s="1">
        <v>44449</v>
      </c>
      <c r="G306" s="6">
        <v>2.3894799999999998</v>
      </c>
      <c r="H306">
        <v>158948</v>
      </c>
      <c r="I306">
        <v>48</v>
      </c>
    </row>
    <row r="307" spans="2:9" x14ac:dyDescent="0.2">
      <c r="B307" t="s">
        <v>489</v>
      </c>
      <c r="C307" s="4" t="s">
        <v>490</v>
      </c>
      <c r="D307" t="s">
        <v>491</v>
      </c>
      <c r="E307" t="s">
        <v>492</v>
      </c>
      <c r="F307" s="1">
        <v>42468</v>
      </c>
      <c r="G307" s="6">
        <v>1.3705099999999999</v>
      </c>
      <c r="H307">
        <v>97051</v>
      </c>
      <c r="I307">
        <v>22</v>
      </c>
    </row>
    <row r="308" spans="2:9" x14ac:dyDescent="0.2">
      <c r="B308" t="s">
        <v>529</v>
      </c>
      <c r="C308" s="4" t="s">
        <v>530</v>
      </c>
      <c r="D308" t="s">
        <v>531</v>
      </c>
      <c r="E308" t="s">
        <v>532</v>
      </c>
      <c r="F308" s="1">
        <v>43377</v>
      </c>
      <c r="G308" s="6">
        <v>3.5757599999999998</v>
      </c>
      <c r="H308">
        <v>237576</v>
      </c>
      <c r="I308">
        <v>0</v>
      </c>
    </row>
    <row r="309" spans="2:9" x14ac:dyDescent="0.2">
      <c r="B309" t="s">
        <v>168</v>
      </c>
      <c r="C309" s="4" t="s">
        <v>169</v>
      </c>
      <c r="D309" t="s">
        <v>164</v>
      </c>
      <c r="E309" t="s">
        <v>164</v>
      </c>
      <c r="F309" s="1">
        <v>39643</v>
      </c>
      <c r="G309" s="6">
        <v>4.2142600000000003</v>
      </c>
      <c r="H309">
        <v>261426</v>
      </c>
      <c r="I309">
        <v>78</v>
      </c>
    </row>
    <row r="310" spans="2:9" x14ac:dyDescent="0.2">
      <c r="B310" t="s">
        <v>173</v>
      </c>
      <c r="C310" s="4" t="s">
        <v>174</v>
      </c>
      <c r="D310" t="s">
        <v>164</v>
      </c>
      <c r="E310" t="s">
        <v>172</v>
      </c>
      <c r="F310" s="1">
        <v>41162</v>
      </c>
      <c r="G310" s="6">
        <v>3.0946600000000002</v>
      </c>
      <c r="H310">
        <v>189466</v>
      </c>
      <c r="I310">
        <v>29</v>
      </c>
    </row>
    <row r="311" spans="2:9" x14ac:dyDescent="0.2">
      <c r="B311" t="s">
        <v>162</v>
      </c>
      <c r="C311" s="4" t="s">
        <v>163</v>
      </c>
      <c r="D311" t="s">
        <v>164</v>
      </c>
      <c r="E311" t="s">
        <v>165</v>
      </c>
      <c r="F311" s="1">
        <v>40561</v>
      </c>
      <c r="G311" s="6">
        <v>4.3221300000000005</v>
      </c>
      <c r="H311">
        <v>272213</v>
      </c>
      <c r="I311">
        <v>51</v>
      </c>
    </row>
    <row r="312" spans="2:9" x14ac:dyDescent="0.2">
      <c r="B312" t="s">
        <v>170</v>
      </c>
      <c r="C312" s="4" t="s">
        <v>171</v>
      </c>
      <c r="D312" t="s">
        <v>164</v>
      </c>
      <c r="E312" t="s">
        <v>172</v>
      </c>
      <c r="F312" s="1">
        <v>41162</v>
      </c>
      <c r="G312" s="6">
        <v>3.5225299999999997</v>
      </c>
      <c r="H312">
        <v>232253</v>
      </c>
      <c r="I312">
        <v>40</v>
      </c>
    </row>
    <row r="313" spans="2:9" x14ac:dyDescent="0.2">
      <c r="B313" t="s">
        <v>166</v>
      </c>
      <c r="C313" s="4" t="s">
        <v>167</v>
      </c>
      <c r="D313" t="s">
        <v>164</v>
      </c>
      <c r="E313" t="s">
        <v>164</v>
      </c>
      <c r="F313" s="1">
        <v>39643</v>
      </c>
      <c r="G313" s="6">
        <v>4.0137299999999998</v>
      </c>
      <c r="H313">
        <v>241373</v>
      </c>
      <c r="I313">
        <v>81</v>
      </c>
    </row>
    <row r="314" spans="2:9" x14ac:dyDescent="0.2">
      <c r="B314" t="s">
        <v>280</v>
      </c>
      <c r="C314" s="4" t="s">
        <v>281</v>
      </c>
      <c r="D314" t="s">
        <v>282</v>
      </c>
      <c r="E314" t="s">
        <v>283</v>
      </c>
      <c r="F314" s="1">
        <v>39896</v>
      </c>
      <c r="G314" s="6">
        <v>3.508</v>
      </c>
      <c r="H314">
        <v>230800</v>
      </c>
      <c r="I314">
        <v>31</v>
      </c>
    </row>
    <row r="315" spans="2:9" x14ac:dyDescent="0.2">
      <c r="B315" t="s">
        <v>99</v>
      </c>
      <c r="C315" s="4" t="s">
        <v>100</v>
      </c>
      <c r="D315" t="s">
        <v>101</v>
      </c>
      <c r="E315" t="s">
        <v>100</v>
      </c>
      <c r="F315" s="1">
        <v>42699</v>
      </c>
      <c r="G315" s="6">
        <v>3.5045299999999999</v>
      </c>
      <c r="H315">
        <v>230453</v>
      </c>
      <c r="I315">
        <v>88</v>
      </c>
    </row>
    <row r="316" spans="2:9" x14ac:dyDescent="0.2">
      <c r="B316" t="s">
        <v>50</v>
      </c>
      <c r="C316" s="4" t="s">
        <v>51</v>
      </c>
      <c r="D316" t="s">
        <v>48</v>
      </c>
      <c r="E316" t="s">
        <v>51</v>
      </c>
      <c r="F316" s="1">
        <v>44448</v>
      </c>
      <c r="G316" s="6">
        <v>3.4077899999999999</v>
      </c>
      <c r="H316">
        <v>220779</v>
      </c>
      <c r="I316">
        <v>71</v>
      </c>
    </row>
    <row r="317" spans="2:9" x14ac:dyDescent="0.2">
      <c r="B317" t="s">
        <v>46</v>
      </c>
      <c r="C317" s="4" t="s">
        <v>47</v>
      </c>
      <c r="D317" t="s">
        <v>48</v>
      </c>
      <c r="E317" t="s">
        <v>49</v>
      </c>
      <c r="F317" s="1">
        <v>42342</v>
      </c>
      <c r="G317" s="6">
        <v>3.5746399999999996</v>
      </c>
      <c r="H317">
        <v>237464</v>
      </c>
      <c r="I317">
        <v>45</v>
      </c>
    </row>
    <row r="318" spans="2:9" x14ac:dyDescent="0.2">
      <c r="B318" t="s">
        <v>179</v>
      </c>
      <c r="C318" s="4" t="s">
        <v>180</v>
      </c>
      <c r="D318" t="s">
        <v>181</v>
      </c>
      <c r="E318" t="s">
        <v>182</v>
      </c>
      <c r="F318" s="1">
        <v>41282</v>
      </c>
      <c r="G318" s="6">
        <v>4.27386</v>
      </c>
      <c r="H318">
        <v>267386</v>
      </c>
      <c r="I318">
        <v>60</v>
      </c>
    </row>
    <row r="319" spans="2:9" x14ac:dyDescent="0.2">
      <c r="B319" t="s">
        <v>545</v>
      </c>
      <c r="C319" s="4" t="s">
        <v>546</v>
      </c>
      <c r="D319" t="s">
        <v>547</v>
      </c>
      <c r="E319" t="s">
        <v>548</v>
      </c>
      <c r="F319" s="1">
        <v>43446</v>
      </c>
      <c r="G319" s="6">
        <v>3.3045</v>
      </c>
      <c r="H319">
        <v>210450</v>
      </c>
      <c r="I319">
        <v>0</v>
      </c>
    </row>
    <row r="320" spans="2:9" x14ac:dyDescent="0.2">
      <c r="B320" t="s">
        <v>537</v>
      </c>
      <c r="C320" s="4" t="s">
        <v>538</v>
      </c>
      <c r="D320" t="s">
        <v>539</v>
      </c>
      <c r="E320" t="s">
        <v>540</v>
      </c>
      <c r="F320" s="1">
        <v>42517</v>
      </c>
      <c r="G320" s="6">
        <v>4.1492399999999998</v>
      </c>
      <c r="H320">
        <v>254924</v>
      </c>
      <c r="I320">
        <v>51</v>
      </c>
    </row>
    <row r="321" spans="2:9" x14ac:dyDescent="0.2">
      <c r="B321" t="s">
        <v>515</v>
      </c>
      <c r="C321" s="4" t="s">
        <v>516</v>
      </c>
      <c r="D321" t="s">
        <v>517</v>
      </c>
      <c r="E321" t="s">
        <v>516</v>
      </c>
      <c r="F321" s="1">
        <v>43336</v>
      </c>
      <c r="G321" s="6">
        <v>3.53973</v>
      </c>
      <c r="H321">
        <v>233973</v>
      </c>
      <c r="I321">
        <v>23</v>
      </c>
    </row>
    <row r="322" spans="2:9" x14ac:dyDescent="0.2">
      <c r="B322" t="s">
        <v>341</v>
      </c>
      <c r="C322" s="4" t="s">
        <v>342</v>
      </c>
      <c r="D322" t="s">
        <v>343</v>
      </c>
      <c r="E322" t="s">
        <v>344</v>
      </c>
      <c r="F322" s="1">
        <v>44008</v>
      </c>
      <c r="G322" s="6">
        <v>3.2228600000000003</v>
      </c>
      <c r="H322">
        <v>202286</v>
      </c>
      <c r="I322">
        <v>53</v>
      </c>
    </row>
    <row r="323" spans="2:9" x14ac:dyDescent="0.2">
      <c r="B323" t="s">
        <v>549</v>
      </c>
      <c r="C323" s="4" t="s">
        <v>550</v>
      </c>
      <c r="D323" t="s">
        <v>551</v>
      </c>
      <c r="E323" t="s">
        <v>552</v>
      </c>
      <c r="F323" s="1">
        <v>40982</v>
      </c>
      <c r="G323" s="6">
        <v>3.57165</v>
      </c>
      <c r="H323">
        <v>237165</v>
      </c>
      <c r="I323">
        <v>32</v>
      </c>
    </row>
    <row r="324" spans="2:9" x14ac:dyDescent="0.2">
      <c r="B324" t="s">
        <v>634</v>
      </c>
      <c r="C324" s="4" t="s">
        <v>635</v>
      </c>
      <c r="D324" t="s">
        <v>636</v>
      </c>
      <c r="E324" t="s">
        <v>635</v>
      </c>
      <c r="F324" s="1">
        <v>44536</v>
      </c>
      <c r="G324" s="6">
        <v>4.1440000000000001</v>
      </c>
      <c r="H324">
        <v>254400</v>
      </c>
      <c r="I324">
        <v>67</v>
      </c>
    </row>
  </sheetData>
  <phoneticPr fontId="3" type="noConversion"/>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84E8-51BC-3040-B6A5-AB49F80600D8}">
  <dimension ref="B3:AN321"/>
  <sheetViews>
    <sheetView zoomScaleNormal="100" workbookViewId="0">
      <pane ySplit="1" topLeftCell="A2" activePane="bottomLeft" state="frozen"/>
      <selection pane="bottomLeft" activeCell="B5" sqref="B5"/>
    </sheetView>
  </sheetViews>
  <sheetFormatPr baseColWidth="10" defaultRowHeight="16" x14ac:dyDescent="0.2"/>
  <cols>
    <col min="2" max="2" width="37.1640625" customWidth="1"/>
    <col min="3" max="3" width="26.83203125" customWidth="1"/>
    <col min="4" max="4" width="10.33203125" customWidth="1"/>
    <col min="5" max="5" width="6.6640625" customWidth="1"/>
    <col min="6" max="6" width="9" bestFit="1" customWidth="1"/>
    <col min="7" max="7" width="13.6640625" bestFit="1" customWidth="1"/>
    <col min="8" max="8" width="10.33203125" customWidth="1"/>
    <col min="9" max="9" width="11.1640625" bestFit="1" customWidth="1"/>
    <col min="10" max="10" width="14.1640625" bestFit="1" customWidth="1"/>
    <col min="11" max="11" width="14.83203125" bestFit="1" customWidth="1"/>
    <col min="12" max="12" width="18.33203125" bestFit="1" customWidth="1"/>
    <col min="13" max="13" width="10.5" bestFit="1" customWidth="1"/>
    <col min="14" max="14" width="10" bestFit="1" customWidth="1"/>
  </cols>
  <sheetData>
    <row r="3" spans="2:24" x14ac:dyDescent="0.2">
      <c r="B3" s="2" t="s">
        <v>916</v>
      </c>
      <c r="C3" t="s">
        <v>914</v>
      </c>
      <c r="D3" t="s">
        <v>917</v>
      </c>
      <c r="E3" t="s">
        <v>951</v>
      </c>
      <c r="F3" t="s">
        <v>950</v>
      </c>
      <c r="G3" t="s">
        <v>932</v>
      </c>
      <c r="H3" t="s">
        <v>931</v>
      </c>
      <c r="I3" t="s">
        <v>930</v>
      </c>
      <c r="J3" t="s">
        <v>945</v>
      </c>
      <c r="K3" t="s">
        <v>946</v>
      </c>
      <c r="L3" t="s">
        <v>947</v>
      </c>
      <c r="M3" t="s">
        <v>948</v>
      </c>
      <c r="N3" t="s">
        <v>949</v>
      </c>
    </row>
    <row r="4" spans="2:24" x14ac:dyDescent="0.2">
      <c r="B4" s="13" t="str">
        <f>VLOOKUP(Table2[[#This Row],[track_id]],Table1[[id]:[Name]],2,FALSE)</f>
        <v>LUNCH</v>
      </c>
      <c r="C4" t="s">
        <v>781</v>
      </c>
      <c r="D4" t="s">
        <v>935</v>
      </c>
      <c r="E4">
        <v>4</v>
      </c>
      <c r="F4" s="11">
        <v>124.98699999999999</v>
      </c>
      <c r="G4" s="12">
        <v>0.89300000000000002</v>
      </c>
      <c r="H4" s="12">
        <v>0.4</v>
      </c>
      <c r="I4">
        <v>-7.9809999999999999</v>
      </c>
      <c r="J4" s="12">
        <v>6.4299999999999996E-2</v>
      </c>
      <c r="K4" s="12">
        <v>4.5199999999999997E-2</v>
      </c>
      <c r="L4" s="12">
        <v>8.2299999999999998E-2</v>
      </c>
      <c r="M4" s="12">
        <v>6.3200000000000006E-2</v>
      </c>
      <c r="N4" s="12">
        <v>0.94499999999999995</v>
      </c>
    </row>
    <row r="5" spans="2:24" x14ac:dyDescent="0.2">
      <c r="B5" s="9" t="str">
        <f>VLOOKUP(Table2[[#This Row],[track_id]],Table1[[id]:[Name]],2,FALSE)</f>
        <v>Treasure</v>
      </c>
      <c r="C5" t="s">
        <v>69</v>
      </c>
      <c r="D5" t="s">
        <v>941</v>
      </c>
      <c r="E5">
        <v>4</v>
      </c>
      <c r="F5" s="11">
        <v>116.017</v>
      </c>
      <c r="G5" s="12">
        <v>0.874</v>
      </c>
      <c r="H5" s="12">
        <v>0.69199999999999995</v>
      </c>
      <c r="I5">
        <v>-5.28</v>
      </c>
      <c r="J5" s="12">
        <v>4.3099999999999999E-2</v>
      </c>
      <c r="K5" s="12">
        <v>4.1200000000000001E-2</v>
      </c>
      <c r="L5" s="12">
        <v>7.2399999999999998E-5</v>
      </c>
      <c r="M5" s="12">
        <v>0.32400000000000001</v>
      </c>
      <c r="N5" s="12">
        <v>0.93700000000000006</v>
      </c>
    </row>
    <row r="6" spans="2:24" x14ac:dyDescent="0.2">
      <c r="B6" s="13" t="str">
        <f>VLOOKUP(Table2[[#This Row],[track_id]],Table1[[id]:[Name]],2,FALSE)</f>
        <v>THE DINER</v>
      </c>
      <c r="C6" t="s">
        <v>793</v>
      </c>
      <c r="D6" t="s">
        <v>923</v>
      </c>
      <c r="E6">
        <v>4</v>
      </c>
      <c r="F6" s="11">
        <v>125.017</v>
      </c>
      <c r="G6" s="12">
        <v>0.85699999999999998</v>
      </c>
      <c r="H6" s="12">
        <v>0.38600000000000001</v>
      </c>
      <c r="I6">
        <v>-9.7609999999999992</v>
      </c>
      <c r="J6" s="12">
        <v>0.16800000000000001</v>
      </c>
      <c r="K6" s="12">
        <v>0.24299999999999999</v>
      </c>
      <c r="L6" s="12">
        <v>9.3100000000000002E-2</v>
      </c>
      <c r="M6" s="12">
        <v>0.111</v>
      </c>
      <c r="N6" s="12">
        <v>0.66100000000000003</v>
      </c>
    </row>
    <row r="7" spans="2:24" x14ac:dyDescent="0.2">
      <c r="B7" s="9" t="str">
        <f>VLOOKUP(Table2[[#This Row],[track_id]],Table1[[id]:[Name]],2,FALSE)</f>
        <v>Contando Lunares (feat. Cruz Cafun√©)</v>
      </c>
      <c r="C7" t="s">
        <v>661</v>
      </c>
      <c r="D7" t="s">
        <v>940</v>
      </c>
      <c r="E7">
        <v>4</v>
      </c>
      <c r="F7" s="11">
        <v>105.935</v>
      </c>
      <c r="G7" s="12">
        <v>0.85599999999999998</v>
      </c>
      <c r="H7" s="12">
        <v>0.52300000000000002</v>
      </c>
      <c r="I7">
        <v>-10.481</v>
      </c>
      <c r="J7" s="12">
        <v>0.13100000000000001</v>
      </c>
      <c r="K7" s="12">
        <v>0.442</v>
      </c>
      <c r="L7" s="12">
        <v>0</v>
      </c>
      <c r="M7" s="12">
        <v>5.3699999999999998E-2</v>
      </c>
      <c r="N7" s="12">
        <v>0.70899999999999996</v>
      </c>
      <c r="W7" t="s">
        <v>989</v>
      </c>
      <c r="X7" t="s">
        <v>989</v>
      </c>
    </row>
    <row r="8" spans="2:24" x14ac:dyDescent="0.2">
      <c r="B8" s="13" t="str">
        <f>VLOOKUP(Table2[[#This Row],[track_id]],Table1[[id]:[Name]],2,FALSE)</f>
        <v>Uptown Funk (feat. Bruno Mars)</v>
      </c>
      <c r="C8" t="s">
        <v>87</v>
      </c>
      <c r="D8" t="s">
        <v>918</v>
      </c>
      <c r="E8">
        <v>4</v>
      </c>
      <c r="F8" s="11">
        <v>114.988</v>
      </c>
      <c r="G8" s="12">
        <v>0.85599999999999998</v>
      </c>
      <c r="H8" s="12">
        <v>0.60899999999999999</v>
      </c>
      <c r="I8">
        <v>-7.2229999999999999</v>
      </c>
      <c r="J8" s="12">
        <v>8.2400000000000001E-2</v>
      </c>
      <c r="K8" s="12">
        <v>8.0099999999999998E-3</v>
      </c>
      <c r="L8" s="12">
        <v>8.1500000000000002E-5</v>
      </c>
      <c r="M8" s="12">
        <v>3.44E-2</v>
      </c>
      <c r="N8" s="12">
        <v>0.92800000000000005</v>
      </c>
      <c r="W8">
        <f>CORREL(Valence,Energy)</f>
        <v>0.60228569030941903</v>
      </c>
      <c r="X8">
        <f>CORREL(Valence,Tempo)</f>
        <v>0.18397946527334721</v>
      </c>
    </row>
    <row r="9" spans="2:24" x14ac:dyDescent="0.2">
      <c r="B9" s="9" t="str">
        <f>VLOOKUP(Table2[[#This Row],[track_id]],Table1[[id]:[Name]],2,FALSE)</f>
        <v>Perm</v>
      </c>
      <c r="C9" t="s">
        <v>80</v>
      </c>
      <c r="D9" t="s">
        <v>926</v>
      </c>
      <c r="E9">
        <v>4</v>
      </c>
      <c r="F9" s="11">
        <v>124.021</v>
      </c>
      <c r="G9" s="12">
        <v>0.85299999999999998</v>
      </c>
      <c r="H9" s="12">
        <v>0.871</v>
      </c>
      <c r="I9">
        <v>-3.7149999999999999</v>
      </c>
      <c r="J9" s="12">
        <v>8.5099999999999995E-2</v>
      </c>
      <c r="K9" s="12">
        <v>1.4500000000000001E-2</v>
      </c>
      <c r="L9" s="12">
        <v>6.8399999999999996E-5</v>
      </c>
      <c r="M9" s="12">
        <v>0.19800000000000001</v>
      </c>
      <c r="N9" s="12">
        <v>0.86299999999999999</v>
      </c>
    </row>
    <row r="10" spans="2:24" x14ac:dyDescent="0.2">
      <c r="B10" s="13" t="str">
        <f>VLOOKUP(Table2[[#This Row],[track_id]],Table1[[id]:[Name]],2,FALSE)</f>
        <v>Double Life - From "Despicable Me 4"</v>
      </c>
      <c r="C10" t="s">
        <v>727</v>
      </c>
      <c r="D10" t="s">
        <v>926</v>
      </c>
      <c r="E10">
        <v>4</v>
      </c>
      <c r="F10" s="11">
        <v>119.944</v>
      </c>
      <c r="G10" s="12">
        <v>0.85099999999999998</v>
      </c>
      <c r="H10" s="12">
        <v>0.65200000000000002</v>
      </c>
      <c r="I10">
        <v>-4.3330000000000002</v>
      </c>
      <c r="J10" s="12">
        <v>3.6700000000000003E-2</v>
      </c>
      <c r="K10" s="12">
        <v>3.1699999999999999E-2</v>
      </c>
      <c r="L10" s="12">
        <v>0</v>
      </c>
      <c r="M10" s="12">
        <v>9.3600000000000003E-2</v>
      </c>
      <c r="N10" s="12">
        <v>0.69599999999999995</v>
      </c>
    </row>
    <row r="11" spans="2:24" x14ac:dyDescent="0.2">
      <c r="B11" s="9" t="str">
        <f>VLOOKUP(Table2[[#This Row],[track_id]],Table1[[id]:[Name]],2,FALSE)</f>
        <v>Paradise</v>
      </c>
      <c r="C11" t="s">
        <v>260</v>
      </c>
      <c r="D11" t="s">
        <v>935</v>
      </c>
      <c r="E11">
        <v>4</v>
      </c>
      <c r="F11" s="11">
        <v>122.06100000000001</v>
      </c>
      <c r="G11" s="12">
        <v>0.84399999999999997</v>
      </c>
      <c r="H11" s="12">
        <v>0.64400000000000002</v>
      </c>
      <c r="I11">
        <v>-6.2729999999999997</v>
      </c>
      <c r="J11" s="12">
        <v>4.7899999999999998E-2</v>
      </c>
      <c r="K11" s="12">
        <v>8.2799999999999999E-2</v>
      </c>
      <c r="L11" s="12">
        <v>0</v>
      </c>
      <c r="M11" s="12">
        <v>0.113</v>
      </c>
      <c r="N11" s="12">
        <v>0.59099999999999997</v>
      </c>
    </row>
    <row r="12" spans="2:24" x14ac:dyDescent="0.2">
      <c r="B12" s="13" t="str">
        <f>VLOOKUP(Table2[[#This Row],[track_id]],Table1[[id]:[Name]],2,FALSE)</f>
        <v>Come Down</v>
      </c>
      <c r="C12" t="s">
        <v>756</v>
      </c>
      <c r="D12" t="s">
        <v>926</v>
      </c>
      <c r="E12">
        <v>4</v>
      </c>
      <c r="F12" s="11">
        <v>98.400999999999996</v>
      </c>
      <c r="G12" s="12">
        <v>0.84099999999999997</v>
      </c>
      <c r="H12" s="12">
        <v>0.89800000000000002</v>
      </c>
      <c r="I12">
        <v>-7.1349999999999998</v>
      </c>
      <c r="J12" s="12">
        <v>0.104</v>
      </c>
      <c r="K12" s="12">
        <v>0.27100000000000002</v>
      </c>
      <c r="L12" s="12">
        <v>1.5100000000000001E-2</v>
      </c>
      <c r="M12" s="12">
        <v>0.30399999999999999</v>
      </c>
      <c r="N12" s="12">
        <v>0.93100000000000005</v>
      </c>
    </row>
    <row r="13" spans="2:24" x14ac:dyDescent="0.2">
      <c r="B13" s="9" t="str">
        <f>VLOOKUP(Table2[[#This Row],[track_id]],Table1[[id]:[Name]],2,FALSE)</f>
        <v>Culpa al Coraz√≥n</v>
      </c>
      <c r="C13" t="s">
        <v>573</v>
      </c>
      <c r="D13" t="s">
        <v>918</v>
      </c>
      <c r="E13">
        <v>4</v>
      </c>
      <c r="F13" s="11">
        <v>122.99</v>
      </c>
      <c r="G13" s="12">
        <v>0.83899999999999997</v>
      </c>
      <c r="H13" s="12">
        <v>0.64900000000000002</v>
      </c>
      <c r="I13">
        <v>-6.1210000000000004</v>
      </c>
      <c r="J13" s="12">
        <v>3.7199999999999997E-2</v>
      </c>
      <c r="K13" s="12">
        <v>0.46500000000000002</v>
      </c>
      <c r="L13" s="12">
        <v>0</v>
      </c>
      <c r="M13" s="12">
        <v>9.7299999999999998E-2</v>
      </c>
      <c r="N13" s="12">
        <v>0.90400000000000003</v>
      </c>
    </row>
    <row r="14" spans="2:24" x14ac:dyDescent="0.2">
      <c r="B14" s="13">
        <f>VLOOKUP(Table2[[#This Row],[track_id]],Table1[[id]:[Name]],2,FALSE)</f>
        <v>777</v>
      </c>
      <c r="C14" t="s">
        <v>91</v>
      </c>
      <c r="D14" t="s">
        <v>923</v>
      </c>
      <c r="E14">
        <v>4</v>
      </c>
      <c r="F14" s="11">
        <v>102.015</v>
      </c>
      <c r="G14" s="12">
        <v>0.83599999999999997</v>
      </c>
      <c r="H14" s="12">
        <v>0.622</v>
      </c>
      <c r="I14">
        <v>-11.003</v>
      </c>
      <c r="J14" s="12">
        <v>9.4600000000000004E-2</v>
      </c>
      <c r="K14" s="12">
        <v>2.6900000000000001E-3</v>
      </c>
      <c r="L14" s="12">
        <v>5.6599999999999999E-4</v>
      </c>
      <c r="M14" s="12">
        <v>0.33500000000000002</v>
      </c>
      <c r="N14" s="12">
        <v>0.89200000000000002</v>
      </c>
    </row>
    <row r="15" spans="2:24" x14ac:dyDescent="0.2">
      <c r="B15" s="8">
        <v>0.13541666666666666</v>
      </c>
      <c r="C15" t="s">
        <v>627</v>
      </c>
      <c r="D15" t="s">
        <v>919</v>
      </c>
      <c r="E15">
        <v>4</v>
      </c>
      <c r="F15" s="11">
        <v>115.999</v>
      </c>
      <c r="G15" s="12">
        <v>0.81699999999999995</v>
      </c>
      <c r="H15" s="12">
        <v>0.67600000000000005</v>
      </c>
      <c r="I15">
        <v>-4.6070000000000002</v>
      </c>
      <c r="J15" s="12">
        <v>3.7900000000000003E-2</v>
      </c>
      <c r="K15" s="12">
        <v>9.2399999999999996E-2</v>
      </c>
      <c r="L15" s="12">
        <v>0</v>
      </c>
      <c r="M15" s="12">
        <v>9.8799999999999999E-2</v>
      </c>
      <c r="N15" s="12">
        <v>0.79600000000000004</v>
      </c>
    </row>
    <row r="16" spans="2:24" x14ac:dyDescent="0.2">
      <c r="B16" s="13" t="str">
        <f>VLOOKUP(Table2[[#This Row],[track_id]],Table1[[id]:[Name]],2,FALSE)</f>
        <v>Clean</v>
      </c>
      <c r="C16" t="s">
        <v>242</v>
      </c>
      <c r="D16" t="s">
        <v>921</v>
      </c>
      <c r="E16">
        <v>4</v>
      </c>
      <c r="F16" s="11">
        <v>103.98099999999999</v>
      </c>
      <c r="G16" s="12">
        <v>0.81</v>
      </c>
      <c r="H16" s="12">
        <v>0.379</v>
      </c>
      <c r="I16">
        <v>-7.7709999999999999</v>
      </c>
      <c r="J16" s="12">
        <v>3.49E-2</v>
      </c>
      <c r="K16" s="12">
        <v>0.24099999999999999</v>
      </c>
      <c r="L16" s="12">
        <v>0</v>
      </c>
      <c r="M16" s="12">
        <v>0.113</v>
      </c>
      <c r="N16" s="12">
        <v>0.22</v>
      </c>
    </row>
    <row r="17" spans="2:40" x14ac:dyDescent="0.2">
      <c r="B17" s="9" t="str">
        <f>VLOOKUP(Table2[[#This Row],[track_id]],Table1[[id]:[Name]],2,FALSE)</f>
        <v>La Llorona</v>
      </c>
      <c r="C17" t="s">
        <v>612</v>
      </c>
      <c r="D17" t="s">
        <v>943</v>
      </c>
      <c r="E17">
        <v>3</v>
      </c>
      <c r="F17" s="11">
        <v>122.879</v>
      </c>
      <c r="G17" s="12">
        <v>0.80800000000000005</v>
      </c>
      <c r="H17" s="12">
        <v>0.253</v>
      </c>
      <c r="I17">
        <v>-7.2670000000000003</v>
      </c>
      <c r="J17" s="12">
        <v>3.32E-2</v>
      </c>
      <c r="K17" s="12">
        <v>0.84699999999999998</v>
      </c>
      <c r="L17" s="12">
        <v>4.2400000000000001E-5</v>
      </c>
      <c r="M17" s="12">
        <v>0.22900000000000001</v>
      </c>
      <c r="N17" s="12">
        <v>0.27400000000000002</v>
      </c>
    </row>
    <row r="18" spans="2:40" x14ac:dyDescent="0.2">
      <c r="B18" s="13" t="str">
        <f>VLOOKUP(Table2[[#This Row],[track_id]],Table1[[id]:[Name]],2,FALSE)</f>
        <v>RE-BYE</v>
      </c>
      <c r="C18" t="s">
        <v>553</v>
      </c>
      <c r="D18" t="s">
        <v>938</v>
      </c>
      <c r="E18">
        <v>4</v>
      </c>
      <c r="F18" s="11">
        <v>127.958</v>
      </c>
      <c r="G18" s="12">
        <v>0.80100000000000005</v>
      </c>
      <c r="H18" s="12">
        <v>0.60799999999999998</v>
      </c>
      <c r="I18">
        <v>-5.4740000000000002</v>
      </c>
      <c r="J18" s="12">
        <v>6.6299999999999998E-2</v>
      </c>
      <c r="K18" s="12">
        <v>0.47599999999999998</v>
      </c>
      <c r="L18" s="12">
        <v>0</v>
      </c>
      <c r="M18" s="12">
        <v>0.13</v>
      </c>
      <c r="N18" s="12">
        <v>0.92200000000000004</v>
      </c>
    </row>
    <row r="19" spans="2:40" x14ac:dyDescent="0.2">
      <c r="B19" s="9" t="str">
        <f>VLOOKUP(Table2[[#This Row],[track_id]],Table1[[id]:[Name]],2,FALSE)</f>
        <v>Now That We Don't Talk (Taylor's Version) (From The Vault)</v>
      </c>
      <c r="C19" t="s">
        <v>824</v>
      </c>
      <c r="D19" t="s">
        <v>918</v>
      </c>
      <c r="E19">
        <v>4</v>
      </c>
      <c r="F19" s="11">
        <v>109.994</v>
      </c>
      <c r="G19" s="12">
        <v>0.8</v>
      </c>
      <c r="H19" s="12">
        <v>0.50900000000000001</v>
      </c>
      <c r="I19">
        <v>-9.3859999999999992</v>
      </c>
      <c r="J19" s="12">
        <v>3.4000000000000002E-2</v>
      </c>
      <c r="K19" s="12">
        <v>0.16</v>
      </c>
      <c r="L19" s="12">
        <v>3.0499999999999999E-5</v>
      </c>
      <c r="M19" s="12">
        <v>8.3400000000000002E-2</v>
      </c>
      <c r="N19" s="12">
        <v>7.6799999999999993E-2</v>
      </c>
    </row>
    <row r="20" spans="2:40" x14ac:dyDescent="0.2">
      <c r="B20" s="13" t="str">
        <f>VLOOKUP(Table2[[#This Row],[track_id]],Table1[[id]:[Name]],2,FALSE)</f>
        <v>the boy is mine</v>
      </c>
      <c r="C20" t="s">
        <v>770</v>
      </c>
      <c r="D20" t="s">
        <v>943</v>
      </c>
      <c r="E20">
        <v>4</v>
      </c>
      <c r="F20" s="11">
        <v>97.998000000000005</v>
      </c>
      <c r="G20" s="12">
        <v>0.79500000000000004</v>
      </c>
      <c r="H20" s="12">
        <v>0.63</v>
      </c>
      <c r="I20">
        <v>-5.8540000000000001</v>
      </c>
      <c r="J20" s="12">
        <v>4.3400000000000001E-2</v>
      </c>
      <c r="K20" s="12">
        <v>0.157</v>
      </c>
      <c r="L20" s="12">
        <v>0</v>
      </c>
      <c r="M20" s="12">
        <v>7.3200000000000001E-2</v>
      </c>
      <c r="N20" s="12">
        <v>0.44700000000000001</v>
      </c>
    </row>
    <row r="21" spans="2:40" x14ac:dyDescent="0.2">
      <c r="B21" s="9" t="str">
        <f>VLOOKUP(Table2[[#This Row],[track_id]],Table1[[id]:[Name]],2,FALSE)</f>
        <v>Clean (Taylor's Version)</v>
      </c>
      <c r="C21" t="s">
        <v>818</v>
      </c>
      <c r="D21" t="s">
        <v>921</v>
      </c>
      <c r="E21">
        <v>4</v>
      </c>
      <c r="F21" s="11">
        <v>103.99</v>
      </c>
      <c r="G21" s="12">
        <v>0.78200000000000003</v>
      </c>
      <c r="H21" s="12">
        <v>0.379</v>
      </c>
      <c r="I21">
        <v>-8.9640000000000004</v>
      </c>
      <c r="J21" s="12">
        <v>3.0300000000000001E-2</v>
      </c>
      <c r="K21" s="12">
        <v>0.29699999999999999</v>
      </c>
      <c r="L21" s="12">
        <v>2.9799999999999999E-5</v>
      </c>
      <c r="M21" s="12">
        <v>0.10299999999999999</v>
      </c>
      <c r="N21" s="12">
        <v>0.26700000000000002</v>
      </c>
    </row>
    <row r="22" spans="2:40" x14ac:dyDescent="0.2">
      <c r="B22" s="13" t="str">
        <f>VLOOKUP(Table2[[#This Row],[track_id]],Table1[[id]:[Name]],2,FALSE)</f>
        <v>I Think I Kinda, You Know - Duet</v>
      </c>
      <c r="C22" t="s">
        <v>637</v>
      </c>
      <c r="D22" t="s">
        <v>918</v>
      </c>
      <c r="E22">
        <v>4</v>
      </c>
      <c r="F22" s="11">
        <v>129.131</v>
      </c>
      <c r="G22" s="12">
        <v>0.78100000000000003</v>
      </c>
      <c r="H22" s="12">
        <v>0.46300000000000002</v>
      </c>
      <c r="I22">
        <v>-7.6619999999999999</v>
      </c>
      <c r="J22" s="12">
        <v>8.6099999999999996E-2</v>
      </c>
      <c r="K22" s="12">
        <v>0.47</v>
      </c>
      <c r="L22" s="12">
        <v>0</v>
      </c>
      <c r="M22" s="12">
        <v>9.6100000000000005E-2</v>
      </c>
      <c r="N22" s="12">
        <v>0.50600000000000001</v>
      </c>
    </row>
    <row r="23" spans="2:40" x14ac:dyDescent="0.2">
      <c r="B23" s="9" t="str">
        <f>VLOOKUP(Table2[[#This Row],[track_id]],Table1[[id]:[Name]],2,FALSE)</f>
        <v>Thinking out Loud</v>
      </c>
      <c r="C23" t="s">
        <v>428</v>
      </c>
      <c r="D23" t="s">
        <v>919</v>
      </c>
      <c r="E23">
        <v>4</v>
      </c>
      <c r="F23" s="11">
        <v>78.998000000000005</v>
      </c>
      <c r="G23" s="12">
        <v>0.78100000000000003</v>
      </c>
      <c r="H23" s="12">
        <v>0.44500000000000001</v>
      </c>
      <c r="I23">
        <v>-6.0609999999999999</v>
      </c>
      <c r="J23" s="12">
        <v>2.9499999999999998E-2</v>
      </c>
      <c r="K23" s="12">
        <v>0.47399999999999998</v>
      </c>
      <c r="L23" s="12">
        <v>0</v>
      </c>
      <c r="M23" s="12">
        <v>0.184</v>
      </c>
      <c r="N23" s="12">
        <v>0.59099999999999997</v>
      </c>
    </row>
    <row r="24" spans="2:40" x14ac:dyDescent="0.2">
      <c r="B24" s="13" t="str">
        <f>VLOOKUP(Table2[[#This Row],[track_id]],Table1[[id]:[Name]],2,FALSE)</f>
        <v>Stereo Love</v>
      </c>
      <c r="C24" t="s">
        <v>901</v>
      </c>
      <c r="D24" t="s">
        <v>927</v>
      </c>
      <c r="E24">
        <v>4</v>
      </c>
      <c r="F24" s="11">
        <v>127.04900000000001</v>
      </c>
      <c r="G24" s="12">
        <v>0.77800000000000002</v>
      </c>
      <c r="H24" s="12">
        <v>0.77600000000000002</v>
      </c>
      <c r="I24">
        <v>-5.359</v>
      </c>
      <c r="J24" s="12">
        <v>3.6200000000000003E-2</v>
      </c>
      <c r="K24" s="12">
        <v>3.3799999999999997E-2</v>
      </c>
      <c r="L24" s="12">
        <v>2.1600000000000001E-2</v>
      </c>
      <c r="M24" s="12">
        <v>7.7200000000000005E-2</v>
      </c>
      <c r="N24" s="12">
        <v>0.36099999999999999</v>
      </c>
      <c r="AD24" s="3" t="s">
        <v>950</v>
      </c>
      <c r="AE24" s="3" t="s">
        <v>932</v>
      </c>
      <c r="AF24" s="3" t="s">
        <v>931</v>
      </c>
      <c r="AG24" s="3" t="s">
        <v>930</v>
      </c>
      <c r="AH24" s="3" t="s">
        <v>945</v>
      </c>
      <c r="AI24" s="3" t="s">
        <v>946</v>
      </c>
      <c r="AJ24" s="3" t="s">
        <v>947</v>
      </c>
      <c r="AK24" s="3" t="s">
        <v>948</v>
      </c>
      <c r="AL24" s="7" t="s">
        <v>949</v>
      </c>
      <c r="AM24" s="7" t="s">
        <v>915</v>
      </c>
      <c r="AN24" s="7" t="s">
        <v>955</v>
      </c>
    </row>
    <row r="25" spans="2:40" x14ac:dyDescent="0.2">
      <c r="B25" s="9" t="str">
        <f>VLOOKUP(Table2[[#This Row],[track_id]],Table1[[id]:[Name]],2,FALSE)</f>
        <v>Not Spring, Love, or Cherry Blossoms</v>
      </c>
      <c r="C25" t="s">
        <v>522</v>
      </c>
      <c r="D25" t="s">
        <v>922</v>
      </c>
      <c r="E25">
        <v>4</v>
      </c>
      <c r="F25" s="11">
        <v>79.988</v>
      </c>
      <c r="G25" s="12">
        <v>0.77</v>
      </c>
      <c r="H25" s="12">
        <v>0.48399999999999999</v>
      </c>
      <c r="I25">
        <v>-6.6260000000000003</v>
      </c>
      <c r="J25" s="12">
        <v>5.3800000000000001E-2</v>
      </c>
      <c r="K25" s="12">
        <v>0.46400000000000002</v>
      </c>
      <c r="L25" s="12">
        <v>0</v>
      </c>
      <c r="M25" s="12">
        <v>0.44</v>
      </c>
      <c r="N25" s="12">
        <v>0.79300000000000004</v>
      </c>
      <c r="AC25" t="s">
        <v>952</v>
      </c>
      <c r="AD25">
        <f>AVERAGE(Tempo)</f>
        <v>118.49057861635221</v>
      </c>
      <c r="AE25" s="12">
        <f>AVERAGE(Danceability)</f>
        <v>0.52545849056603799</v>
      </c>
      <c r="AF25" s="12">
        <f>AVERAGE(Energy)</f>
        <v>0.49613411949685532</v>
      </c>
      <c r="AG25" s="14">
        <f>AVERAGE(Loudness)</f>
        <v>-8.428547169811317</v>
      </c>
      <c r="AH25" s="12">
        <f>AVERAGE(Speechiness)</f>
        <v>5.1271069182389953E-2</v>
      </c>
      <c r="AI25" s="12">
        <f>AVERAGE(acousticness)</f>
        <v>0.42233625786163514</v>
      </c>
      <c r="AJ25" s="12">
        <f>AVERAGE(instrumentalness)</f>
        <v>6.8343328396226394E-2</v>
      </c>
      <c r="AK25" s="12">
        <f>AVERAGE(Liveness)</f>
        <v>0.15159811320754712</v>
      </c>
      <c r="AL25" s="12">
        <f>AVERAGE(Valence)</f>
        <v>0.36683647798742147</v>
      </c>
      <c r="AM25" s="6">
        <v>3.5573395597484274</v>
      </c>
      <c r="AN25">
        <v>54.367924528301884</v>
      </c>
    </row>
    <row r="26" spans="2:40" x14ac:dyDescent="0.2">
      <c r="B26" s="13" t="str">
        <f>VLOOKUP(Table2[[#This Row],[track_id]],Table1[[id]:[Name]],2,FALSE)</f>
        <v>How You Get The Girl</v>
      </c>
      <c r="C26" t="s">
        <v>244</v>
      </c>
      <c r="D26" t="s">
        <v>920</v>
      </c>
      <c r="E26">
        <v>4</v>
      </c>
      <c r="F26" s="11">
        <v>119.988</v>
      </c>
      <c r="G26" s="12">
        <v>0.76400000000000001</v>
      </c>
      <c r="H26" s="12">
        <v>0.66</v>
      </c>
      <c r="I26">
        <v>-6.1360000000000001</v>
      </c>
      <c r="J26" s="12">
        <v>4.9399999999999999E-2</v>
      </c>
      <c r="K26" s="12">
        <v>4.6100000000000004E-3</v>
      </c>
      <c r="L26" s="12">
        <v>4.7699999999999999E-3</v>
      </c>
      <c r="M26" s="12">
        <v>9.1499999999999998E-2</v>
      </c>
      <c r="N26" s="12">
        <v>0.52400000000000002</v>
      </c>
      <c r="Y26" t="s">
        <v>989</v>
      </c>
    </row>
    <row r="27" spans="2:40" x14ac:dyDescent="0.2">
      <c r="B27" s="9" t="str">
        <f>VLOOKUP(Table2[[#This Row],[track_id]],Table1[[id]:[Name]],2,FALSE)</f>
        <v>How You Get The Girl (Taylor's Version)</v>
      </c>
      <c r="C27" t="s">
        <v>812</v>
      </c>
      <c r="D27" t="s">
        <v>920</v>
      </c>
      <c r="E27">
        <v>4</v>
      </c>
      <c r="F27" s="11">
        <v>120.014</v>
      </c>
      <c r="G27" s="12">
        <v>0.76100000000000001</v>
      </c>
      <c r="H27" s="12">
        <v>0.67</v>
      </c>
      <c r="I27">
        <v>-5.9560000000000004</v>
      </c>
      <c r="J27" s="12">
        <v>5.3699999999999998E-2</v>
      </c>
      <c r="K27" s="12">
        <v>1.98E-3</v>
      </c>
      <c r="L27" s="12">
        <v>1.08E-5</v>
      </c>
      <c r="M27" s="12">
        <v>8.7300000000000003E-2</v>
      </c>
      <c r="N27" s="12">
        <v>0.51900000000000002</v>
      </c>
      <c r="Y27">
        <f>CORREL(instrumentalness,Speechiness)</f>
        <v>-5.7176917740811503E-2</v>
      </c>
    </row>
    <row r="28" spans="2:40" x14ac:dyDescent="0.2">
      <c r="B28" s="13" t="str">
        <f>VLOOKUP(Table2[[#This Row],[track_id]],Table1[[id]:[Name]],2,FALSE)</f>
        <v>Welcome To New York (Taylor's Version)</v>
      </c>
      <c r="C28" t="s">
        <v>799</v>
      </c>
      <c r="D28" t="s">
        <v>922</v>
      </c>
      <c r="E28">
        <v>4</v>
      </c>
      <c r="F28" s="11">
        <v>116.989</v>
      </c>
      <c r="G28" s="12">
        <v>0.76</v>
      </c>
      <c r="H28" s="12">
        <v>0.60199999999999998</v>
      </c>
      <c r="I28">
        <v>-4.8710000000000004</v>
      </c>
      <c r="J28" s="12">
        <v>3.1600000000000003E-2</v>
      </c>
      <c r="K28" s="12">
        <v>6.6100000000000004E-3</v>
      </c>
      <c r="L28" s="12">
        <v>1.3300000000000001E-4</v>
      </c>
      <c r="M28" s="12">
        <v>0.32500000000000001</v>
      </c>
      <c r="N28" s="12">
        <v>0.68500000000000005</v>
      </c>
      <c r="AC28" t="s">
        <v>953</v>
      </c>
    </row>
    <row r="29" spans="2:40" x14ac:dyDescent="0.2">
      <c r="B29" s="9" t="str">
        <f>VLOOKUP(Table2[[#This Row],[track_id]],Table1[[id]:[Name]],2,FALSE)</f>
        <v>La Rumba D'el Jefe</v>
      </c>
      <c r="C29" t="s">
        <v>744</v>
      </c>
      <c r="D29" t="s">
        <v>933</v>
      </c>
      <c r="E29">
        <v>4</v>
      </c>
      <c r="F29" s="11">
        <v>93.006</v>
      </c>
      <c r="G29" s="12">
        <v>0.75900000000000001</v>
      </c>
      <c r="H29" s="12">
        <v>0.45500000000000002</v>
      </c>
      <c r="I29">
        <v>-9.9909999999999997</v>
      </c>
      <c r="J29" s="12">
        <v>4.8000000000000001E-2</v>
      </c>
      <c r="K29" s="12">
        <v>0.56200000000000006</v>
      </c>
      <c r="L29" s="12">
        <v>0.89400000000000002</v>
      </c>
      <c r="M29" s="12">
        <v>0.109</v>
      </c>
      <c r="N29" s="12">
        <v>0.32</v>
      </c>
      <c r="AC29" t="s">
        <v>952</v>
      </c>
    </row>
    <row r="30" spans="2:40" x14ac:dyDescent="0.2">
      <c r="B30" s="13" t="str">
        <f>VLOOKUP(Table2[[#This Row],[track_id]],Table1[[id]:[Name]],2,FALSE)</f>
        <v>Se√±orita</v>
      </c>
      <c r="C30" t="s">
        <v>188</v>
      </c>
      <c r="D30" t="s">
        <v>933</v>
      </c>
      <c r="E30">
        <v>4</v>
      </c>
      <c r="F30" s="11">
        <v>116.96299999999999</v>
      </c>
      <c r="G30" s="12">
        <v>0.75900000000000001</v>
      </c>
      <c r="H30" s="12">
        <v>0.54800000000000004</v>
      </c>
      <c r="I30">
        <v>-6.0490000000000004</v>
      </c>
      <c r="J30" s="12">
        <v>2.8899999999999999E-2</v>
      </c>
      <c r="K30" s="12">
        <v>3.7900000000000003E-2</v>
      </c>
      <c r="L30" s="12">
        <v>0</v>
      </c>
      <c r="M30" s="12">
        <v>8.2799999999999999E-2</v>
      </c>
      <c r="N30" s="12">
        <v>0.75</v>
      </c>
    </row>
    <row r="31" spans="2:40" x14ac:dyDescent="0.2">
      <c r="B31" s="9" t="str">
        <f>VLOOKUP(Table2[[#This Row],[track_id]],Table1[[id]:[Name]],2,FALSE)</f>
        <v>Bam Bam (feat. Ed Sheeran)</v>
      </c>
      <c r="C31" t="s">
        <v>640</v>
      </c>
      <c r="D31" t="s">
        <v>926</v>
      </c>
      <c r="E31">
        <v>4</v>
      </c>
      <c r="F31" s="11">
        <v>94.995999999999995</v>
      </c>
      <c r="G31" s="12">
        <v>0.75600000000000001</v>
      </c>
      <c r="H31" s="12">
        <v>0.69699999999999995</v>
      </c>
      <c r="I31">
        <v>-6.3769999999999998</v>
      </c>
      <c r="J31" s="12">
        <v>4.0099999999999997E-2</v>
      </c>
      <c r="K31" s="12">
        <v>0.182</v>
      </c>
      <c r="L31" s="12">
        <v>0</v>
      </c>
      <c r="M31" s="12">
        <v>0.33300000000000002</v>
      </c>
      <c r="N31" s="12">
        <v>0.95599999999999996</v>
      </c>
      <c r="AC31" t="s">
        <v>954</v>
      </c>
    </row>
    <row r="32" spans="2:40" x14ac:dyDescent="0.2">
      <c r="B32" s="13" t="str">
        <f>VLOOKUP(Table2[[#This Row],[track_id]],Table1[[id]:[Name]],2,FALSE)</f>
        <v>Blank Space</v>
      </c>
      <c r="C32" t="s">
        <v>231</v>
      </c>
      <c r="D32" t="s">
        <v>920</v>
      </c>
      <c r="E32">
        <v>4</v>
      </c>
      <c r="F32" s="11">
        <v>96.006</v>
      </c>
      <c r="G32" s="12">
        <v>0.753</v>
      </c>
      <c r="H32" s="12">
        <v>0.67800000000000005</v>
      </c>
      <c r="I32">
        <v>-5.4210000000000003</v>
      </c>
      <c r="J32" s="12">
        <v>6.4399999999999999E-2</v>
      </c>
      <c r="K32" s="12">
        <v>8.5000000000000006E-2</v>
      </c>
      <c r="L32" s="12">
        <v>1.64E-6</v>
      </c>
      <c r="M32" s="12">
        <v>0.13</v>
      </c>
      <c r="N32" s="12">
        <v>0.58299999999999996</v>
      </c>
      <c r="AC32" t="s">
        <v>952</v>
      </c>
    </row>
    <row r="33" spans="2:14" x14ac:dyDescent="0.2">
      <c r="B33" s="9" t="str">
        <f>VLOOKUP(Table2[[#This Row],[track_id]],Table1[[id]:[Name]],2,FALSE)</f>
        <v>BIRDS OF A FEATHER</v>
      </c>
      <c r="C33" t="s">
        <v>785</v>
      </c>
      <c r="D33" t="s">
        <v>919</v>
      </c>
      <c r="E33">
        <v>4</v>
      </c>
      <c r="F33" s="11">
        <v>104.97799999999999</v>
      </c>
      <c r="G33" s="12">
        <v>0.747</v>
      </c>
      <c r="H33" s="12">
        <v>0.50700000000000001</v>
      </c>
      <c r="I33">
        <v>-10.170999999999999</v>
      </c>
      <c r="J33" s="12">
        <v>3.5799999999999998E-2</v>
      </c>
      <c r="K33" s="12">
        <v>0.2</v>
      </c>
      <c r="L33" s="12">
        <v>6.08E-2</v>
      </c>
      <c r="M33" s="12">
        <v>0.11700000000000001</v>
      </c>
      <c r="N33" s="12">
        <v>0.438</v>
      </c>
    </row>
    <row r="34" spans="2:14" x14ac:dyDescent="0.2">
      <c r="B34" s="13" t="str">
        <f>VLOOKUP(Table2[[#This Row],[track_id]],Table1[[id]:[Name]],2,FALSE)</f>
        <v>Save the Last Dance for Me</v>
      </c>
      <c r="C34" t="s">
        <v>460</v>
      </c>
      <c r="D34" t="s">
        <v>921</v>
      </c>
      <c r="E34">
        <v>4</v>
      </c>
      <c r="F34" s="11">
        <v>133.952</v>
      </c>
      <c r="G34" s="12">
        <v>0.745</v>
      </c>
      <c r="H34" s="12">
        <v>0.45</v>
      </c>
      <c r="I34">
        <v>-9.1210000000000004</v>
      </c>
      <c r="J34" s="12">
        <v>3.5400000000000001E-2</v>
      </c>
      <c r="K34" s="12">
        <v>0.28799999999999998</v>
      </c>
      <c r="L34" s="12">
        <v>0</v>
      </c>
      <c r="M34" s="12">
        <v>5.3800000000000001E-2</v>
      </c>
      <c r="N34" s="12">
        <v>0.80700000000000005</v>
      </c>
    </row>
    <row r="35" spans="2:14" x14ac:dyDescent="0.2">
      <c r="B35" s="9" t="str">
        <f>VLOOKUP(Table2[[#This Row],[track_id]],Table1[[id]:[Name]],2,FALSE)</f>
        <v>Speak Now (Taylor's Version)</v>
      </c>
      <c r="C35" t="s">
        <v>835</v>
      </c>
      <c r="D35" t="s">
        <v>922</v>
      </c>
      <c r="E35">
        <v>4</v>
      </c>
      <c r="F35" s="11">
        <v>119.002</v>
      </c>
      <c r="G35" s="12">
        <v>0.73399999999999999</v>
      </c>
      <c r="H35" s="12">
        <v>0.68600000000000005</v>
      </c>
      <c r="I35">
        <v>-2.9260000000000002</v>
      </c>
      <c r="J35" s="12">
        <v>3.49E-2</v>
      </c>
      <c r="K35" s="12">
        <v>0.22500000000000001</v>
      </c>
      <c r="L35" s="12">
        <v>0</v>
      </c>
      <c r="M35" s="12">
        <v>0.13600000000000001</v>
      </c>
      <c r="N35" s="12">
        <v>0.59799999999999998</v>
      </c>
    </row>
    <row r="36" spans="2:14" x14ac:dyDescent="0.2">
      <c r="B36" s="13" t="str">
        <f>VLOOKUP(Table2[[#This Row],[track_id]],Table1[[id]:[Name]],2,FALSE)</f>
        <v>Locked out of Heaven</v>
      </c>
      <c r="C36" t="s">
        <v>60</v>
      </c>
      <c r="D36" t="s">
        <v>920</v>
      </c>
      <c r="E36">
        <v>4</v>
      </c>
      <c r="F36" s="11">
        <v>143.994</v>
      </c>
      <c r="G36" s="12">
        <v>0.72599999999999998</v>
      </c>
      <c r="H36" s="12">
        <v>0.69799999999999995</v>
      </c>
      <c r="I36">
        <v>-4.165</v>
      </c>
      <c r="J36" s="12">
        <v>4.3099999999999999E-2</v>
      </c>
      <c r="K36" s="12">
        <v>4.9000000000000002E-2</v>
      </c>
      <c r="L36" s="12">
        <v>0</v>
      </c>
      <c r="M36" s="12">
        <v>0.309</v>
      </c>
      <c r="N36" s="12">
        <v>0.86699999999999999</v>
      </c>
    </row>
    <row r="37" spans="2:14" x14ac:dyDescent="0.2">
      <c r="B37" s="9" t="str">
        <f>VLOOKUP(Table2[[#This Row],[track_id]],Table1[[id]:[Name]],2,FALSE)</f>
        <v>Bailando - Spanish Version</v>
      </c>
      <c r="C37" t="s">
        <v>569</v>
      </c>
      <c r="D37" t="s">
        <v>922</v>
      </c>
      <c r="E37">
        <v>4</v>
      </c>
      <c r="F37" s="11">
        <v>91.016999999999996</v>
      </c>
      <c r="G37" s="12">
        <v>0.72299999999999998</v>
      </c>
      <c r="H37" s="12">
        <v>0.77700000000000002</v>
      </c>
      <c r="I37">
        <v>-3.5030000000000001</v>
      </c>
      <c r="J37" s="12">
        <v>0.108</v>
      </c>
      <c r="K37" s="12">
        <v>4.2599999999999999E-2</v>
      </c>
      <c r="L37" s="12">
        <v>3.6799999999999999E-6</v>
      </c>
      <c r="M37" s="12">
        <v>4.5100000000000001E-2</v>
      </c>
      <c r="N37" s="12">
        <v>0.96099999999999997</v>
      </c>
    </row>
    <row r="38" spans="2:14" x14ac:dyDescent="0.2">
      <c r="B38" s="13" t="str">
        <f>VLOOKUP(Table2[[#This Row],[track_id]],Table1[[id]:[Name]],2,FALSE)</f>
        <v>Keep Driving</v>
      </c>
      <c r="C38" t="s">
        <v>646</v>
      </c>
      <c r="D38" t="s">
        <v>927</v>
      </c>
      <c r="E38">
        <v>3</v>
      </c>
      <c r="F38" s="11">
        <v>164.94800000000001</v>
      </c>
      <c r="G38" s="12">
        <v>0.72099999999999997</v>
      </c>
      <c r="H38" s="12">
        <v>0.47899999999999998</v>
      </c>
      <c r="I38">
        <v>-9.6690000000000005</v>
      </c>
      <c r="J38" s="12">
        <v>0.22600000000000001</v>
      </c>
      <c r="K38" s="12">
        <v>0.32100000000000001</v>
      </c>
      <c r="L38" s="12">
        <v>1.56E-3</v>
      </c>
      <c r="M38" s="12">
        <v>0.182</v>
      </c>
      <c r="N38" s="12">
        <v>0.90200000000000002</v>
      </c>
    </row>
    <row r="39" spans="2:14" x14ac:dyDescent="0.2">
      <c r="B39" s="9" t="str">
        <f>VLOOKUP(Table2[[#This Row],[track_id]],Table1[[id]:[Name]],2,FALSE)</f>
        <v>Je te le donne</v>
      </c>
      <c r="C39" t="s">
        <v>515</v>
      </c>
      <c r="D39" t="s">
        <v>944</v>
      </c>
      <c r="E39">
        <v>4</v>
      </c>
      <c r="F39" s="11">
        <v>107.04</v>
      </c>
      <c r="G39" s="12">
        <v>0.72</v>
      </c>
      <c r="H39" s="12">
        <v>0.64700000000000002</v>
      </c>
      <c r="I39">
        <v>-6.6879999999999997</v>
      </c>
      <c r="J39" s="12">
        <v>0.159</v>
      </c>
      <c r="K39" s="12">
        <v>0.45700000000000002</v>
      </c>
      <c r="L39" s="12">
        <v>0</v>
      </c>
      <c r="M39" s="12">
        <v>9.7699999999999995E-2</v>
      </c>
      <c r="N39" s="12">
        <v>0.29399999999999998</v>
      </c>
    </row>
    <row r="40" spans="2:14" x14ac:dyDescent="0.2">
      <c r="B40" s="13" t="str">
        <f>VLOOKUP(Table2[[#This Row],[track_id]],Table1[[id]:[Name]],2,FALSE)</f>
        <v>Music For a Sushi Restaurant</v>
      </c>
      <c r="C40" t="s">
        <v>16</v>
      </c>
      <c r="D40" t="s">
        <v>929</v>
      </c>
      <c r="E40">
        <v>4</v>
      </c>
      <c r="F40" s="11">
        <v>107.041</v>
      </c>
      <c r="G40" s="12">
        <v>0.72</v>
      </c>
      <c r="H40" s="12">
        <v>0.71499999999999997</v>
      </c>
      <c r="I40">
        <v>-4.6520000000000001</v>
      </c>
      <c r="J40" s="12">
        <v>0.04</v>
      </c>
      <c r="K40" s="12">
        <v>0.25800000000000001</v>
      </c>
      <c r="L40" s="12">
        <v>5.6800000000000003E-2</v>
      </c>
      <c r="M40" s="12">
        <v>0.107</v>
      </c>
      <c r="N40" s="12">
        <v>0.35699999999999998</v>
      </c>
    </row>
    <row r="41" spans="2:14" x14ac:dyDescent="0.2">
      <c r="B41" s="9" t="str">
        <f>VLOOKUP(Table2[[#This Row],[track_id]],Table1[[id]:[Name]],2,FALSE)</f>
        <v>Ïò¨Ìï¥ Ï†úÏùº ÏûòÌïú Ïùº The Best Thing I Ever Did</v>
      </c>
      <c r="C41" t="s">
        <v>545</v>
      </c>
      <c r="D41" t="s">
        <v>920</v>
      </c>
      <c r="E41">
        <v>4</v>
      </c>
      <c r="F41" s="11">
        <v>104.977</v>
      </c>
      <c r="G41" s="12">
        <v>0.72</v>
      </c>
      <c r="H41" s="12">
        <v>0.65500000000000003</v>
      </c>
      <c r="I41">
        <v>-3.9940000000000002</v>
      </c>
      <c r="J41" s="12">
        <v>2.4799999999999999E-2</v>
      </c>
      <c r="K41" s="12">
        <v>0.38300000000000001</v>
      </c>
      <c r="L41" s="12">
        <v>0</v>
      </c>
      <c r="M41" s="12">
        <v>0.156</v>
      </c>
      <c r="N41" s="12">
        <v>0.46800000000000003</v>
      </c>
    </row>
    <row r="42" spans="2:14" x14ac:dyDescent="0.2">
      <c r="B42" s="13" t="str">
        <f>VLOOKUP(Table2[[#This Row],[track_id]],Table1[[id]:[Name]],2,FALSE)</f>
        <v>All 4 Nothing (I'm So In Love)</v>
      </c>
      <c r="C42" t="s">
        <v>648</v>
      </c>
      <c r="D42" t="s">
        <v>923</v>
      </c>
      <c r="E42">
        <v>4</v>
      </c>
      <c r="F42" s="11">
        <v>131.99</v>
      </c>
      <c r="G42" s="12">
        <v>0.72</v>
      </c>
      <c r="H42" s="12">
        <v>0.81899999999999995</v>
      </c>
      <c r="I42">
        <v>-4.5880000000000001</v>
      </c>
      <c r="J42" s="12">
        <v>3.6200000000000003E-2</v>
      </c>
      <c r="K42" s="12">
        <v>4.1099999999999998E-2</v>
      </c>
      <c r="L42" s="12">
        <v>0</v>
      </c>
      <c r="M42" s="12">
        <v>6.0600000000000001E-2</v>
      </c>
      <c r="N42" s="12">
        <v>0.89800000000000002</v>
      </c>
    </row>
    <row r="43" spans="2:14" x14ac:dyDescent="0.2">
      <c r="B43" s="9" t="str">
        <f>VLOOKUP(Table2[[#This Row],[track_id]],Table1[[id]:[Name]],2,FALSE)</f>
        <v>Do You Like Me?</v>
      </c>
      <c r="C43" t="s">
        <v>700</v>
      </c>
      <c r="D43" t="s">
        <v>929</v>
      </c>
      <c r="E43">
        <v>4</v>
      </c>
      <c r="F43" s="11">
        <v>76.975999999999999</v>
      </c>
      <c r="G43" s="12">
        <v>0.71799999999999997</v>
      </c>
      <c r="H43" s="12">
        <v>0.39800000000000002</v>
      </c>
      <c r="I43">
        <v>-6.774</v>
      </c>
      <c r="J43" s="12">
        <v>3.9600000000000003E-2</v>
      </c>
      <c r="K43" s="12">
        <v>0.498</v>
      </c>
      <c r="L43" s="12">
        <v>3.5200000000000002E-2</v>
      </c>
      <c r="M43" s="12">
        <v>0.129</v>
      </c>
      <c r="N43" s="12">
        <v>0.373</v>
      </c>
    </row>
    <row r="44" spans="2:14" x14ac:dyDescent="0.2">
      <c r="B44" s="13" t="str">
        <f>VLOOKUP(Table2[[#This Row],[track_id]],Table1[[id]:[Name]],2,FALSE)</f>
        <v>I Want to Write You a Song</v>
      </c>
      <c r="C44" t="s">
        <v>853</v>
      </c>
      <c r="D44" t="s">
        <v>920</v>
      </c>
      <c r="E44">
        <v>4</v>
      </c>
      <c r="F44" s="11">
        <v>106.04</v>
      </c>
      <c r="G44" s="12">
        <v>0.71399999999999997</v>
      </c>
      <c r="H44" s="12">
        <v>0.443</v>
      </c>
      <c r="I44">
        <v>-7.6379999999999999</v>
      </c>
      <c r="J44" s="12">
        <v>2.5600000000000001E-2</v>
      </c>
      <c r="K44" s="12">
        <v>0.77900000000000003</v>
      </c>
      <c r="L44" s="12">
        <v>1.0900000000000001E-4</v>
      </c>
      <c r="M44" s="12">
        <v>0.14399999999999999</v>
      </c>
      <c r="N44" s="12">
        <v>0.46300000000000002</v>
      </c>
    </row>
    <row r="45" spans="2:14" x14ac:dyDescent="0.2">
      <c r="B45" s="9" t="str">
        <f>VLOOKUP(Table2[[#This Row],[track_id]],Table1[[id]:[Name]],2,FALSE)</f>
        <v>Late Night Talking</v>
      </c>
      <c r="C45" t="s">
        <v>13</v>
      </c>
      <c r="D45" t="s">
        <v>928</v>
      </c>
      <c r="E45">
        <v>4</v>
      </c>
      <c r="F45" s="11">
        <v>114.996</v>
      </c>
      <c r="G45" s="12">
        <v>0.71399999999999997</v>
      </c>
      <c r="H45" s="12">
        <v>0.72799999999999998</v>
      </c>
      <c r="I45">
        <v>-4.5949999999999998</v>
      </c>
      <c r="J45" s="12">
        <v>4.6800000000000001E-2</v>
      </c>
      <c r="K45" s="12">
        <v>0.29799999999999999</v>
      </c>
      <c r="L45" s="12">
        <v>0</v>
      </c>
      <c r="M45" s="12">
        <v>0.106</v>
      </c>
      <c r="N45" s="12">
        <v>0.90100000000000002</v>
      </c>
    </row>
    <row r="46" spans="2:14" x14ac:dyDescent="0.2">
      <c r="B46" s="13" t="str">
        <f>VLOOKUP(Table2[[#This Row],[track_id]],Table1[[id]:[Name]],2,FALSE)</f>
        <v>Cold</v>
      </c>
      <c r="C46" t="s">
        <v>31</v>
      </c>
      <c r="D46" t="s">
        <v>927</v>
      </c>
      <c r="E46">
        <v>4</v>
      </c>
      <c r="F46" s="11">
        <v>130.01300000000001</v>
      </c>
      <c r="G46" s="12">
        <v>0.71099999999999997</v>
      </c>
      <c r="H46" s="12">
        <v>0.41199999999999998</v>
      </c>
      <c r="I46">
        <v>-6.827</v>
      </c>
      <c r="J46" s="12">
        <v>4.4499999999999998E-2</v>
      </c>
      <c r="K46" s="12">
        <v>0.184</v>
      </c>
      <c r="L46" s="12">
        <v>0</v>
      </c>
      <c r="M46" s="12">
        <v>5.4600000000000003E-2</v>
      </c>
      <c r="N46" s="12">
        <v>0.186</v>
      </c>
    </row>
    <row r="47" spans="2:14" x14ac:dyDescent="0.2">
      <c r="B47" s="9" t="str">
        <f>VLOOKUP(Table2[[#This Row],[track_id]],Table1[[id]:[Name]],2,FALSE)</f>
        <v>Cry</v>
      </c>
      <c r="C47" t="s">
        <v>879</v>
      </c>
      <c r="D47" t="s">
        <v>928</v>
      </c>
      <c r="E47">
        <v>4</v>
      </c>
      <c r="F47" s="11">
        <v>107.94799999999999</v>
      </c>
      <c r="G47" s="12">
        <v>0.71</v>
      </c>
      <c r="H47" s="12">
        <v>0.48</v>
      </c>
      <c r="I47">
        <v>-5.2510000000000003</v>
      </c>
      <c r="J47" s="12">
        <v>3.6400000000000002E-2</v>
      </c>
      <c r="K47" s="12">
        <v>0.104</v>
      </c>
      <c r="L47" s="12">
        <v>1.5500000000000001E-5</v>
      </c>
      <c r="M47" s="12">
        <v>8.9399999999999993E-2</v>
      </c>
      <c r="N47" s="12">
        <v>0.35199999999999998</v>
      </c>
    </row>
    <row r="48" spans="2:14" x14ac:dyDescent="0.2">
      <c r="B48" s="13" t="str">
        <f>VLOOKUP(Table2[[#This Row],[track_id]],Table1[[id]:[Name]],2,FALSE)</f>
        <v>Mine</v>
      </c>
      <c r="C48" t="s">
        <v>20</v>
      </c>
      <c r="D48" t="s">
        <v>921</v>
      </c>
      <c r="E48">
        <v>4</v>
      </c>
      <c r="F48" s="11">
        <v>142.929</v>
      </c>
      <c r="G48" s="12">
        <v>0.71</v>
      </c>
      <c r="H48" s="12">
        <v>0.78900000000000003</v>
      </c>
      <c r="I48">
        <v>-3.8740000000000001</v>
      </c>
      <c r="J48" s="12">
        <v>7.22E-2</v>
      </c>
      <c r="K48" s="12">
        <v>1.61E-2</v>
      </c>
      <c r="L48" s="12">
        <v>2.7700000000000002E-6</v>
      </c>
      <c r="M48" s="12">
        <v>0.45100000000000001</v>
      </c>
      <c r="N48" s="12">
        <v>0.71699999999999997</v>
      </c>
    </row>
    <row r="49" spans="2:14" x14ac:dyDescent="0.2">
      <c r="B49" s="9" t="str">
        <f>VLOOKUP(Table2[[#This Row],[track_id]],Table1[[id]:[Name]],2,FALSE)</f>
        <v>LOVE DAY</v>
      </c>
      <c r="C49" t="s">
        <v>549</v>
      </c>
      <c r="D49" t="s">
        <v>918</v>
      </c>
      <c r="E49">
        <v>4</v>
      </c>
      <c r="F49" s="11">
        <v>120.03100000000001</v>
      </c>
      <c r="G49" s="12">
        <v>0.70899999999999996</v>
      </c>
      <c r="H49" s="12">
        <v>0.80100000000000005</v>
      </c>
      <c r="I49">
        <v>-3.7559999999999998</v>
      </c>
      <c r="J49" s="12">
        <v>6.2700000000000006E-2</v>
      </c>
      <c r="K49" s="12">
        <v>0.436</v>
      </c>
      <c r="L49" s="12">
        <v>0</v>
      </c>
      <c r="M49" s="12">
        <v>8.3500000000000005E-2</v>
      </c>
      <c r="N49" s="12">
        <v>0.42199999999999999</v>
      </c>
    </row>
    <row r="50" spans="2:14" x14ac:dyDescent="0.2">
      <c r="B50" s="13" t="str">
        <f>VLOOKUP(Table2[[#This Row],[track_id]],Table1[[id]:[Name]],2,FALSE)</f>
        <v>Little Things</v>
      </c>
      <c r="C50" t="s">
        <v>861</v>
      </c>
      <c r="D50" t="s">
        <v>922</v>
      </c>
      <c r="E50">
        <v>4</v>
      </c>
      <c r="F50" s="11">
        <v>110.07599999999999</v>
      </c>
      <c r="G50" s="12">
        <v>0.70899999999999996</v>
      </c>
      <c r="H50" s="12">
        <v>0.22</v>
      </c>
      <c r="I50">
        <v>-11.856</v>
      </c>
      <c r="J50" s="12">
        <v>3.27E-2</v>
      </c>
      <c r="K50" s="12">
        <v>0.81100000000000005</v>
      </c>
      <c r="L50" s="12">
        <v>0</v>
      </c>
      <c r="M50" s="12">
        <v>0.17499999999999999</v>
      </c>
      <c r="N50" s="12">
        <v>0.53</v>
      </c>
    </row>
    <row r="51" spans="2:14" x14ac:dyDescent="0.2">
      <c r="B51" s="9" t="str">
        <f>VLOOKUP(Table2[[#This Row],[track_id]],Table1[[id]:[Name]],2,FALSE)</f>
        <v>Japanese Denim</v>
      </c>
      <c r="C51" t="s">
        <v>696</v>
      </c>
      <c r="D51" t="s">
        <v>924</v>
      </c>
      <c r="E51">
        <v>3</v>
      </c>
      <c r="F51" s="11">
        <v>124.15600000000001</v>
      </c>
      <c r="G51" s="12">
        <v>0.70699999999999996</v>
      </c>
      <c r="H51" s="12">
        <v>0.23799999999999999</v>
      </c>
      <c r="I51">
        <v>-8.8179999999999996</v>
      </c>
      <c r="J51" s="12">
        <v>3.7900000000000003E-2</v>
      </c>
      <c r="K51" s="12">
        <v>9.0499999999999997E-2</v>
      </c>
      <c r="L51" s="12">
        <v>2.4200000000000001E-6</v>
      </c>
      <c r="M51" s="12">
        <v>8.4199999999999997E-2</v>
      </c>
      <c r="N51" s="12">
        <v>0.34499999999999997</v>
      </c>
    </row>
    <row r="52" spans="2:14" x14ac:dyDescent="0.2">
      <c r="B52" s="13" t="str">
        <f>VLOOKUP(Table2[[#This Row],[track_id]],Table1[[id]:[Name]],2,FALSE)</f>
        <v>Mrs.</v>
      </c>
      <c r="C52" t="s">
        <v>653</v>
      </c>
      <c r="D52" t="s">
        <v>925</v>
      </c>
      <c r="E52">
        <v>3</v>
      </c>
      <c r="F52" s="11">
        <v>119.79300000000001</v>
      </c>
      <c r="G52" s="12">
        <v>0.70599999999999996</v>
      </c>
      <c r="H52" s="12">
        <v>0.35399999999999998</v>
      </c>
      <c r="I52">
        <v>-9.5920000000000005</v>
      </c>
      <c r="J52" s="12">
        <v>0.28999999999999998</v>
      </c>
      <c r="K52" s="12">
        <v>0.47899999999999998</v>
      </c>
      <c r="L52" s="12">
        <v>0</v>
      </c>
      <c r="M52" s="12">
        <v>7.3400000000000007E-2</v>
      </c>
      <c r="N52" s="12">
        <v>0.376</v>
      </c>
    </row>
    <row r="53" spans="2:14" x14ac:dyDescent="0.2">
      <c r="B53" s="9" t="str">
        <f>VLOOKUP(Table2[[#This Row],[track_id]],Table1[[id]:[Name]],2,FALSE)</f>
        <v>CHIHIRO</v>
      </c>
      <c r="C53" t="s">
        <v>783</v>
      </c>
      <c r="D53" t="s">
        <v>922</v>
      </c>
      <c r="E53">
        <v>4</v>
      </c>
      <c r="F53" s="11">
        <v>110.015</v>
      </c>
      <c r="G53" s="12">
        <v>0.7</v>
      </c>
      <c r="H53" s="12">
        <v>0.42499999999999999</v>
      </c>
      <c r="I53">
        <v>-12.531000000000001</v>
      </c>
      <c r="J53" s="12">
        <v>5.2900000000000003E-2</v>
      </c>
      <c r="K53" s="12">
        <v>0.14399999999999999</v>
      </c>
      <c r="L53" s="12">
        <v>0.879</v>
      </c>
      <c r="M53" s="12">
        <v>8.3000000000000004E-2</v>
      </c>
      <c r="N53" s="12">
        <v>0.52100000000000002</v>
      </c>
    </row>
    <row r="54" spans="2:14" x14ac:dyDescent="0.2">
      <c r="B54" s="13" t="str">
        <f>VLOOKUP(Table2[[#This Row],[track_id]],Table1[[id]:[Name]],2,FALSE)</f>
        <v>Evergreen (You Didn‚Äôt Deserve Me At All)</v>
      </c>
      <c r="C54" t="s">
        <v>683</v>
      </c>
      <c r="D54" t="s">
        <v>927</v>
      </c>
      <c r="E54">
        <v>3</v>
      </c>
      <c r="F54" s="11">
        <v>82.028999999999996</v>
      </c>
      <c r="G54" s="12">
        <v>0.69699999999999995</v>
      </c>
      <c r="H54" s="12">
        <v>0.33600000000000002</v>
      </c>
      <c r="I54">
        <v>-10.395</v>
      </c>
      <c r="J54" s="12">
        <v>4.24E-2</v>
      </c>
      <c r="K54" s="12">
        <v>0.59799999999999998</v>
      </c>
      <c r="L54" s="12">
        <v>5.28E-3</v>
      </c>
      <c r="M54" s="12">
        <v>0.107</v>
      </c>
      <c r="N54" s="12">
        <v>0.31</v>
      </c>
    </row>
    <row r="55" spans="2:14" x14ac:dyDescent="0.2">
      <c r="B55" s="9" t="str">
        <f>VLOOKUP(Table2[[#This Row],[track_id]],Table1[[id]:[Name]],2,FALSE)</f>
        <v>Room Shaker</v>
      </c>
      <c r="C55" t="s">
        <v>589</v>
      </c>
      <c r="D55" t="s">
        <v>935</v>
      </c>
      <c r="E55">
        <v>4</v>
      </c>
      <c r="F55" s="11">
        <v>140.03</v>
      </c>
      <c r="G55" s="12">
        <v>0.69699999999999995</v>
      </c>
      <c r="H55" s="12">
        <v>0.89700000000000002</v>
      </c>
      <c r="I55">
        <v>-3.6280000000000001</v>
      </c>
      <c r="J55" s="12">
        <v>0.13600000000000001</v>
      </c>
      <c r="K55" s="12">
        <v>3.2300000000000002E-2</v>
      </c>
      <c r="L55" s="12">
        <v>0</v>
      </c>
      <c r="M55" s="12">
        <v>0.13800000000000001</v>
      </c>
      <c r="N55" s="12">
        <v>0.73599999999999999</v>
      </c>
    </row>
    <row r="56" spans="2:14" x14ac:dyDescent="0.2">
      <c r="B56" s="13" t="str">
        <f>VLOOKUP(Table2[[#This Row],[track_id]],Table1[[id]:[Name]],2,FALSE)</f>
        <v>Loved You First</v>
      </c>
      <c r="C56" t="s">
        <v>153</v>
      </c>
      <c r="D56" t="s">
        <v>919</v>
      </c>
      <c r="E56">
        <v>4</v>
      </c>
      <c r="F56" s="11">
        <v>124.01600000000001</v>
      </c>
      <c r="G56" s="12">
        <v>0.69699999999999995</v>
      </c>
      <c r="H56" s="12">
        <v>0.89400000000000002</v>
      </c>
      <c r="I56">
        <v>-4.891</v>
      </c>
      <c r="J56" s="12">
        <v>5.9900000000000002E-2</v>
      </c>
      <c r="K56" s="12">
        <v>5.4300000000000001E-2</v>
      </c>
      <c r="L56" s="12">
        <v>0</v>
      </c>
      <c r="M56" s="12">
        <v>0.63100000000000001</v>
      </c>
      <c r="N56" s="12">
        <v>0.79500000000000004</v>
      </c>
    </row>
    <row r="57" spans="2:14" x14ac:dyDescent="0.2">
      <c r="B57" s="9" t="str">
        <f>VLOOKUP(Table2[[#This Row],[track_id]],Table1[[id]:[Name]],2,FALSE)</f>
        <v>Gol</v>
      </c>
      <c r="C57" t="s">
        <v>619</v>
      </c>
      <c r="D57" t="s">
        <v>923</v>
      </c>
      <c r="E57">
        <v>4</v>
      </c>
      <c r="F57" s="11">
        <v>126.08799999999999</v>
      </c>
      <c r="G57" s="12">
        <v>0.69599999999999995</v>
      </c>
      <c r="H57" s="12">
        <v>0.746</v>
      </c>
      <c r="I57">
        <v>-4.74</v>
      </c>
      <c r="J57" s="12">
        <v>5.6599999999999998E-2</v>
      </c>
      <c r="K57" s="12">
        <v>0.159</v>
      </c>
      <c r="L57" s="12">
        <v>0</v>
      </c>
      <c r="M57" s="12">
        <v>0.16800000000000001</v>
      </c>
      <c r="N57" s="12">
        <v>0.51300000000000001</v>
      </c>
    </row>
    <row r="58" spans="2:14" x14ac:dyDescent="0.2">
      <c r="B58" s="13" t="str">
        <f>VLOOKUP(Table2[[#This Row],[track_id]],Table1[[id]:[Name]],2,FALSE)</f>
        <v>London Boy</v>
      </c>
      <c r="C58" t="s">
        <v>236</v>
      </c>
      <c r="D58" t="s">
        <v>923</v>
      </c>
      <c r="E58">
        <v>4</v>
      </c>
      <c r="F58" s="11">
        <v>157.92500000000001</v>
      </c>
      <c r="G58" s="12">
        <v>0.69499999999999995</v>
      </c>
      <c r="H58" s="12">
        <v>0.71</v>
      </c>
      <c r="I58">
        <v>-6.6390000000000002</v>
      </c>
      <c r="J58" s="12">
        <v>0.05</v>
      </c>
      <c r="K58" s="12">
        <v>2.46E-2</v>
      </c>
      <c r="L58" s="12">
        <v>1.0399999999999999E-4</v>
      </c>
      <c r="M58" s="12">
        <v>0.13300000000000001</v>
      </c>
      <c r="N58" s="12">
        <v>0.55700000000000005</v>
      </c>
    </row>
    <row r="59" spans="2:14" x14ac:dyDescent="0.2">
      <c r="B59" s="9" t="str">
        <f>VLOOKUP(Table2[[#This Row],[track_id]],Table1[[id]:[Name]],2,FALSE)</f>
        <v>No Hay Nadie M√°s</v>
      </c>
      <c r="C59" t="s">
        <v>561</v>
      </c>
      <c r="D59" t="s">
        <v>925</v>
      </c>
      <c r="E59">
        <v>4</v>
      </c>
      <c r="F59" s="11">
        <v>105.057</v>
      </c>
      <c r="G59" s="12">
        <v>0.69499999999999995</v>
      </c>
      <c r="H59" s="12">
        <v>0.379</v>
      </c>
      <c r="I59">
        <v>-9.1470000000000002</v>
      </c>
      <c r="J59" s="12">
        <v>3.4000000000000002E-2</v>
      </c>
      <c r="K59" s="12">
        <v>0.85799999999999998</v>
      </c>
      <c r="L59" s="12">
        <v>0</v>
      </c>
      <c r="M59" s="12">
        <v>0.106</v>
      </c>
      <c r="N59" s="12">
        <v>0.80500000000000005</v>
      </c>
    </row>
    <row r="60" spans="2:14" x14ac:dyDescent="0.2">
      <c r="B60" s="13" t="str">
        <f>VLOOKUP(Table2[[#This Row],[track_id]],Table1[[id]:[Name]],2,FALSE)</f>
        <v>Star</v>
      </c>
      <c r="C60" t="s">
        <v>26</v>
      </c>
      <c r="D60" t="s">
        <v>926</v>
      </c>
      <c r="E60">
        <v>4</v>
      </c>
      <c r="F60" s="11">
        <v>90.983999999999995</v>
      </c>
      <c r="G60" s="12">
        <v>0.69399999999999995</v>
      </c>
      <c r="H60" s="12">
        <v>0.38900000000000001</v>
      </c>
      <c r="I60">
        <v>-5.41</v>
      </c>
      <c r="J60" s="12">
        <v>7.0599999999999996E-2</v>
      </c>
      <c r="K60" s="12">
        <v>0.3</v>
      </c>
      <c r="L60" s="12">
        <v>0</v>
      </c>
      <c r="M60" s="12">
        <v>0.158</v>
      </c>
      <c r="N60" s="12">
        <v>0.40899999999999997</v>
      </c>
    </row>
    <row r="61" spans="2:14" x14ac:dyDescent="0.2">
      <c r="B61" s="9" t="str">
        <f>VLOOKUP(Table2[[#This Row],[track_id]],Table1[[id]:[Name]],2,FALSE)</f>
        <v>Pessimist</v>
      </c>
      <c r="C61" t="s">
        <v>718</v>
      </c>
      <c r="D61" t="s">
        <v>940</v>
      </c>
      <c r="E61">
        <v>3</v>
      </c>
      <c r="F61" s="11">
        <v>177.98500000000001</v>
      </c>
      <c r="G61" s="12">
        <v>0.69</v>
      </c>
      <c r="H61" s="12">
        <v>0.19700000000000001</v>
      </c>
      <c r="I61">
        <v>-12.801</v>
      </c>
      <c r="J61" s="12">
        <v>7.8E-2</v>
      </c>
      <c r="K61" s="12">
        <v>0.36599999999999999</v>
      </c>
      <c r="L61" s="12">
        <v>1.3899999999999999E-4</v>
      </c>
      <c r="M61" s="12">
        <v>0.128</v>
      </c>
      <c r="N61" s="12">
        <v>0.26900000000000002</v>
      </c>
    </row>
    <row r="62" spans="2:14" x14ac:dyDescent="0.2">
      <c r="B62" s="13" t="str">
        <f>VLOOKUP(Table2[[#This Row],[track_id]],Table1[[id]:[Name]],2,FALSE)</f>
        <v>Everything</v>
      </c>
      <c r="C62" t="s">
        <v>443</v>
      </c>
      <c r="D62" t="s">
        <v>942</v>
      </c>
      <c r="E62">
        <v>4</v>
      </c>
      <c r="F62" s="11">
        <v>123.125</v>
      </c>
      <c r="G62" s="12">
        <v>0.68600000000000005</v>
      </c>
      <c r="H62" s="12">
        <v>0.68799999999999994</v>
      </c>
      <c r="I62">
        <v>-4.9809999999999999</v>
      </c>
      <c r="J62" s="12">
        <v>2.5399999999999999E-2</v>
      </c>
      <c r="K62" s="12">
        <v>0.39</v>
      </c>
      <c r="L62" s="12">
        <v>1.0300000000000001E-6</v>
      </c>
      <c r="M62" s="12">
        <v>9.2399999999999996E-2</v>
      </c>
      <c r="N62" s="12">
        <v>0.49299999999999999</v>
      </c>
    </row>
    <row r="63" spans="2:14" x14ac:dyDescent="0.2">
      <c r="B63" s="9" t="str">
        <f>VLOOKUP(Table2[[#This Row],[track_id]],Table1[[id]:[Name]],2,FALSE)</f>
        <v>Just Friends</v>
      </c>
      <c r="C63" t="s">
        <v>500</v>
      </c>
      <c r="D63" t="s">
        <v>922</v>
      </c>
      <c r="E63">
        <v>4</v>
      </c>
      <c r="F63" s="11">
        <v>95.090999999999994</v>
      </c>
      <c r="G63" s="12">
        <v>0.67900000000000005</v>
      </c>
      <c r="H63" s="12">
        <v>0.52500000000000002</v>
      </c>
      <c r="I63">
        <v>-7.0149999999999997</v>
      </c>
      <c r="J63" s="12">
        <v>8.0399999999999999E-2</v>
      </c>
      <c r="K63" s="12">
        <v>5.3999999999999999E-2</v>
      </c>
      <c r="L63" s="12">
        <v>0</v>
      </c>
      <c r="M63" s="12">
        <v>0.438</v>
      </c>
      <c r="N63" s="12">
        <v>0.42</v>
      </c>
    </row>
    <row r="64" spans="2:14" x14ac:dyDescent="0.2">
      <c r="B64" s="13" t="str">
        <f>VLOOKUP(Table2[[#This Row],[track_id]],Table1[[id]:[Name]],2,FALSE)</f>
        <v>Starboy</v>
      </c>
      <c r="C64" t="s">
        <v>99</v>
      </c>
      <c r="D64" t="s">
        <v>922</v>
      </c>
      <c r="E64">
        <v>4</v>
      </c>
      <c r="F64" s="11">
        <v>186.00299999999999</v>
      </c>
      <c r="G64" s="12">
        <v>0.67900000000000005</v>
      </c>
      <c r="H64" s="12">
        <v>0.58699999999999997</v>
      </c>
      <c r="I64">
        <v>-7.0149999999999997</v>
      </c>
      <c r="J64" s="12">
        <v>0.27600000000000002</v>
      </c>
      <c r="K64" s="12">
        <v>0.14099999999999999</v>
      </c>
      <c r="L64" s="12">
        <v>6.3500000000000002E-6</v>
      </c>
      <c r="M64" s="12">
        <v>0.13700000000000001</v>
      </c>
      <c r="N64" s="12">
        <v>0.48599999999999999</v>
      </c>
    </row>
    <row r="65" spans="2:14" x14ac:dyDescent="0.2">
      <c r="B65" s="9" t="str">
        <f>VLOOKUP(Table2[[#This Row],[track_id]],Table1[[id]:[Name]],2,FALSE)</f>
        <v>Be Someone</v>
      </c>
      <c r="C65" t="s">
        <v>873</v>
      </c>
      <c r="D65" t="s">
        <v>927</v>
      </c>
      <c r="E65">
        <v>4</v>
      </c>
      <c r="F65" s="11">
        <v>135.03100000000001</v>
      </c>
      <c r="G65" s="12">
        <v>0.67900000000000005</v>
      </c>
      <c r="H65" s="12">
        <v>0.81899999999999995</v>
      </c>
      <c r="I65">
        <v>-4.577</v>
      </c>
      <c r="J65" s="12">
        <v>4.2599999999999999E-2</v>
      </c>
      <c r="K65" s="12">
        <v>8.2199999999999999E-3</v>
      </c>
      <c r="L65" s="12">
        <v>0</v>
      </c>
      <c r="M65" s="12">
        <v>7.5399999999999995E-2</v>
      </c>
      <c r="N65" s="12">
        <v>0.61499999999999999</v>
      </c>
    </row>
    <row r="66" spans="2:14" x14ac:dyDescent="0.2">
      <c r="B66" s="13" t="str">
        <f>VLOOKUP(Table2[[#This Row],[track_id]],Table1[[id]:[Name]],2,FALSE)</f>
        <v>Nothing I've Ever Known</v>
      </c>
      <c r="C66" t="s">
        <v>339</v>
      </c>
      <c r="D66" t="s">
        <v>926</v>
      </c>
      <c r="E66">
        <v>4</v>
      </c>
      <c r="F66" s="11">
        <v>121.962</v>
      </c>
      <c r="G66" s="12">
        <v>0.67300000000000004</v>
      </c>
      <c r="H66" s="12">
        <v>0.24099999999999999</v>
      </c>
      <c r="I66">
        <v>-14.259</v>
      </c>
      <c r="J66" s="12">
        <v>3.7100000000000001E-2</v>
      </c>
      <c r="K66" s="12">
        <v>0.74399999999999999</v>
      </c>
      <c r="L66" s="12">
        <v>1.08E-4</v>
      </c>
      <c r="M66" s="12">
        <v>9.9099999999999994E-2</v>
      </c>
      <c r="N66" s="12">
        <v>0.13500000000000001</v>
      </c>
    </row>
    <row r="67" spans="2:14" x14ac:dyDescent="0.2">
      <c r="B67" s="9" t="str">
        <f>VLOOKUP(Table2[[#This Row],[track_id]],Table1[[id]:[Name]],2,FALSE)</f>
        <v>Night Changes</v>
      </c>
      <c r="C67" t="s">
        <v>145</v>
      </c>
      <c r="D67" t="s">
        <v>926</v>
      </c>
      <c r="E67">
        <v>4</v>
      </c>
      <c r="F67" s="11">
        <v>120.001</v>
      </c>
      <c r="G67" s="12">
        <v>0.67200000000000004</v>
      </c>
      <c r="H67" s="12">
        <v>0.52</v>
      </c>
      <c r="I67">
        <v>-7.7469999999999999</v>
      </c>
      <c r="J67" s="12">
        <v>3.5299999999999998E-2</v>
      </c>
      <c r="K67" s="12">
        <v>0.85899999999999999</v>
      </c>
      <c r="L67" s="12">
        <v>0</v>
      </c>
      <c r="M67" s="12">
        <v>0.115</v>
      </c>
      <c r="N67" s="12">
        <v>0.37</v>
      </c>
    </row>
    <row r="68" spans="2:14" x14ac:dyDescent="0.2">
      <c r="B68" s="13" t="str">
        <f>VLOOKUP(Table2[[#This Row],[track_id]],Table1[[id]:[Name]],2,FALSE)</f>
        <v>Angels Like You</v>
      </c>
      <c r="C68" t="s">
        <v>897</v>
      </c>
      <c r="D68" t="s">
        <v>920</v>
      </c>
      <c r="E68">
        <v>4</v>
      </c>
      <c r="F68" s="11">
        <v>121.98099999999999</v>
      </c>
      <c r="G68" s="12">
        <v>0.67200000000000004</v>
      </c>
      <c r="H68" s="12">
        <v>0.64200000000000002</v>
      </c>
      <c r="I68">
        <v>-4.0350000000000001</v>
      </c>
      <c r="J68" s="12">
        <v>3.1300000000000001E-2</v>
      </c>
      <c r="K68" s="12">
        <v>9.8100000000000007E-2</v>
      </c>
      <c r="L68" s="12">
        <v>0</v>
      </c>
      <c r="M68" s="12">
        <v>0.1</v>
      </c>
      <c r="N68" s="12">
        <v>0.49399999999999999</v>
      </c>
    </row>
    <row r="69" spans="2:14" x14ac:dyDescent="0.2">
      <c r="B69" s="9" t="str">
        <f>VLOOKUP(Table2[[#This Row],[track_id]],Table1[[id]:[Name]],2,FALSE)</f>
        <v>I Wish You Would (Taylor's Version)</v>
      </c>
      <c r="C69" t="s">
        <v>808</v>
      </c>
      <c r="D69" t="s">
        <v>918</v>
      </c>
      <c r="E69">
        <v>4</v>
      </c>
      <c r="F69" s="11">
        <v>118.032</v>
      </c>
      <c r="G69" s="12">
        <v>0.67100000000000004</v>
      </c>
      <c r="H69" s="12">
        <v>0.85299999999999998</v>
      </c>
      <c r="I69">
        <v>-6.5679999999999996</v>
      </c>
      <c r="J69" s="12">
        <v>4.1700000000000001E-2</v>
      </c>
      <c r="K69" s="12">
        <v>3.8800000000000002E-3</v>
      </c>
      <c r="L69" s="12">
        <v>9.4800000000000007E-6</v>
      </c>
      <c r="M69" s="12">
        <v>8.1199999999999994E-2</v>
      </c>
      <c r="N69" s="12">
        <v>0.52300000000000002</v>
      </c>
    </row>
    <row r="70" spans="2:14" x14ac:dyDescent="0.2">
      <c r="B70" s="13" t="str">
        <f>VLOOKUP(Table2[[#This Row],[track_id]],Table1[[id]:[Name]],2,FALSE)</f>
        <v>Please Please Please</v>
      </c>
      <c r="C70" t="s">
        <v>731</v>
      </c>
      <c r="D70" t="s">
        <v>927</v>
      </c>
      <c r="E70">
        <v>4</v>
      </c>
      <c r="F70" s="11">
        <v>107.071</v>
      </c>
      <c r="G70" s="12">
        <v>0.66900000000000004</v>
      </c>
      <c r="H70" s="12">
        <v>0.58599999999999997</v>
      </c>
      <c r="I70">
        <v>-6.0730000000000004</v>
      </c>
      <c r="J70" s="12">
        <v>5.3999999999999999E-2</v>
      </c>
      <c r="K70" s="12">
        <v>0.27400000000000002</v>
      </c>
      <c r="L70" s="12">
        <v>0</v>
      </c>
      <c r="M70" s="12">
        <v>0.104</v>
      </c>
      <c r="N70" s="12">
        <v>0.57899999999999996</v>
      </c>
    </row>
    <row r="71" spans="2:14" x14ac:dyDescent="0.2">
      <c r="B71" s="9" t="str">
        <f>VLOOKUP(Table2[[#This Row],[track_id]],Table1[[id]:[Name]],2,FALSE)</f>
        <v>SHE SAID HE SAID SHE SAID</v>
      </c>
      <c r="C71" t="s">
        <v>203</v>
      </c>
      <c r="D71" t="s">
        <v>935</v>
      </c>
      <c r="E71">
        <v>4</v>
      </c>
      <c r="F71" s="11">
        <v>104.971</v>
      </c>
      <c r="G71" s="12">
        <v>0.66800000000000004</v>
      </c>
      <c r="H71" s="12">
        <v>0.67800000000000005</v>
      </c>
      <c r="I71">
        <v>-7.6550000000000002</v>
      </c>
      <c r="J71" s="12">
        <v>4.2500000000000003E-2</v>
      </c>
      <c r="K71" s="12">
        <v>0.22800000000000001</v>
      </c>
      <c r="L71" s="12">
        <v>0</v>
      </c>
      <c r="M71" s="12">
        <v>0.59099999999999997</v>
      </c>
      <c r="N71" s="12">
        <v>0.58699999999999997</v>
      </c>
    </row>
    <row r="72" spans="2:14" x14ac:dyDescent="0.2">
      <c r="B72" s="13" t="str">
        <f>VLOOKUP(Table2[[#This Row],[track_id]],Table1[[id]:[Name]],2,FALSE)</f>
        <v>Beautiful</v>
      </c>
      <c r="C72" t="s">
        <v>24</v>
      </c>
      <c r="D72" t="s">
        <v>919</v>
      </c>
      <c r="E72">
        <v>4</v>
      </c>
      <c r="F72" s="11">
        <v>100.014</v>
      </c>
      <c r="G72" s="12">
        <v>0.66600000000000004</v>
      </c>
      <c r="H72" s="12">
        <v>0.67700000000000005</v>
      </c>
      <c r="I72">
        <v>-5.7430000000000003</v>
      </c>
      <c r="J72" s="12">
        <v>3.2599999999999997E-2</v>
      </c>
      <c r="K72" s="12">
        <v>0.214</v>
      </c>
      <c r="L72" s="12">
        <v>0</v>
      </c>
      <c r="M72" s="12">
        <v>9.7900000000000001E-2</v>
      </c>
      <c r="N72" s="12">
        <v>0.17799999999999999</v>
      </c>
    </row>
    <row r="73" spans="2:14" x14ac:dyDescent="0.2">
      <c r="B73" s="9" t="str">
        <f>VLOOKUP(Table2[[#This Row],[track_id]],Table1[[id]:[Name]],2,FALSE)</f>
        <v>I Like That</v>
      </c>
      <c r="C73" t="s">
        <v>643</v>
      </c>
      <c r="D73" t="s">
        <v>942</v>
      </c>
      <c r="E73">
        <v>4</v>
      </c>
      <c r="F73" s="11">
        <v>74.474000000000004</v>
      </c>
      <c r="G73" s="12">
        <v>0.66500000000000004</v>
      </c>
      <c r="H73" s="12">
        <v>0.69199999999999995</v>
      </c>
      <c r="I73">
        <v>-5.431</v>
      </c>
      <c r="J73" s="12">
        <v>0.112</v>
      </c>
      <c r="K73" s="12">
        <v>0.17199999999999999</v>
      </c>
      <c r="L73" s="12">
        <v>0</v>
      </c>
      <c r="M73" s="12">
        <v>0.191</v>
      </c>
      <c r="N73" s="12">
        <v>0.68</v>
      </c>
    </row>
    <row r="74" spans="2:14" x14ac:dyDescent="0.2">
      <c r="B74" s="13" t="str">
        <f>VLOOKUP(Table2[[#This Row],[track_id]],Table1[[id]:[Name]],2,FALSE)</f>
        <v>I Forgot That You Existed</v>
      </c>
      <c r="C74" t="s">
        <v>238</v>
      </c>
      <c r="D74" t="s">
        <v>920</v>
      </c>
      <c r="E74">
        <v>4</v>
      </c>
      <c r="F74" s="11">
        <v>92.875</v>
      </c>
      <c r="G74" s="12">
        <v>0.66400000000000003</v>
      </c>
      <c r="H74" s="12">
        <v>0.316</v>
      </c>
      <c r="I74">
        <v>-10.345000000000001</v>
      </c>
      <c r="J74" s="12">
        <v>0.51900000000000002</v>
      </c>
      <c r="K74" s="12">
        <v>0.29799999999999999</v>
      </c>
      <c r="L74" s="12">
        <v>2.03E-6</v>
      </c>
      <c r="M74" s="12">
        <v>8.1199999999999994E-2</v>
      </c>
      <c r="N74" s="12">
        <v>0.54100000000000004</v>
      </c>
    </row>
    <row r="75" spans="2:14" x14ac:dyDescent="0.2">
      <c r="B75" s="9" t="str">
        <f>VLOOKUP(Table2[[#This Row],[track_id]],Table1[[id]:[Name]],2,FALSE)</f>
        <v>Live While We're Young</v>
      </c>
      <c r="C75" t="s">
        <v>857</v>
      </c>
      <c r="D75" t="s">
        <v>919</v>
      </c>
      <c r="E75">
        <v>4</v>
      </c>
      <c r="F75" s="11">
        <v>126.039</v>
      </c>
      <c r="G75" s="12">
        <v>0.66300000000000003</v>
      </c>
      <c r="H75" s="12">
        <v>0.85699999999999998</v>
      </c>
      <c r="I75">
        <v>-2.16</v>
      </c>
      <c r="J75" s="12">
        <v>5.4399999999999997E-2</v>
      </c>
      <c r="K75" s="12">
        <v>5.4199999999999998E-2</v>
      </c>
      <c r="L75" s="12">
        <v>0</v>
      </c>
      <c r="M75" s="12">
        <v>0.14399999999999999</v>
      </c>
      <c r="N75" s="12">
        <v>0.93100000000000005</v>
      </c>
    </row>
    <row r="76" spans="2:14" x14ac:dyDescent="0.2">
      <c r="B76" s="13" t="str">
        <f>VLOOKUP(Table2[[#This Row],[track_id]],Table1[[id]:[Name]],2,FALSE)</f>
        <v>BRB</v>
      </c>
      <c r="C76" t="s">
        <v>29</v>
      </c>
      <c r="D76" t="s">
        <v>927</v>
      </c>
      <c r="E76">
        <v>4</v>
      </c>
      <c r="F76" s="11">
        <v>138.94200000000001</v>
      </c>
      <c r="G76" s="12">
        <v>0.66</v>
      </c>
      <c r="H76" s="12">
        <v>0.61599999999999999</v>
      </c>
      <c r="I76">
        <v>-4.7530000000000001</v>
      </c>
      <c r="J76" s="12">
        <v>3.3300000000000003E-2</v>
      </c>
      <c r="K76" s="12">
        <v>0.52300000000000002</v>
      </c>
      <c r="L76" s="12">
        <v>0</v>
      </c>
      <c r="M76" s="12">
        <v>0.39100000000000001</v>
      </c>
      <c r="N76" s="12">
        <v>0.53600000000000003</v>
      </c>
    </row>
    <row r="77" spans="2:14" x14ac:dyDescent="0.2">
      <c r="B77" s="9" t="str">
        <f>VLOOKUP(Table2[[#This Row],[track_id]],Table1[[id]:[Name]],2,FALSE)</f>
        <v>Runaway Baby</v>
      </c>
      <c r="C77" t="s">
        <v>82</v>
      </c>
      <c r="D77" t="s">
        <v>934</v>
      </c>
      <c r="E77">
        <v>4</v>
      </c>
      <c r="F77" s="11">
        <v>163.864</v>
      </c>
      <c r="G77" s="12">
        <v>0.65800000000000003</v>
      </c>
      <c r="H77" s="12">
        <v>0.76200000000000001</v>
      </c>
      <c r="I77">
        <v>-3.028</v>
      </c>
      <c r="J77" s="12">
        <v>4.2500000000000003E-2</v>
      </c>
      <c r="K77" s="12">
        <v>0.26300000000000001</v>
      </c>
      <c r="L77" s="12">
        <v>0</v>
      </c>
      <c r="M77" s="12">
        <v>0.127</v>
      </c>
      <c r="N77" s="12">
        <v>0.82299999999999995</v>
      </c>
    </row>
    <row r="78" spans="2:14" x14ac:dyDescent="0.2">
      <c r="B78" s="13" t="str">
        <f>VLOOKUP(Table2[[#This Row],[track_id]],Table1[[id]:[Name]],2,FALSE)</f>
        <v>Nobody Compares</v>
      </c>
      <c r="C78" t="s">
        <v>155</v>
      </c>
      <c r="D78" t="s">
        <v>929</v>
      </c>
      <c r="E78">
        <v>4</v>
      </c>
      <c r="F78" s="11">
        <v>124.008</v>
      </c>
      <c r="G78" s="12">
        <v>0.65800000000000003</v>
      </c>
      <c r="H78" s="12">
        <v>0.80100000000000005</v>
      </c>
      <c r="I78">
        <v>-4.1239999999999997</v>
      </c>
      <c r="J78" s="12">
        <v>3.3399999999999999E-2</v>
      </c>
      <c r="K78" s="12">
        <v>7.2700000000000004E-3</v>
      </c>
      <c r="L78" s="12">
        <v>0</v>
      </c>
      <c r="M78" s="12">
        <v>4.48E-2</v>
      </c>
      <c r="N78" s="12">
        <v>0.879</v>
      </c>
    </row>
    <row r="79" spans="2:14" x14ac:dyDescent="0.2">
      <c r="B79" s="9" t="str">
        <f>VLOOKUP(Table2[[#This Row],[track_id]],Table1[[id]:[Name]],2,FALSE)</f>
        <v>Alguien Soy Yo</v>
      </c>
      <c r="C79" t="s">
        <v>616</v>
      </c>
      <c r="D79" t="s">
        <v>926</v>
      </c>
      <c r="E79">
        <v>4</v>
      </c>
      <c r="F79" s="11">
        <v>83.021000000000001</v>
      </c>
      <c r="G79" s="12">
        <v>0.65500000000000003</v>
      </c>
      <c r="H79" s="12">
        <v>0.55200000000000005</v>
      </c>
      <c r="I79">
        <v>-7.5190000000000001</v>
      </c>
      <c r="J79" s="12">
        <v>2.5600000000000001E-2</v>
      </c>
      <c r="K79" s="12">
        <v>0.27800000000000002</v>
      </c>
      <c r="L79" s="12">
        <v>0</v>
      </c>
      <c r="M79" s="12">
        <v>0.10100000000000001</v>
      </c>
      <c r="N79" s="12">
        <v>0.39100000000000001</v>
      </c>
    </row>
    <row r="80" spans="2:14" x14ac:dyDescent="0.2">
      <c r="B80" s="13" t="str">
        <f>VLOOKUP(Table2[[#This Row],[track_id]],Table1[[id]:[Name]],2,FALSE)</f>
        <v>History</v>
      </c>
      <c r="C80" t="s">
        <v>855</v>
      </c>
      <c r="D80" t="s">
        <v>929</v>
      </c>
      <c r="E80">
        <v>4</v>
      </c>
      <c r="F80" s="11">
        <v>86.703999999999994</v>
      </c>
      <c r="G80" s="12">
        <v>0.65500000000000003</v>
      </c>
      <c r="H80" s="12">
        <v>0.69699999999999995</v>
      </c>
      <c r="I80">
        <v>-4.4210000000000003</v>
      </c>
      <c r="J80" s="12">
        <v>4.9299999999999997E-2</v>
      </c>
      <c r="K80" s="12">
        <v>3.5900000000000001E-2</v>
      </c>
      <c r="L80" s="12">
        <v>0</v>
      </c>
      <c r="M80" s="12">
        <v>6.4600000000000005E-2</v>
      </c>
      <c r="N80" s="12">
        <v>0.80200000000000005</v>
      </c>
    </row>
    <row r="81" spans="2:14" x14ac:dyDescent="0.2">
      <c r="B81" s="9" t="str">
        <f>VLOOKUP(Table2[[#This Row],[track_id]],Table1[[id]:[Name]],2,FALSE)</f>
        <v>New Romantics (Taylor's Version)</v>
      </c>
      <c r="C81" t="s">
        <v>822</v>
      </c>
      <c r="D81" t="s">
        <v>920</v>
      </c>
      <c r="E81">
        <v>4</v>
      </c>
      <c r="F81" s="11">
        <v>122.017</v>
      </c>
      <c r="G81" s="12">
        <v>0.65300000000000002</v>
      </c>
      <c r="H81" s="12">
        <v>0.84799999999999998</v>
      </c>
      <c r="I81">
        <v>-5.9359999999999999</v>
      </c>
      <c r="J81" s="12">
        <v>5.8299999999999998E-2</v>
      </c>
      <c r="K81" s="12">
        <v>5.1599999999999997E-3</v>
      </c>
      <c r="L81" s="12">
        <v>4.2400000000000001E-6</v>
      </c>
      <c r="M81" s="12">
        <v>7.9799999999999996E-2</v>
      </c>
      <c r="N81" s="12">
        <v>0.72399999999999998</v>
      </c>
    </row>
    <row r="82" spans="2:14" x14ac:dyDescent="0.2">
      <c r="B82" s="13" t="str">
        <f>VLOOKUP(Table2[[#This Row],[track_id]],Table1[[id]:[Name]],2,FALSE)</f>
        <v>Despacito - Remix</v>
      </c>
      <c r="C82" t="s">
        <v>565</v>
      </c>
      <c r="D82" t="s">
        <v>919</v>
      </c>
      <c r="E82">
        <v>4</v>
      </c>
      <c r="F82" s="11">
        <v>178.08500000000001</v>
      </c>
      <c r="G82" s="12">
        <v>0.65300000000000002</v>
      </c>
      <c r="H82" s="12">
        <v>0.81599999999999995</v>
      </c>
      <c r="I82">
        <v>-4.3529999999999998</v>
      </c>
      <c r="J82" s="12">
        <v>0.16700000000000001</v>
      </c>
      <c r="K82" s="12">
        <v>0.22800000000000001</v>
      </c>
      <c r="L82" s="12">
        <v>0</v>
      </c>
      <c r="M82" s="12">
        <v>9.6699999999999994E-2</v>
      </c>
      <c r="N82" s="12">
        <v>0.81599999999999995</v>
      </c>
    </row>
    <row r="83" spans="2:14" x14ac:dyDescent="0.2">
      <c r="B83" s="9" t="str">
        <f>VLOOKUP(Table2[[#This Row],[track_id]],Table1[[id]:[Name]],2,FALSE)</f>
        <v>Best Song Ever</v>
      </c>
      <c r="C83" t="s">
        <v>143</v>
      </c>
      <c r="D83" t="s">
        <v>923</v>
      </c>
      <c r="E83">
        <v>4</v>
      </c>
      <c r="F83" s="11">
        <v>118.491</v>
      </c>
      <c r="G83" s="12">
        <v>0.65200000000000002</v>
      </c>
      <c r="H83" s="12">
        <v>0.877</v>
      </c>
      <c r="I83">
        <v>-2.9860000000000002</v>
      </c>
      <c r="J83" s="12">
        <v>4.65E-2</v>
      </c>
      <c r="K83" s="12">
        <v>2.2700000000000001E-2</v>
      </c>
      <c r="L83" s="12">
        <v>0</v>
      </c>
      <c r="M83" s="12">
        <v>7.8899999999999998E-2</v>
      </c>
      <c r="N83" s="12">
        <v>0.48599999999999999</v>
      </c>
    </row>
    <row r="84" spans="2:14" x14ac:dyDescent="0.2">
      <c r="B84" s="13">
        <f>VLOOKUP(Table2[[#This Row],[track_id]],Table1[[id]:[Name]],2,FALSE)</f>
        <v>0.13541666666666666</v>
      </c>
      <c r="C84" t="s">
        <v>28</v>
      </c>
      <c r="D84" t="s">
        <v>923</v>
      </c>
      <c r="E84">
        <v>4</v>
      </c>
      <c r="F84" s="11">
        <v>141.97499999999999</v>
      </c>
      <c r="G84" s="12">
        <v>0.65100000000000002</v>
      </c>
      <c r="H84" s="12">
        <v>0.65400000000000003</v>
      </c>
      <c r="I84">
        <v>-5.4809999999999999</v>
      </c>
      <c r="J84" s="12">
        <v>4.6600000000000003E-2</v>
      </c>
      <c r="K84" s="12">
        <v>0.38500000000000001</v>
      </c>
      <c r="L84" s="12">
        <v>0</v>
      </c>
      <c r="M84" s="12">
        <v>0.18099999999999999</v>
      </c>
      <c r="N84" s="12">
        <v>0.53900000000000003</v>
      </c>
    </row>
    <row r="85" spans="2:14" x14ac:dyDescent="0.2">
      <c r="B85" s="9" t="str">
        <f>VLOOKUP(Table2[[#This Row],[track_id]],Table1[[id]:[Name]],2,FALSE)</f>
        <v>Stranger</v>
      </c>
      <c r="C85" t="s">
        <v>43</v>
      </c>
      <c r="D85" t="s">
        <v>920</v>
      </c>
      <c r="E85">
        <v>4</v>
      </c>
      <c r="F85" s="11">
        <v>153.179</v>
      </c>
      <c r="G85" s="12">
        <v>0.65</v>
      </c>
      <c r="H85" s="12">
        <v>0.53800000000000003</v>
      </c>
      <c r="I85">
        <v>-7.5110000000000001</v>
      </c>
      <c r="J85" s="12">
        <v>4.6399999999999997E-2</v>
      </c>
      <c r="K85" s="12">
        <v>0.128</v>
      </c>
      <c r="L85" s="12">
        <v>4.95E-6</v>
      </c>
      <c r="M85" s="12">
        <v>0.127</v>
      </c>
      <c r="N85" s="12">
        <v>0.501</v>
      </c>
    </row>
    <row r="86" spans="2:14" x14ac:dyDescent="0.2">
      <c r="B86" s="13" t="str">
        <f>VLOOKUP(Table2[[#This Row],[track_id]],Table1[[id]:[Name]],2,FALSE)</f>
        <v>Perfect</v>
      </c>
      <c r="C86" t="s">
        <v>843</v>
      </c>
      <c r="D86" t="s">
        <v>935</v>
      </c>
      <c r="E86">
        <v>4</v>
      </c>
      <c r="F86" s="11">
        <v>99.933000000000007</v>
      </c>
      <c r="G86" s="12">
        <v>0.64800000000000002</v>
      </c>
      <c r="H86" s="12">
        <v>0.82199999999999995</v>
      </c>
      <c r="I86">
        <v>-5.2309999999999999</v>
      </c>
      <c r="J86" s="12">
        <v>7.4899999999999994E-2</v>
      </c>
      <c r="K86" s="12">
        <v>5.9799999999999999E-2</v>
      </c>
      <c r="L86" s="12">
        <v>0</v>
      </c>
      <c r="M86" s="12">
        <v>0.11899999999999999</v>
      </c>
      <c r="N86" s="12">
        <v>0.39700000000000002</v>
      </c>
    </row>
    <row r="87" spans="2:14" x14ac:dyDescent="0.2">
      <c r="B87" s="9" t="str">
        <f>VLOOKUP(Table2[[#This Row],[track_id]],Table1[[id]:[Name]],2,FALSE)</f>
        <v>Mine (Taylor's Version)</v>
      </c>
      <c r="C87" t="s">
        <v>828</v>
      </c>
      <c r="D87" t="s">
        <v>922</v>
      </c>
      <c r="E87">
        <v>4</v>
      </c>
      <c r="F87" s="11">
        <v>121.101</v>
      </c>
      <c r="G87" s="12">
        <v>0.64700000000000002</v>
      </c>
      <c r="H87" s="12">
        <v>0.79300000000000004</v>
      </c>
      <c r="I87">
        <v>-2.903</v>
      </c>
      <c r="J87" s="12">
        <v>3.6299999999999999E-2</v>
      </c>
      <c r="K87" s="12">
        <v>3.14E-3</v>
      </c>
      <c r="L87" s="12">
        <v>1.9300000000000002E-6</v>
      </c>
      <c r="M87" s="12">
        <v>0.17399999999999999</v>
      </c>
      <c r="N87" s="12">
        <v>0.5</v>
      </c>
    </row>
    <row r="88" spans="2:14" x14ac:dyDescent="0.2">
      <c r="B88" s="13" t="str">
        <f>VLOOKUP(Table2[[#This Row],[track_id]],Table1[[id]:[Name]],2,FALSE)</f>
        <v>we can't be friends (wait for your love)</v>
      </c>
      <c r="C88" t="s">
        <v>737</v>
      </c>
      <c r="D88" t="s">
        <v>920</v>
      </c>
      <c r="E88">
        <v>4</v>
      </c>
      <c r="F88" s="11">
        <v>115.842</v>
      </c>
      <c r="G88" s="12">
        <v>0.64500000000000002</v>
      </c>
      <c r="H88" s="12">
        <v>0.64600000000000002</v>
      </c>
      <c r="I88">
        <v>-8.3339999999999996</v>
      </c>
      <c r="J88" s="12">
        <v>4.2700000000000002E-2</v>
      </c>
      <c r="K88" s="12">
        <v>6.1499999999999999E-2</v>
      </c>
      <c r="L88" s="12">
        <v>3.04E-5</v>
      </c>
      <c r="M88" s="12">
        <v>7.3999999999999996E-2</v>
      </c>
      <c r="N88" s="12">
        <v>0.29499999999999998</v>
      </c>
    </row>
    <row r="89" spans="2:14" x14ac:dyDescent="0.2">
      <c r="B89" s="9" t="str">
        <f>VLOOKUP(Table2[[#This Row],[track_id]],Table1[[id]:[Name]],2,FALSE)</f>
        <v>Right Now</v>
      </c>
      <c r="C89" t="s">
        <v>130</v>
      </c>
      <c r="D89" t="s">
        <v>926</v>
      </c>
      <c r="E89">
        <v>4</v>
      </c>
      <c r="F89" s="11">
        <v>120.008</v>
      </c>
      <c r="G89" s="12">
        <v>0.64500000000000002</v>
      </c>
      <c r="H89" s="12">
        <v>0.78</v>
      </c>
      <c r="I89">
        <v>-5.165</v>
      </c>
      <c r="J89" s="12">
        <v>3.1899999999999998E-2</v>
      </c>
      <c r="K89" s="12">
        <v>0.218</v>
      </c>
      <c r="L89" s="12">
        <v>0</v>
      </c>
      <c r="M89" s="12">
        <v>9.1899999999999996E-2</v>
      </c>
      <c r="N89" s="12">
        <v>0.372</v>
      </c>
    </row>
    <row r="90" spans="2:14" x14ac:dyDescent="0.2">
      <c r="B90" s="13" t="str">
        <f>VLOOKUP(Table2[[#This Row],[track_id]],Table1[[id]:[Name]],2,FALSE)</f>
        <v>C'mon, C'mon</v>
      </c>
      <c r="C90" t="s">
        <v>135</v>
      </c>
      <c r="D90" t="s">
        <v>941</v>
      </c>
      <c r="E90">
        <v>4</v>
      </c>
      <c r="F90" s="11">
        <v>142.89599999999999</v>
      </c>
      <c r="G90" s="12">
        <v>0.63800000000000001</v>
      </c>
      <c r="H90" s="12">
        <v>0.94199999999999995</v>
      </c>
      <c r="I90">
        <v>-4.1630000000000003</v>
      </c>
      <c r="J90" s="12">
        <v>8.5699999999999998E-2</v>
      </c>
      <c r="K90" s="12">
        <v>1.4999999999999999E-2</v>
      </c>
      <c r="L90" s="12">
        <v>0</v>
      </c>
      <c r="M90" s="12">
        <v>0.31</v>
      </c>
      <c r="N90" s="12">
        <v>0.745</v>
      </c>
    </row>
    <row r="91" spans="2:14" x14ac:dyDescent="0.2">
      <c r="B91" s="9" t="str">
        <f>VLOOKUP(Table2[[#This Row],[track_id]],Table1[[id]:[Name]],2,FALSE)</f>
        <v>Kiss You</v>
      </c>
      <c r="C91" t="s">
        <v>859</v>
      </c>
      <c r="D91" t="s">
        <v>921</v>
      </c>
      <c r="E91">
        <v>4</v>
      </c>
      <c r="F91" s="11">
        <v>90.013999999999996</v>
      </c>
      <c r="G91" s="12">
        <v>0.63700000000000001</v>
      </c>
      <c r="H91" s="12">
        <v>0.93</v>
      </c>
      <c r="I91">
        <v>-2.6320000000000001</v>
      </c>
      <c r="J91" s="12">
        <v>5.11E-2</v>
      </c>
      <c r="K91" s="12">
        <v>1.77E-2</v>
      </c>
      <c r="L91" s="12">
        <v>0</v>
      </c>
      <c r="M91" s="12">
        <v>0.45200000000000001</v>
      </c>
      <c r="N91" s="12">
        <v>0.88600000000000001</v>
      </c>
    </row>
    <row r="92" spans="2:14" x14ac:dyDescent="0.2">
      <c r="B92" s="13" t="str">
        <f>VLOOKUP(Table2[[#This Row],[track_id]],Table1[[id]:[Name]],2,FALSE)</f>
        <v>Fantasy</v>
      </c>
      <c r="C92" t="s">
        <v>904</v>
      </c>
      <c r="D92" t="s">
        <v>922</v>
      </c>
      <c r="E92">
        <v>4</v>
      </c>
      <c r="F92" s="11">
        <v>102.349</v>
      </c>
      <c r="G92" s="12">
        <v>0.63600000000000001</v>
      </c>
      <c r="H92" s="12">
        <v>0.80100000000000005</v>
      </c>
      <c r="I92">
        <v>-5.2729999999999997</v>
      </c>
      <c r="J92" s="12">
        <v>4.3499999999999997E-2</v>
      </c>
      <c r="K92" s="12">
        <v>9.9199999999999997E-2</v>
      </c>
      <c r="L92" s="12">
        <v>0</v>
      </c>
      <c r="M92" s="12">
        <v>0.10100000000000001</v>
      </c>
      <c r="N92" s="12">
        <v>0.70499999999999996</v>
      </c>
    </row>
    <row r="93" spans="2:14" x14ac:dyDescent="0.2">
      <c r="B93" s="9" t="str">
        <f>VLOOKUP(Table2[[#This Row],[track_id]],Table1[[id]:[Name]],2,FALSE)</f>
        <v>River</v>
      </c>
      <c r="C93" t="s">
        <v>673</v>
      </c>
      <c r="D93" t="s">
        <v>926</v>
      </c>
      <c r="E93">
        <v>4</v>
      </c>
      <c r="F93" s="11">
        <v>128.42400000000001</v>
      </c>
      <c r="G93" s="12">
        <v>0.63500000000000001</v>
      </c>
      <c r="H93" s="12">
        <v>0.184</v>
      </c>
      <c r="I93">
        <v>-10.785</v>
      </c>
      <c r="J93" s="12">
        <v>4.5600000000000002E-2</v>
      </c>
      <c r="K93" s="12">
        <v>0.66500000000000004</v>
      </c>
      <c r="L93" s="12">
        <v>0</v>
      </c>
      <c r="M93" s="12">
        <v>0.14599999999999999</v>
      </c>
      <c r="N93" s="12">
        <v>0.17699999999999999</v>
      </c>
    </row>
    <row r="94" spans="2:14" x14ac:dyDescent="0.2">
      <c r="B94" s="13" t="str">
        <f>VLOOKUP(Table2[[#This Row],[track_id]],Table1[[id]:[Name]],2,FALSE)</f>
        <v>Just the Way You Are</v>
      </c>
      <c r="C94" t="s">
        <v>65</v>
      </c>
      <c r="D94" t="s">
        <v>920</v>
      </c>
      <c r="E94">
        <v>4</v>
      </c>
      <c r="F94" s="11">
        <v>109.021</v>
      </c>
      <c r="G94" s="12">
        <v>0.63500000000000001</v>
      </c>
      <c r="H94" s="12">
        <v>0.84099999999999997</v>
      </c>
      <c r="I94">
        <v>-5.3789999999999996</v>
      </c>
      <c r="J94" s="12">
        <v>4.2200000000000001E-2</v>
      </c>
      <c r="K94" s="12">
        <v>1.34E-2</v>
      </c>
      <c r="L94" s="12">
        <v>0</v>
      </c>
      <c r="M94" s="12">
        <v>6.2199999999999998E-2</v>
      </c>
      <c r="N94" s="12">
        <v>0.42399999999999999</v>
      </c>
    </row>
    <row r="95" spans="2:14" x14ac:dyDescent="0.2">
      <c r="B95" s="9" t="str">
        <f>VLOOKUP(Table2[[#This Row],[track_id]],Table1[[id]:[Name]],2,FALSE)</f>
        <v>Long Way Down</v>
      </c>
      <c r="C95" t="s">
        <v>851</v>
      </c>
      <c r="D95" t="s">
        <v>918</v>
      </c>
      <c r="E95">
        <v>4</v>
      </c>
      <c r="F95" s="11">
        <v>145.001</v>
      </c>
      <c r="G95" s="12">
        <v>0.63400000000000001</v>
      </c>
      <c r="H95" s="12">
        <v>0.56499999999999995</v>
      </c>
      <c r="I95">
        <v>-5.1790000000000003</v>
      </c>
      <c r="J95" s="12">
        <v>2.4199999999999999E-2</v>
      </c>
      <c r="K95" s="12">
        <v>7.7299999999999994E-2</v>
      </c>
      <c r="L95" s="12">
        <v>2.12E-5</v>
      </c>
      <c r="M95" s="12">
        <v>0.16800000000000001</v>
      </c>
      <c r="N95" s="12">
        <v>0.54100000000000004</v>
      </c>
    </row>
    <row r="96" spans="2:14" x14ac:dyDescent="0.2">
      <c r="B96" s="13" t="str">
        <f>VLOOKUP(Table2[[#This Row],[track_id]],Table1[[id]:[Name]],2,FALSE)</f>
        <v>Moonlight</v>
      </c>
      <c r="C96" t="s">
        <v>257</v>
      </c>
      <c r="D96" t="s">
        <v>927</v>
      </c>
      <c r="E96">
        <v>3</v>
      </c>
      <c r="F96" s="11">
        <v>102.215</v>
      </c>
      <c r="G96" s="12">
        <v>0.63300000000000001</v>
      </c>
      <c r="H96" s="12">
        <v>0.41199999999999998</v>
      </c>
      <c r="I96">
        <v>-7.3390000000000004</v>
      </c>
      <c r="J96" s="12">
        <v>2.8400000000000002E-2</v>
      </c>
      <c r="K96" s="12">
        <v>0.42</v>
      </c>
      <c r="L96" s="12">
        <v>3.5700000000000001E-6</v>
      </c>
      <c r="M96" s="12">
        <v>4.8000000000000001E-2</v>
      </c>
      <c r="N96" s="12">
        <v>0.214</v>
      </c>
    </row>
    <row r="97" spans="2:14" x14ac:dyDescent="0.2">
      <c r="B97" s="9" t="str">
        <f>VLOOKUP(Table2[[#This Row],[track_id]],Table1[[id]:[Name]],2,FALSE)</f>
        <v>Your Power</v>
      </c>
      <c r="C97" t="s">
        <v>106</v>
      </c>
      <c r="D97" t="s">
        <v>933</v>
      </c>
      <c r="E97">
        <v>4</v>
      </c>
      <c r="F97" s="11">
        <v>129.642</v>
      </c>
      <c r="G97" s="12">
        <v>0.63200000000000001</v>
      </c>
      <c r="H97" s="12">
        <v>0.28399999999999997</v>
      </c>
      <c r="I97">
        <v>-14.025</v>
      </c>
      <c r="J97" s="12">
        <v>8.0100000000000005E-2</v>
      </c>
      <c r="K97" s="12">
        <v>0.93200000000000005</v>
      </c>
      <c r="L97" s="12">
        <v>4.7600000000000002E-4</v>
      </c>
      <c r="M97" s="12">
        <v>0.23300000000000001</v>
      </c>
      <c r="N97" s="12">
        <v>0.20799999999999999</v>
      </c>
    </row>
    <row r="98" spans="2:14" x14ac:dyDescent="0.2">
      <c r="B98" s="13" t="str">
        <f>VLOOKUP(Table2[[#This Row],[track_id]],Table1[[id]:[Name]],2,FALSE)</f>
        <v>Îàà,ÏΩî,ÏûÖ (Eyes, Nose, Lips)</v>
      </c>
      <c r="C98" t="s">
        <v>577</v>
      </c>
      <c r="D98" t="s">
        <v>918</v>
      </c>
      <c r="E98">
        <v>4</v>
      </c>
      <c r="F98" s="11">
        <v>143.77699999999999</v>
      </c>
      <c r="G98" s="12">
        <v>0.63100000000000001</v>
      </c>
      <c r="H98" s="12">
        <v>0.51600000000000001</v>
      </c>
      <c r="I98">
        <v>-5.7590000000000003</v>
      </c>
      <c r="J98" s="12">
        <v>3.78E-2</v>
      </c>
      <c r="K98" s="12">
        <v>0.73799999999999999</v>
      </c>
      <c r="L98" s="12">
        <v>0</v>
      </c>
      <c r="M98" s="12">
        <v>0.26400000000000001</v>
      </c>
      <c r="N98" s="12">
        <v>0.254</v>
      </c>
    </row>
    <row r="99" spans="2:14" x14ac:dyDescent="0.2">
      <c r="B99" s="9" t="str">
        <f>VLOOKUP(Table2[[#This Row],[track_id]],Table1[[id]:[Name]],2,FALSE)</f>
        <v>Breakeven</v>
      </c>
      <c r="C99" t="s">
        <v>168</v>
      </c>
      <c r="D99" t="s">
        <v>928</v>
      </c>
      <c r="E99">
        <v>4</v>
      </c>
      <c r="F99" s="11">
        <v>94.034000000000006</v>
      </c>
      <c r="G99" s="12">
        <v>0.63</v>
      </c>
      <c r="H99" s="12">
        <v>0.69599999999999995</v>
      </c>
      <c r="I99">
        <v>-4.5010000000000003</v>
      </c>
      <c r="J99" s="12">
        <v>2.4199999999999999E-2</v>
      </c>
      <c r="K99" s="12">
        <v>0.14399999999999999</v>
      </c>
      <c r="L99" s="12">
        <v>0</v>
      </c>
      <c r="M99" s="12">
        <v>8.3500000000000005E-2</v>
      </c>
      <c r="N99" s="12">
        <v>0.49099999999999999</v>
      </c>
    </row>
    <row r="100" spans="2:14" x14ac:dyDescent="0.2">
      <c r="B100" s="13" t="str">
        <f>VLOOKUP(Table2[[#This Row],[track_id]],Table1[[id]:[Name]],2,FALSE)</f>
        <v>Woman</v>
      </c>
      <c r="C100" t="s">
        <v>2</v>
      </c>
      <c r="D100" t="s">
        <v>939</v>
      </c>
      <c r="E100">
        <v>4</v>
      </c>
      <c r="F100" s="11">
        <v>136.02199999999999</v>
      </c>
      <c r="G100" s="12">
        <v>0.624</v>
      </c>
      <c r="H100" s="12">
        <v>0.64700000000000002</v>
      </c>
      <c r="I100">
        <v>-4.68</v>
      </c>
      <c r="J100" s="12">
        <v>3.3500000000000002E-2</v>
      </c>
      <c r="K100" s="12">
        <v>1.6899999999999998E-2</v>
      </c>
      <c r="L100" s="12">
        <v>3.8E-3</v>
      </c>
      <c r="M100" s="12">
        <v>0.221</v>
      </c>
      <c r="N100" s="12">
        <v>0.379</v>
      </c>
    </row>
    <row r="101" spans="2:14" x14ac:dyDescent="0.2">
      <c r="B101" s="9" t="str">
        <f>VLOOKUP(Table2[[#This Row],[track_id]],Table1[[id]:[Name]],2,FALSE)</f>
        <v>Heartbreak Anniversary</v>
      </c>
      <c r="C101" t="s">
        <v>702</v>
      </c>
      <c r="D101" t="s">
        <v>918</v>
      </c>
      <c r="E101">
        <v>4</v>
      </c>
      <c r="F101" s="11">
        <v>129.75800000000001</v>
      </c>
      <c r="G101" s="12">
        <v>0.624</v>
      </c>
      <c r="H101" s="12">
        <v>0.45700000000000002</v>
      </c>
      <c r="I101">
        <v>-8.8759999999999994</v>
      </c>
      <c r="J101" s="12">
        <v>4.9399999999999999E-2</v>
      </c>
      <c r="K101" s="12">
        <v>0.55700000000000005</v>
      </c>
      <c r="L101" s="12">
        <v>0</v>
      </c>
      <c r="M101" s="12">
        <v>0.128</v>
      </c>
      <c r="N101" s="12">
        <v>0.58599999999999997</v>
      </c>
    </row>
    <row r="102" spans="2:14" x14ac:dyDescent="0.2">
      <c r="B102" s="13" t="str">
        <f>VLOOKUP(Table2[[#This Row],[track_id]],Table1[[id]:[Name]],2,FALSE)</f>
        <v>cowboy in LA</v>
      </c>
      <c r="C102" t="s">
        <v>714</v>
      </c>
      <c r="D102" t="s">
        <v>926</v>
      </c>
      <c r="E102">
        <v>4</v>
      </c>
      <c r="F102" s="11">
        <v>177.96299999999999</v>
      </c>
      <c r="G102" s="12">
        <v>0.624</v>
      </c>
      <c r="H102" s="12">
        <v>0.39300000000000002</v>
      </c>
      <c r="I102">
        <v>-8.9160000000000004</v>
      </c>
      <c r="J102" s="12">
        <v>3.3300000000000003E-2</v>
      </c>
      <c r="K102" s="12">
        <v>0.40699999999999997</v>
      </c>
      <c r="L102" s="12">
        <v>0</v>
      </c>
      <c r="M102" s="12">
        <v>0.11799999999999999</v>
      </c>
      <c r="N102" s="12">
        <v>0.72799999999999998</v>
      </c>
    </row>
    <row r="103" spans="2:14" x14ac:dyDescent="0.2">
      <c r="B103" s="9" t="str">
        <f>VLOOKUP(Table2[[#This Row],[track_id]],Table1[[id]:[Name]],2,FALSE)</f>
        <v>El Perd√≥n</v>
      </c>
      <c r="C103" t="s">
        <v>533</v>
      </c>
      <c r="D103" t="s">
        <v>926</v>
      </c>
      <c r="E103">
        <v>4</v>
      </c>
      <c r="F103" s="11">
        <v>179.99799999999999</v>
      </c>
      <c r="G103" s="12">
        <v>0.622</v>
      </c>
      <c r="H103" s="12">
        <v>0.70099999999999996</v>
      </c>
      <c r="I103">
        <v>-5.452</v>
      </c>
      <c r="J103" s="12">
        <v>5.5899999999999998E-2</v>
      </c>
      <c r="K103" s="12">
        <v>0.42299999999999999</v>
      </c>
      <c r="L103" s="12">
        <v>0</v>
      </c>
      <c r="M103" s="12">
        <v>9.5500000000000002E-2</v>
      </c>
      <c r="N103" s="12">
        <v>0.64500000000000002</v>
      </c>
    </row>
    <row r="104" spans="2:14" x14ac:dyDescent="0.2">
      <c r="B104" s="13" t="str">
        <f>VLOOKUP(Table2[[#This Row],[track_id]],Table1[[id]:[Name]],2,FALSE)</f>
        <v>Marry You</v>
      </c>
      <c r="C104" t="s">
        <v>67</v>
      </c>
      <c r="D104" t="s">
        <v>928</v>
      </c>
      <c r="E104">
        <v>4</v>
      </c>
      <c r="F104" s="11">
        <v>144.905</v>
      </c>
      <c r="G104" s="12">
        <v>0.621</v>
      </c>
      <c r="H104" s="12">
        <v>0.82</v>
      </c>
      <c r="I104">
        <v>-4.8650000000000002</v>
      </c>
      <c r="J104" s="12">
        <v>3.6700000000000003E-2</v>
      </c>
      <c r="K104" s="12">
        <v>0.33200000000000002</v>
      </c>
      <c r="L104" s="12">
        <v>0</v>
      </c>
      <c r="M104" s="12">
        <v>0.104</v>
      </c>
      <c r="N104" s="12">
        <v>0.45200000000000001</v>
      </c>
    </row>
    <row r="105" spans="2:14" x14ac:dyDescent="0.2">
      <c r="B105" s="9" t="str">
        <f>VLOOKUP(Table2[[#This Row],[track_id]],Table1[[id]:[Name]],2,FALSE)</f>
        <v>Lonely (with benny blanco)</v>
      </c>
      <c r="C105" t="s">
        <v>52</v>
      </c>
      <c r="D105" t="s">
        <v>935</v>
      </c>
      <c r="E105">
        <v>4</v>
      </c>
      <c r="F105" s="11">
        <v>79.460999999999999</v>
      </c>
      <c r="G105" s="12">
        <v>0.61899999999999999</v>
      </c>
      <c r="H105" s="12">
        <v>0.24099999999999999</v>
      </c>
      <c r="I105">
        <v>-7.1020000000000003</v>
      </c>
      <c r="J105" s="12">
        <v>4.5999999999999999E-2</v>
      </c>
      <c r="K105" s="12">
        <v>0.9</v>
      </c>
      <c r="L105" s="12">
        <v>0</v>
      </c>
      <c r="M105" s="12">
        <v>0.11600000000000001</v>
      </c>
      <c r="N105" s="12">
        <v>7.1900000000000006E-2</v>
      </c>
    </row>
    <row r="106" spans="2:14" x14ac:dyDescent="0.2">
      <c r="B106" s="13" t="str">
        <f>VLOOKUP(Table2[[#This Row],[track_id]],Table1[[id]:[Name]],2,FALSE)</f>
        <v>7UP</v>
      </c>
      <c r="C106" t="s">
        <v>34</v>
      </c>
      <c r="D106" t="s">
        <v>918</v>
      </c>
      <c r="E106">
        <v>4</v>
      </c>
      <c r="F106" s="11">
        <v>135.03399999999999</v>
      </c>
      <c r="G106" s="12">
        <v>0.61799999999999999</v>
      </c>
      <c r="H106" s="12">
        <v>0.47</v>
      </c>
      <c r="I106">
        <v>-7.3789999999999996</v>
      </c>
      <c r="J106" s="12">
        <v>2.7099999999999999E-2</v>
      </c>
      <c r="K106" s="12">
        <v>1.6899999999999998E-2</v>
      </c>
      <c r="L106" s="12">
        <v>0</v>
      </c>
      <c r="M106" s="12">
        <v>0.111</v>
      </c>
      <c r="N106" s="12">
        <v>0.22800000000000001</v>
      </c>
    </row>
    <row r="107" spans="2:14" x14ac:dyDescent="0.2">
      <c r="B107" s="9" t="str">
        <f>VLOOKUP(Table2[[#This Row],[track_id]],Table1[[id]:[Name]],2,FALSE)</f>
        <v>Song About You</v>
      </c>
      <c r="C107" t="s">
        <v>217</v>
      </c>
      <c r="D107" t="s">
        <v>926</v>
      </c>
      <c r="E107">
        <v>4</v>
      </c>
      <c r="F107" s="11">
        <v>119.003</v>
      </c>
      <c r="G107" s="12">
        <v>0.61699999999999999</v>
      </c>
      <c r="H107" s="12">
        <v>0.80100000000000005</v>
      </c>
      <c r="I107">
        <v>-5.766</v>
      </c>
      <c r="J107" s="12">
        <v>3.3599999999999998E-2</v>
      </c>
      <c r="K107" s="12">
        <v>2.5399999999999999E-2</v>
      </c>
      <c r="L107" s="12">
        <v>2.0700000000000001E-6</v>
      </c>
      <c r="M107" s="12">
        <v>0.105</v>
      </c>
      <c r="N107" s="12">
        <v>0.42599999999999999</v>
      </c>
    </row>
    <row r="108" spans="2:14" x14ac:dyDescent="0.2">
      <c r="B108" s="13" t="str">
        <f>VLOOKUP(Table2[[#This Row],[track_id]],Table1[[id]:[Name]],2,FALSE)</f>
        <v>Nathan (still breathing)</v>
      </c>
      <c r="C108" t="s">
        <v>766</v>
      </c>
      <c r="D108" t="s">
        <v>923</v>
      </c>
      <c r="E108">
        <v>4</v>
      </c>
      <c r="F108" s="11">
        <v>97.977000000000004</v>
      </c>
      <c r="G108" s="12">
        <v>0.61599999999999999</v>
      </c>
      <c r="H108" s="12">
        <v>0.52200000000000002</v>
      </c>
      <c r="I108">
        <v>-8.5440000000000005</v>
      </c>
      <c r="J108" s="12">
        <v>6.8699999999999997E-2</v>
      </c>
      <c r="K108" s="12">
        <v>0.81599999999999995</v>
      </c>
      <c r="L108" s="12">
        <v>2.49E-3</v>
      </c>
      <c r="M108" s="12">
        <v>0.219</v>
      </c>
      <c r="N108" s="12">
        <v>0.16500000000000001</v>
      </c>
    </row>
    <row r="109" spans="2:14" x14ac:dyDescent="0.2">
      <c r="B109" s="9" t="str">
        <f>VLOOKUP(Table2[[#This Row],[track_id]],Table1[[id]:[Name]],2,FALSE)</f>
        <v>Stand Up (From Harriet)</v>
      </c>
      <c r="C109" t="s">
        <v>885</v>
      </c>
      <c r="D109" t="s">
        <v>918</v>
      </c>
      <c r="E109">
        <v>4</v>
      </c>
      <c r="F109" s="11">
        <v>80.02</v>
      </c>
      <c r="G109" s="12">
        <v>0.61599999999999999</v>
      </c>
      <c r="H109" s="12">
        <v>0.32</v>
      </c>
      <c r="I109">
        <v>-10.194000000000001</v>
      </c>
      <c r="J109" s="12">
        <v>3.1099999999999999E-2</v>
      </c>
      <c r="K109" s="12">
        <v>0.26800000000000002</v>
      </c>
      <c r="L109" s="12">
        <v>0</v>
      </c>
      <c r="M109" s="12">
        <v>0.11</v>
      </c>
      <c r="N109" s="12">
        <v>0.17699999999999999</v>
      </c>
    </row>
    <row r="110" spans="2:14" x14ac:dyDescent="0.2">
      <c r="B110" s="13" t="str">
        <f>VLOOKUP(Table2[[#This Row],[track_id]],Table1[[id]:[Name]],2,FALSE)</f>
        <v>Photograph</v>
      </c>
      <c r="C110" t="s">
        <v>424</v>
      </c>
      <c r="D110" t="s">
        <v>921</v>
      </c>
      <c r="E110">
        <v>4</v>
      </c>
      <c r="F110" s="11">
        <v>107.989</v>
      </c>
      <c r="G110" s="12">
        <v>0.61399999999999999</v>
      </c>
      <c r="H110" s="12">
        <v>0.379</v>
      </c>
      <c r="I110">
        <v>-10.48</v>
      </c>
      <c r="J110" s="12">
        <v>4.7600000000000003E-2</v>
      </c>
      <c r="K110" s="12">
        <v>0.60699999999999998</v>
      </c>
      <c r="L110" s="12">
        <v>4.64E-4</v>
      </c>
      <c r="M110" s="12">
        <v>9.8599999999999993E-2</v>
      </c>
      <c r="N110" s="12">
        <v>0.20100000000000001</v>
      </c>
    </row>
    <row r="111" spans="2:14" x14ac:dyDescent="0.2">
      <c r="B111" s="9" t="str">
        <f>VLOOKUP(Table2[[#This Row],[track_id]],Table1[[id]:[Name]],2,FALSE)</f>
        <v>When I Was Your Man</v>
      </c>
      <c r="C111" t="s">
        <v>56</v>
      </c>
      <c r="D111" t="s">
        <v>918</v>
      </c>
      <c r="E111">
        <v>4</v>
      </c>
      <c r="F111" s="11">
        <v>72.795000000000002</v>
      </c>
      <c r="G111" s="12">
        <v>0.61199999999999999</v>
      </c>
      <c r="H111" s="12">
        <v>0.28000000000000003</v>
      </c>
      <c r="I111">
        <v>-8.6479999999999997</v>
      </c>
      <c r="J111" s="12">
        <v>4.3400000000000001E-2</v>
      </c>
      <c r="K111" s="12">
        <v>0.93200000000000005</v>
      </c>
      <c r="L111" s="12">
        <v>0</v>
      </c>
      <c r="M111" s="12">
        <v>8.7999999999999995E-2</v>
      </c>
      <c r="N111" s="12">
        <v>0.38700000000000001</v>
      </c>
    </row>
    <row r="112" spans="2:14" x14ac:dyDescent="0.2">
      <c r="B112" s="13" t="str">
        <f>VLOOKUP(Table2[[#This Row],[track_id]],Table1[[id]:[Name]],2,FALSE)</f>
        <v>Secret</v>
      </c>
      <c r="C112" t="s">
        <v>205</v>
      </c>
      <c r="D112" t="s">
        <v>919</v>
      </c>
      <c r="E112">
        <v>4</v>
      </c>
      <c r="F112" s="11">
        <v>144.99199999999999</v>
      </c>
      <c r="G112" s="12">
        <v>0.61099999999999999</v>
      </c>
      <c r="H112" s="12">
        <v>0.81599999999999995</v>
      </c>
      <c r="I112">
        <v>-5.5590000000000002</v>
      </c>
      <c r="J112" s="12">
        <v>5.9200000000000003E-2</v>
      </c>
      <c r="K112" s="12">
        <v>2.92E-2</v>
      </c>
      <c r="L112" s="12">
        <v>0</v>
      </c>
      <c r="M112" s="12">
        <v>8.2500000000000004E-2</v>
      </c>
      <c r="N112" s="12">
        <v>0.58899999999999997</v>
      </c>
    </row>
    <row r="113" spans="2:14" x14ac:dyDescent="0.2">
      <c r="B113" s="9" t="str">
        <f>VLOOKUP(Table2[[#This Row],[track_id]],Table1[[id]:[Name]],2,FALSE)</f>
        <v>The Man Who Can't Be Moved</v>
      </c>
      <c r="C113" t="s">
        <v>166</v>
      </c>
      <c r="D113" t="s">
        <v>928</v>
      </c>
      <c r="E113">
        <v>4</v>
      </c>
      <c r="F113" s="11">
        <v>99.894000000000005</v>
      </c>
      <c r="G113" s="12">
        <v>0.60499999999999998</v>
      </c>
      <c r="H113" s="12">
        <v>0.629</v>
      </c>
      <c r="I113">
        <v>-5.0510000000000002</v>
      </c>
      <c r="J113" s="12">
        <v>2.7900000000000001E-2</v>
      </c>
      <c r="K113" s="12">
        <v>0.437</v>
      </c>
      <c r="L113" s="12">
        <v>0</v>
      </c>
      <c r="M113" s="12">
        <v>9.7000000000000003E-2</v>
      </c>
      <c r="N113" s="12">
        <v>0.308</v>
      </c>
    </row>
    <row r="114" spans="2:14" x14ac:dyDescent="0.2">
      <c r="B114" s="13" t="str">
        <f>VLOOKUP(Table2[[#This Row],[track_id]],Table1[[id]:[Name]],2,FALSE)</f>
        <v>Sparks Fly (Taylor‚Äôs Version)</v>
      </c>
      <c r="C114" t="s">
        <v>831</v>
      </c>
      <c r="D114" t="s">
        <v>920</v>
      </c>
      <c r="E114">
        <v>4</v>
      </c>
      <c r="F114" s="11">
        <v>114.92100000000001</v>
      </c>
      <c r="G114" s="12">
        <v>0.60499999999999998</v>
      </c>
      <c r="H114" s="12">
        <v>0.76900000000000002</v>
      </c>
      <c r="I114">
        <v>-2.4129999999999998</v>
      </c>
      <c r="J114" s="12">
        <v>3.2000000000000001E-2</v>
      </c>
      <c r="K114" s="12">
        <v>2.41E-2</v>
      </c>
      <c r="L114" s="12">
        <v>0</v>
      </c>
      <c r="M114" s="12">
        <v>9.3600000000000003E-2</v>
      </c>
      <c r="N114" s="12">
        <v>0.36599999999999999</v>
      </c>
    </row>
    <row r="115" spans="2:14" x14ac:dyDescent="0.2">
      <c r="B115" s="9" t="str">
        <f>VLOOKUP(Table2[[#This Row],[track_id]],Table1[[id]:[Name]],2,FALSE)</f>
        <v>Sparks Fly</v>
      </c>
      <c r="C115" t="s">
        <v>246</v>
      </c>
      <c r="D115" t="s">
        <v>920</v>
      </c>
      <c r="E115">
        <v>4</v>
      </c>
      <c r="F115" s="11">
        <v>114.98699999999999</v>
      </c>
      <c r="G115" s="12">
        <v>0.60499999999999998</v>
      </c>
      <c r="H115" s="12">
        <v>0.78700000000000003</v>
      </c>
      <c r="I115">
        <v>-3.0019999999999998</v>
      </c>
      <c r="J115" s="12">
        <v>3.0800000000000001E-2</v>
      </c>
      <c r="K115" s="12">
        <v>3.9600000000000003E-2</v>
      </c>
      <c r="L115" s="12">
        <v>1.42E-6</v>
      </c>
      <c r="M115" s="12">
        <v>0.16300000000000001</v>
      </c>
      <c r="N115" s="12">
        <v>0.374</v>
      </c>
    </row>
    <row r="116" spans="2:14" x14ac:dyDescent="0.2">
      <c r="B116" s="13" t="str">
        <f>VLOOKUP(Table2[[#This Row],[track_id]],Table1[[id]:[Name]],2,FALSE)</f>
        <v>Set Fire to the Rain</v>
      </c>
      <c r="C116" t="s">
        <v>481</v>
      </c>
      <c r="D116" t="s">
        <v>938</v>
      </c>
      <c r="E116">
        <v>4</v>
      </c>
      <c r="F116" s="11">
        <v>107.99299999999999</v>
      </c>
      <c r="G116" s="12">
        <v>0.60299999999999998</v>
      </c>
      <c r="H116" s="12">
        <v>0.67</v>
      </c>
      <c r="I116">
        <v>-3.8820000000000001</v>
      </c>
      <c r="J116" s="12">
        <v>2.4899999999999999E-2</v>
      </c>
      <c r="K116" s="12">
        <v>4.0800000000000003E-3</v>
      </c>
      <c r="L116" s="12">
        <v>1.68E-6</v>
      </c>
      <c r="M116" s="12">
        <v>0.112</v>
      </c>
      <c r="N116" s="12">
        <v>0.44600000000000001</v>
      </c>
    </row>
    <row r="117" spans="2:14" x14ac:dyDescent="0.2">
      <c r="B117" s="9" t="str">
        <f>VLOOKUP(Table2[[#This Row],[track_id]],Table1[[id]:[Name]],2,FALSE)</f>
        <v>Save You Tonight</v>
      </c>
      <c r="C117" t="s">
        <v>867</v>
      </c>
      <c r="D117" t="s">
        <v>938</v>
      </c>
      <c r="E117">
        <v>4</v>
      </c>
      <c r="F117" s="11">
        <v>128.05699999999999</v>
      </c>
      <c r="G117" s="12">
        <v>0.60199999999999998</v>
      </c>
      <c r="H117" s="12">
        <v>0.871</v>
      </c>
      <c r="I117">
        <v>-4.2080000000000002</v>
      </c>
      <c r="J117" s="12">
        <v>6.2199999999999998E-2</v>
      </c>
      <c r="K117" s="12">
        <v>5.28E-3</v>
      </c>
      <c r="L117" s="12">
        <v>0</v>
      </c>
      <c r="M117" s="12">
        <v>0.28799999999999998</v>
      </c>
      <c r="N117" s="12">
        <v>0.495</v>
      </c>
    </row>
    <row r="118" spans="2:14" x14ac:dyDescent="0.2">
      <c r="B118" s="13" t="str">
        <f>VLOOKUP(Table2[[#This Row],[track_id]],Table1[[id]:[Name]],2,FALSE)</f>
        <v>Smells Like Me</v>
      </c>
      <c r="C118" t="s">
        <v>503</v>
      </c>
      <c r="D118" t="s">
        <v>929</v>
      </c>
      <c r="E118">
        <v>4</v>
      </c>
      <c r="F118" s="11">
        <v>208.03800000000001</v>
      </c>
      <c r="G118" s="12">
        <v>0.60199999999999998</v>
      </c>
      <c r="H118" s="12">
        <v>0.56499999999999995</v>
      </c>
      <c r="I118">
        <v>-6.4980000000000002</v>
      </c>
      <c r="J118" s="12">
        <v>4.9799999999999997E-2</v>
      </c>
      <c r="K118" s="12">
        <v>0.32900000000000001</v>
      </c>
      <c r="L118" s="12">
        <v>0</v>
      </c>
      <c r="M118" s="12">
        <v>6.2199999999999998E-2</v>
      </c>
      <c r="N118" s="12">
        <v>0.60899999999999999</v>
      </c>
    </row>
    <row r="119" spans="2:14" x14ac:dyDescent="0.2">
      <c r="B119" s="9" t="str">
        <f>VLOOKUP(Table2[[#This Row],[track_id]],Table1[[id]:[Name]],2,FALSE)</f>
        <v>De Selby (Part 2)</v>
      </c>
      <c r="C119" t="s">
        <v>667</v>
      </c>
      <c r="D119" t="s">
        <v>942</v>
      </c>
      <c r="E119">
        <v>4</v>
      </c>
      <c r="F119" s="11">
        <v>161.96</v>
      </c>
      <c r="G119" s="12">
        <v>0.60099999999999998</v>
      </c>
      <c r="H119" s="12">
        <v>0.86</v>
      </c>
      <c r="I119">
        <v>-5.3739999999999997</v>
      </c>
      <c r="J119" s="12">
        <v>6.5299999999999997E-2</v>
      </c>
      <c r="K119" s="12">
        <v>0.08</v>
      </c>
      <c r="L119" s="12">
        <v>3.6900000000000002E-4</v>
      </c>
      <c r="M119" s="12">
        <v>0.189</v>
      </c>
      <c r="N119" s="12">
        <v>0.65</v>
      </c>
    </row>
    <row r="120" spans="2:14" x14ac:dyDescent="0.2">
      <c r="B120" s="13" t="str">
        <f>VLOOKUP(Table2[[#This Row],[track_id]],Table1[[id]:[Name]],2,FALSE)</f>
        <v>Is It Over Now? (Taylor's Version) (From The Vault)</v>
      </c>
      <c r="C120" t="s">
        <v>826</v>
      </c>
      <c r="D120" t="s">
        <v>918</v>
      </c>
      <c r="E120">
        <v>4</v>
      </c>
      <c r="F120" s="11">
        <v>100.001</v>
      </c>
      <c r="G120" s="12">
        <v>0.59899999999999998</v>
      </c>
      <c r="H120" s="12">
        <v>0.65100000000000002</v>
      </c>
      <c r="I120">
        <v>-7.343</v>
      </c>
      <c r="J120" s="12">
        <v>3.5000000000000003E-2</v>
      </c>
      <c r="K120" s="12">
        <v>4.8599999999999997E-2</v>
      </c>
      <c r="L120" s="12">
        <v>0</v>
      </c>
      <c r="M120" s="12">
        <v>0.126</v>
      </c>
      <c r="N120" s="12">
        <v>0.153</v>
      </c>
    </row>
    <row r="121" spans="2:14" x14ac:dyDescent="0.2">
      <c r="B121" s="9" t="str">
        <f>VLOOKUP(Table2[[#This Row],[track_id]],Table1[[id]:[Name]],2,FALSE)</f>
        <v>Perfect</v>
      </c>
      <c r="C121" t="s">
        <v>430</v>
      </c>
      <c r="D121" t="s">
        <v>926</v>
      </c>
      <c r="E121">
        <v>3</v>
      </c>
      <c r="F121" s="11">
        <v>95.05</v>
      </c>
      <c r="G121" s="12">
        <v>0.59899999999999998</v>
      </c>
      <c r="H121" s="12">
        <v>0.44800000000000001</v>
      </c>
      <c r="I121">
        <v>-6.3120000000000003</v>
      </c>
      <c r="J121" s="12">
        <v>2.3199999999999998E-2</v>
      </c>
      <c r="K121" s="12">
        <v>0.16300000000000001</v>
      </c>
      <c r="L121" s="12">
        <v>0</v>
      </c>
      <c r="M121" s="12">
        <v>0.106</v>
      </c>
      <c r="N121" s="12">
        <v>0.16800000000000001</v>
      </c>
    </row>
    <row r="122" spans="2:14" x14ac:dyDescent="0.2">
      <c r="B122" s="13" t="str">
        <f>VLOOKUP(Table2[[#This Row],[track_id]],Table1[[id]:[Name]],2,FALSE)</f>
        <v>Change My Mind</v>
      </c>
      <c r="C122" t="s">
        <v>132</v>
      </c>
      <c r="D122" t="s">
        <v>919</v>
      </c>
      <c r="E122">
        <v>4</v>
      </c>
      <c r="F122" s="11">
        <v>117.03100000000001</v>
      </c>
      <c r="G122" s="12">
        <v>0.59899999999999998</v>
      </c>
      <c r="H122" s="12">
        <v>0.59499999999999997</v>
      </c>
      <c r="I122">
        <v>-5.3159999999999998</v>
      </c>
      <c r="J122" s="12">
        <v>2.81E-2</v>
      </c>
      <c r="K122" s="12">
        <v>6.3399999999999998E-2</v>
      </c>
      <c r="L122" s="12">
        <v>0</v>
      </c>
      <c r="M122" s="12">
        <v>0.10299999999999999</v>
      </c>
      <c r="N122" s="12">
        <v>0.47399999999999998</v>
      </c>
    </row>
    <row r="123" spans="2:14" x14ac:dyDescent="0.2">
      <c r="B123" s="9" t="str">
        <f>VLOOKUP(Table2[[#This Row],[track_id]],Table1[[id]:[Name]],2,FALSE)</f>
        <v>I Lived</v>
      </c>
      <c r="C123" t="s">
        <v>160</v>
      </c>
      <c r="D123" t="s">
        <v>927</v>
      </c>
      <c r="E123">
        <v>4</v>
      </c>
      <c r="F123" s="11">
        <v>119.976</v>
      </c>
      <c r="G123" s="12">
        <v>0.59799999999999998</v>
      </c>
      <c r="H123" s="12">
        <v>0.85399999999999998</v>
      </c>
      <c r="I123">
        <v>-5.4290000000000003</v>
      </c>
      <c r="J123" s="12">
        <v>4.36E-2</v>
      </c>
      <c r="K123" s="12">
        <v>7.46E-2</v>
      </c>
      <c r="L123" s="12">
        <v>0</v>
      </c>
      <c r="M123" s="12">
        <v>0.27800000000000002</v>
      </c>
      <c r="N123" s="12">
        <v>0.311</v>
      </c>
    </row>
    <row r="124" spans="2:14" x14ac:dyDescent="0.2">
      <c r="B124" s="13" t="str">
        <f>VLOOKUP(Table2[[#This Row],[track_id]],Table1[[id]:[Name]],2,FALSE)</f>
        <v>Don't Get Around Much Anymore</v>
      </c>
      <c r="C124" t="s">
        <v>267</v>
      </c>
      <c r="D124" t="s">
        <v>921</v>
      </c>
      <c r="E124">
        <v>4</v>
      </c>
      <c r="F124" s="11">
        <v>120.617</v>
      </c>
      <c r="G124" s="12">
        <v>0.59699999999999998</v>
      </c>
      <c r="H124" s="12">
        <v>7.4300000000000005E-2</v>
      </c>
      <c r="I124">
        <v>-16.806999999999999</v>
      </c>
      <c r="J124" s="12">
        <v>4.65E-2</v>
      </c>
      <c r="K124" s="12">
        <v>0.79</v>
      </c>
      <c r="L124" s="12">
        <v>0</v>
      </c>
      <c r="M124" s="12">
        <v>0.125</v>
      </c>
      <c r="N124" s="12">
        <v>0.34100000000000003</v>
      </c>
    </row>
    <row r="125" spans="2:14" x14ac:dyDescent="0.2">
      <c r="B125" s="9" t="str">
        <f>VLOOKUP(Table2[[#This Row],[track_id]],Table1[[id]:[Name]],2,FALSE)</f>
        <v>Crisis</v>
      </c>
      <c r="C125" t="s">
        <v>212</v>
      </c>
      <c r="D125" t="s">
        <v>919</v>
      </c>
      <c r="E125">
        <v>4</v>
      </c>
      <c r="F125" s="11">
        <v>133.68</v>
      </c>
      <c r="G125" s="12">
        <v>0.59299999999999997</v>
      </c>
      <c r="H125" s="12">
        <v>0.51400000000000001</v>
      </c>
      <c r="I125">
        <v>-6.6180000000000003</v>
      </c>
      <c r="J125" s="12">
        <v>4.6699999999999998E-2</v>
      </c>
      <c r="K125" s="12">
        <v>0.184</v>
      </c>
      <c r="L125" s="12">
        <v>0</v>
      </c>
      <c r="M125" s="12">
        <v>0.183</v>
      </c>
      <c r="N125" s="12">
        <v>0.46100000000000002</v>
      </c>
    </row>
    <row r="126" spans="2:14" x14ac:dyDescent="0.2">
      <c r="B126" s="13" t="str">
        <f>VLOOKUP(Table2[[#This Row],[track_id]],Table1[[id]:[Name]],2,FALSE)</f>
        <v>All I Ask</v>
      </c>
      <c r="C126" t="s">
        <v>483</v>
      </c>
      <c r="D126" t="s">
        <v>921</v>
      </c>
      <c r="E126">
        <v>4</v>
      </c>
      <c r="F126" s="11">
        <v>141.916</v>
      </c>
      <c r="G126" s="12">
        <v>0.59099999999999997</v>
      </c>
      <c r="H126" s="12">
        <v>0.28000000000000003</v>
      </c>
      <c r="I126">
        <v>-5.4939999999999998</v>
      </c>
      <c r="J126" s="12">
        <v>2.8299999999999999E-2</v>
      </c>
      <c r="K126" s="12">
        <v>0.88900000000000001</v>
      </c>
      <c r="L126" s="12">
        <v>0</v>
      </c>
      <c r="M126" s="12">
        <v>0.124</v>
      </c>
      <c r="N126" s="12">
        <v>0.34799999999999998</v>
      </c>
    </row>
    <row r="127" spans="2:14" x14ac:dyDescent="0.2">
      <c r="B127" s="9" t="str">
        <f>VLOOKUP(Table2[[#This Row],[track_id]],Table1[[id]:[Name]],2,FALSE)</f>
        <v>Let Me Go</v>
      </c>
      <c r="C127" t="s">
        <v>93</v>
      </c>
      <c r="D127" t="s">
        <v>943</v>
      </c>
      <c r="E127">
        <v>4</v>
      </c>
      <c r="F127" s="11">
        <v>152.88</v>
      </c>
      <c r="G127" s="12">
        <v>0.59099999999999997</v>
      </c>
      <c r="H127" s="12">
        <v>0.47299999999999998</v>
      </c>
      <c r="I127">
        <v>-8.1219999999999999</v>
      </c>
      <c r="J127" s="12">
        <v>7.0800000000000002E-2</v>
      </c>
      <c r="K127" s="12">
        <v>0.69399999999999995</v>
      </c>
      <c r="L127" s="12">
        <v>3.3400000000000001E-3</v>
      </c>
      <c r="M127" s="12">
        <v>0.108</v>
      </c>
      <c r="N127" s="12">
        <v>0.45100000000000001</v>
      </c>
    </row>
    <row r="128" spans="2:14" x14ac:dyDescent="0.2">
      <c r="B128" s="13" t="str">
        <f>VLOOKUP(Table2[[#This Row],[track_id]],Table1[[id]:[Name]],2,FALSE)</f>
        <v>Let Me Go</v>
      </c>
      <c r="C128" t="s">
        <v>699</v>
      </c>
      <c r="D128" t="s">
        <v>943</v>
      </c>
      <c r="E128">
        <v>4</v>
      </c>
      <c r="F128" s="11">
        <v>152.88</v>
      </c>
      <c r="G128" s="12">
        <v>0.59099999999999997</v>
      </c>
      <c r="H128" s="12">
        <v>0.47299999999999998</v>
      </c>
      <c r="I128">
        <v>-8.1219999999999999</v>
      </c>
      <c r="J128" s="12">
        <v>7.0800000000000002E-2</v>
      </c>
      <c r="K128" s="12">
        <v>0.69399999999999995</v>
      </c>
      <c r="L128" s="12">
        <v>3.3400000000000001E-3</v>
      </c>
      <c r="M128" s="12">
        <v>0.108</v>
      </c>
      <c r="N128" s="12">
        <v>0.45100000000000001</v>
      </c>
    </row>
    <row r="129" spans="2:14" x14ac:dyDescent="0.2">
      <c r="B129" s="9" t="str">
        <f>VLOOKUP(Table2[[#This Row],[track_id]],Table1[[id]:[Name]],2,FALSE)</f>
        <v>Dear John</v>
      </c>
      <c r="C129" t="s">
        <v>249</v>
      </c>
      <c r="D129" t="s">
        <v>921</v>
      </c>
      <c r="E129">
        <v>3</v>
      </c>
      <c r="F129" s="11">
        <v>119.386</v>
      </c>
      <c r="G129" s="12">
        <v>0.58899999999999997</v>
      </c>
      <c r="H129" s="12">
        <v>0.47</v>
      </c>
      <c r="I129">
        <v>-5.32</v>
      </c>
      <c r="J129" s="12">
        <v>2.8000000000000001E-2</v>
      </c>
      <c r="K129" s="12">
        <v>0.16600000000000001</v>
      </c>
      <c r="L129" s="12">
        <v>1.4500000000000001E-6</v>
      </c>
      <c r="M129" s="12">
        <v>0.112</v>
      </c>
      <c r="N129" s="12">
        <v>0.10199999999999999</v>
      </c>
    </row>
    <row r="130" spans="2:14" x14ac:dyDescent="0.2">
      <c r="B130" s="13" t="str">
        <f>VLOOKUP(Table2[[#This Row],[track_id]],Table1[[id]:[Name]],2,FALSE)</f>
        <v>All You Had To Do Was Stay (Taylor's Version)</v>
      </c>
      <c r="C130" t="s">
        <v>806</v>
      </c>
      <c r="D130" t="s">
        <v>918</v>
      </c>
      <c r="E130">
        <v>4</v>
      </c>
      <c r="F130" s="11">
        <v>97.069000000000003</v>
      </c>
      <c r="G130" s="12">
        <v>0.58899999999999997</v>
      </c>
      <c r="H130" s="12">
        <v>0.71299999999999997</v>
      </c>
      <c r="I130">
        <v>-5.6139999999999999</v>
      </c>
      <c r="J130" s="12">
        <v>3.0800000000000001E-2</v>
      </c>
      <c r="K130" s="12">
        <v>7.7800000000000005E-4</v>
      </c>
      <c r="L130" s="12">
        <v>0</v>
      </c>
      <c r="M130" s="12">
        <v>0.188</v>
      </c>
      <c r="N130" s="12">
        <v>0.54</v>
      </c>
    </row>
    <row r="131" spans="2:14" x14ac:dyDescent="0.2">
      <c r="B131" s="9" t="str">
        <f>VLOOKUP(Table2[[#This Row],[track_id]],Table1[[id]:[Name]],2,FALSE)</f>
        <v>Another Heartbreak</v>
      </c>
      <c r="C131" t="s">
        <v>708</v>
      </c>
      <c r="D131" t="s">
        <v>923</v>
      </c>
      <c r="E131">
        <v>4</v>
      </c>
      <c r="F131" s="11">
        <v>75.162999999999997</v>
      </c>
      <c r="G131" s="12">
        <v>0.58699999999999997</v>
      </c>
      <c r="H131" s="12">
        <v>0.251</v>
      </c>
      <c r="I131">
        <v>-9.0169999999999995</v>
      </c>
      <c r="J131" s="12">
        <v>2.8899999999999999E-2</v>
      </c>
      <c r="K131" s="12">
        <v>0.86199999999999999</v>
      </c>
      <c r="L131" s="12">
        <v>0</v>
      </c>
      <c r="M131" s="12">
        <v>0.105</v>
      </c>
      <c r="N131" s="12">
        <v>0.27200000000000002</v>
      </c>
    </row>
    <row r="132" spans="2:14" x14ac:dyDescent="0.2">
      <c r="B132" s="13" t="str">
        <f>VLOOKUP(Table2[[#This Row],[track_id]],Table1[[id]:[Name]],2,FALSE)</f>
        <v>Too Good to Say Goodbye</v>
      </c>
      <c r="C132" t="s">
        <v>73</v>
      </c>
      <c r="D132" t="s">
        <v>919</v>
      </c>
      <c r="E132">
        <v>4</v>
      </c>
      <c r="F132" s="11">
        <v>76.97</v>
      </c>
      <c r="G132" s="12">
        <v>0.58699999999999997</v>
      </c>
      <c r="H132" s="12">
        <v>0.63</v>
      </c>
      <c r="I132">
        <v>-6.0540000000000003</v>
      </c>
      <c r="J132" s="12">
        <v>3.1099999999999999E-2</v>
      </c>
      <c r="K132" s="12">
        <v>3.8899999999999997E-2</v>
      </c>
      <c r="L132" s="12">
        <v>0</v>
      </c>
      <c r="M132" s="12">
        <v>0.35</v>
      </c>
      <c r="N132" s="12">
        <v>0.433</v>
      </c>
    </row>
    <row r="133" spans="2:14" x14ac:dyDescent="0.2">
      <c r="B133" s="9" t="str">
        <f>VLOOKUP(Table2[[#This Row],[track_id]],Table1[[id]:[Name]],2,FALSE)</f>
        <v>Wildest Dreams (Taylor's Version)</v>
      </c>
      <c r="C133" t="s">
        <v>810</v>
      </c>
      <c r="D133" t="s">
        <v>926</v>
      </c>
      <c r="E133">
        <v>4</v>
      </c>
      <c r="F133" s="11">
        <v>139.99299999999999</v>
      </c>
      <c r="G133" s="12">
        <v>0.58699999999999997</v>
      </c>
      <c r="H133" s="12">
        <v>0.66300000000000003</v>
      </c>
      <c r="I133">
        <v>-7.4390000000000001</v>
      </c>
      <c r="J133" s="12">
        <v>5.9799999999999999E-2</v>
      </c>
      <c r="K133" s="12">
        <v>3.4799999999999998E-2</v>
      </c>
      <c r="L133" s="12">
        <v>9.9500000000000006E-5</v>
      </c>
      <c r="M133" s="12">
        <v>9.7100000000000006E-2</v>
      </c>
      <c r="N133" s="12">
        <v>0.53900000000000003</v>
      </c>
    </row>
    <row r="134" spans="2:14" x14ac:dyDescent="0.2">
      <c r="B134" s="13" t="str">
        <f>VLOOKUP(Table2[[#This Row],[track_id]],Table1[[id]:[Name]],2,FALSE)</f>
        <v>Trees</v>
      </c>
      <c r="C134" t="s">
        <v>179</v>
      </c>
      <c r="D134" t="s">
        <v>925</v>
      </c>
      <c r="E134">
        <v>4</v>
      </c>
      <c r="F134" s="11">
        <v>140.01300000000001</v>
      </c>
      <c r="G134" s="12">
        <v>0.58399999999999996</v>
      </c>
      <c r="H134" s="12">
        <v>0.83299999999999996</v>
      </c>
      <c r="I134">
        <v>-5.9</v>
      </c>
      <c r="J134" s="12">
        <v>4.1000000000000002E-2</v>
      </c>
      <c r="K134" s="12">
        <v>3.5899999999999999E-3</v>
      </c>
      <c r="L134" s="12">
        <v>3.4400000000000003E-5</v>
      </c>
      <c r="M134" s="12">
        <v>0.16900000000000001</v>
      </c>
      <c r="N134" s="12">
        <v>0.32400000000000001</v>
      </c>
    </row>
    <row r="135" spans="2:14" x14ac:dyDescent="0.2">
      <c r="B135" s="9" t="str">
        <f>VLOOKUP(Table2[[#This Row],[track_id]],Table1[[id]:[Name]],2,FALSE)</f>
        <v>Na Na Na</v>
      </c>
      <c r="C135" t="s">
        <v>869</v>
      </c>
      <c r="D135" t="s">
        <v>929</v>
      </c>
      <c r="E135">
        <v>4</v>
      </c>
      <c r="F135" s="11">
        <v>144.97300000000001</v>
      </c>
      <c r="G135" s="12">
        <v>0.58199999999999996</v>
      </c>
      <c r="H135" s="12">
        <v>0.90300000000000002</v>
      </c>
      <c r="I135">
        <v>-2.1549999999999998</v>
      </c>
      <c r="J135" s="12">
        <v>5.7599999999999998E-2</v>
      </c>
      <c r="K135" s="12">
        <v>1.9099999999999999E-2</v>
      </c>
      <c r="L135" s="12">
        <v>0</v>
      </c>
      <c r="M135" s="12">
        <v>0.374</v>
      </c>
      <c r="N135" s="12">
        <v>0.63900000000000001</v>
      </c>
    </row>
    <row r="136" spans="2:14" x14ac:dyDescent="0.2">
      <c r="B136" s="13" t="str">
        <f>VLOOKUP(Table2[[#This Row],[track_id]],Table1[[id]:[Name]],2,FALSE)</f>
        <v>Self Control</v>
      </c>
      <c r="C136" t="s">
        <v>721</v>
      </c>
      <c r="D136" t="s">
        <v>926</v>
      </c>
      <c r="E136">
        <v>4</v>
      </c>
      <c r="F136" s="11">
        <v>80.099000000000004</v>
      </c>
      <c r="G136" s="12">
        <v>0.58099999999999996</v>
      </c>
      <c r="H136" s="12">
        <v>0.21</v>
      </c>
      <c r="I136">
        <v>-10.426</v>
      </c>
      <c r="J136" s="12">
        <v>3.2099999999999997E-2</v>
      </c>
      <c r="K136" s="12">
        <v>0.76800000000000002</v>
      </c>
      <c r="L136" s="12">
        <v>0</v>
      </c>
      <c r="M136" s="12">
        <v>0.36899999999999999</v>
      </c>
      <c r="N136" s="12">
        <v>0.45200000000000001</v>
      </c>
    </row>
    <row r="137" spans="2:14" x14ac:dyDescent="0.2">
      <c r="B137" s="9" t="str">
        <f>VLOOKUP(Table2[[#This Row],[track_id]],Table1[[id]:[Name]],2,FALSE)</f>
        <v>The Curse - Fp Version</v>
      </c>
      <c r="C137" t="s">
        <v>748</v>
      </c>
      <c r="D137" t="s">
        <v>923</v>
      </c>
      <c r="E137">
        <v>4</v>
      </c>
      <c r="F137" s="11">
        <v>99.988</v>
      </c>
      <c r="G137" s="12">
        <v>0.57999999999999996</v>
      </c>
      <c r="H137" s="12">
        <v>0.88800000000000001</v>
      </c>
      <c r="I137">
        <v>-7.4349999999999996</v>
      </c>
      <c r="J137" s="12">
        <v>4.6600000000000003E-2</v>
      </c>
      <c r="K137" s="12">
        <v>2.6100000000000002E-2</v>
      </c>
      <c r="L137" s="12">
        <v>0.34699999999999998</v>
      </c>
      <c r="M137" s="12">
        <v>8.0299999999999996E-2</v>
      </c>
      <c r="N137" s="12">
        <v>0.66800000000000004</v>
      </c>
    </row>
    <row r="138" spans="2:14" x14ac:dyDescent="0.2">
      <c r="B138" s="13" t="str">
        <f>VLOOKUP(Table2[[#This Row],[track_id]],Table1[[id]:[Name]],2,FALSE)</f>
        <v>Imposter</v>
      </c>
      <c r="C138" t="s">
        <v>219</v>
      </c>
      <c r="D138" t="s">
        <v>940</v>
      </c>
      <c r="E138">
        <v>4</v>
      </c>
      <c r="F138" s="11">
        <v>81.415000000000006</v>
      </c>
      <c r="G138" s="12">
        <v>0.57999999999999996</v>
      </c>
      <c r="H138" s="12">
        <v>0.53400000000000003</v>
      </c>
      <c r="I138">
        <v>-7.181</v>
      </c>
      <c r="J138" s="12">
        <v>0.23699999999999999</v>
      </c>
      <c r="K138" s="12">
        <v>0.22700000000000001</v>
      </c>
      <c r="L138" s="12">
        <v>0</v>
      </c>
      <c r="M138" s="12">
        <v>0.20100000000000001</v>
      </c>
      <c r="N138" s="12">
        <v>0.69</v>
      </c>
    </row>
    <row r="139" spans="2:14" x14ac:dyDescent="0.2">
      <c r="B139" s="9" t="str">
        <f>VLOOKUP(Table2[[#This Row],[track_id]],Table1[[id]:[Name]],2,FALSE)</f>
        <v>Versace on the Floor</v>
      </c>
      <c r="C139" t="s">
        <v>76</v>
      </c>
      <c r="D139" t="s">
        <v>919</v>
      </c>
      <c r="E139">
        <v>4</v>
      </c>
      <c r="F139" s="11">
        <v>174.15199999999999</v>
      </c>
      <c r="G139" s="12">
        <v>0.57799999999999996</v>
      </c>
      <c r="H139" s="12">
        <v>0.57399999999999995</v>
      </c>
      <c r="I139">
        <v>-6.2089999999999996</v>
      </c>
      <c r="J139" s="12">
        <v>4.5400000000000003E-2</v>
      </c>
      <c r="K139" s="12">
        <v>0.19600000000000001</v>
      </c>
      <c r="L139" s="12">
        <v>0</v>
      </c>
      <c r="M139" s="12">
        <v>8.3000000000000004E-2</v>
      </c>
      <c r="N139" s="12">
        <v>0.30099999999999999</v>
      </c>
    </row>
    <row r="140" spans="2:14" x14ac:dyDescent="0.2">
      <c r="B140" s="13" t="str">
        <f>VLOOKUP(Table2[[#This Row],[track_id]],Table1[[id]:[Name]],2,FALSE)</f>
        <v>Satellite</v>
      </c>
      <c r="C140" t="s">
        <v>691</v>
      </c>
      <c r="D140" t="s">
        <v>918</v>
      </c>
      <c r="E140">
        <v>4</v>
      </c>
      <c r="F140" s="11">
        <v>138.98400000000001</v>
      </c>
      <c r="G140" s="12">
        <v>0.57599999999999996</v>
      </c>
      <c r="H140" s="12">
        <v>0.45700000000000002</v>
      </c>
      <c r="I140">
        <v>-6.4729999999999999</v>
      </c>
      <c r="J140" s="12">
        <v>3.04E-2</v>
      </c>
      <c r="K140" s="12">
        <v>0.14299999999999999</v>
      </c>
      <c r="L140" s="12">
        <v>3.0499999999999999E-5</v>
      </c>
      <c r="M140" s="12">
        <v>9.1700000000000004E-2</v>
      </c>
      <c r="N140" s="12">
        <v>0.30099999999999999</v>
      </c>
    </row>
    <row r="141" spans="2:14" x14ac:dyDescent="0.2">
      <c r="B141" s="9" t="str">
        <f>VLOOKUP(Table2[[#This Row],[track_id]],Table1[[id]:[Name]],2,FALSE)</f>
        <v>It Will Rain</v>
      </c>
      <c r="C141" t="s">
        <v>84</v>
      </c>
      <c r="D141" t="s">
        <v>919</v>
      </c>
      <c r="E141">
        <v>4</v>
      </c>
      <c r="F141" s="11">
        <v>150.017</v>
      </c>
      <c r="G141" s="12">
        <v>0.57599999999999996</v>
      </c>
      <c r="H141" s="12">
        <v>0.83499999999999996</v>
      </c>
      <c r="I141">
        <v>-6.8259999999999996</v>
      </c>
      <c r="J141" s="12">
        <v>4.8599999999999997E-2</v>
      </c>
      <c r="K141" s="12">
        <v>0.33700000000000002</v>
      </c>
      <c r="L141" s="12">
        <v>0</v>
      </c>
      <c r="M141" s="12">
        <v>8.2000000000000003E-2</v>
      </c>
      <c r="N141" s="12">
        <v>0.47599999999999998</v>
      </c>
    </row>
    <row r="142" spans="2:14" x14ac:dyDescent="0.2">
      <c r="B142" s="13" t="str">
        <f>VLOOKUP(Table2[[#This Row],[track_id]],Table1[[id]:[Name]],2,FALSE)</f>
        <v>Can't Take My Eyes off You</v>
      </c>
      <c r="C142" t="s">
        <v>469</v>
      </c>
      <c r="D142" t="s">
        <v>921</v>
      </c>
      <c r="E142">
        <v>4</v>
      </c>
      <c r="F142" s="11">
        <v>123.821</v>
      </c>
      <c r="G142" s="12">
        <v>0.57499999999999996</v>
      </c>
      <c r="H142" s="12">
        <v>0.76400000000000001</v>
      </c>
      <c r="I142">
        <v>-7.4480000000000004</v>
      </c>
      <c r="J142" s="12">
        <v>7.46E-2</v>
      </c>
      <c r="K142" s="12">
        <v>0.56599999999999995</v>
      </c>
      <c r="L142" s="12">
        <v>1.0699999999999999E-5</v>
      </c>
      <c r="M142" s="12">
        <v>6.9199999999999998E-2</v>
      </c>
      <c r="N142" s="12">
        <v>0.53600000000000003</v>
      </c>
    </row>
    <row r="143" spans="2:14" x14ac:dyDescent="0.2">
      <c r="B143" s="9" t="str">
        <f>VLOOKUP(Table2[[#This Row],[track_id]],Table1[[id]:[Name]],2,FALSE)</f>
        <v>You &amp; I</v>
      </c>
      <c r="C143" t="s">
        <v>126</v>
      </c>
      <c r="D143" t="s">
        <v>923</v>
      </c>
      <c r="E143">
        <v>4</v>
      </c>
      <c r="F143" s="11">
        <v>130.99299999999999</v>
      </c>
      <c r="G143" s="12">
        <v>0.57399999999999995</v>
      </c>
      <c r="H143" s="12">
        <v>0.32900000000000001</v>
      </c>
      <c r="I143">
        <v>-6.8289999999999997</v>
      </c>
      <c r="J143" s="12">
        <v>2.7400000000000001E-2</v>
      </c>
      <c r="K143" s="12">
        <v>0.22</v>
      </c>
      <c r="L143" s="12">
        <v>0</v>
      </c>
      <c r="M143" s="12">
        <v>9.8599999999999993E-2</v>
      </c>
      <c r="N143" s="12">
        <v>0.35599999999999998</v>
      </c>
    </row>
    <row r="144" spans="2:14" x14ac:dyDescent="0.2">
      <c r="B144" s="13" t="str">
        <f>VLOOKUP(Table2[[#This Row],[track_id]],Table1[[id]:[Name]],2,FALSE)</f>
        <v>I Know Places (Taylor's Version)</v>
      </c>
      <c r="C144" t="s">
        <v>816</v>
      </c>
      <c r="D144" t="s">
        <v>918</v>
      </c>
      <c r="E144">
        <v>4</v>
      </c>
      <c r="F144" s="11">
        <v>160.01499999999999</v>
      </c>
      <c r="G144" s="12">
        <v>0.57199999999999995</v>
      </c>
      <c r="H144" s="12">
        <v>0.80700000000000005</v>
      </c>
      <c r="I144">
        <v>-5.3479999999999999</v>
      </c>
      <c r="J144" s="12">
        <v>5.74E-2</v>
      </c>
      <c r="K144" s="12">
        <v>8.4599999999999995E-2</v>
      </c>
      <c r="L144" s="12">
        <v>0</v>
      </c>
      <c r="M144" s="12">
        <v>7.0999999999999994E-2</v>
      </c>
      <c r="N144" s="12">
        <v>0.626</v>
      </c>
    </row>
    <row r="145" spans="2:14" x14ac:dyDescent="0.2">
      <c r="B145" s="9" t="str">
        <f>VLOOKUP(Table2[[#This Row],[track_id]],Table1[[id]:[Name]],2,FALSE)</f>
        <v>Heaven</v>
      </c>
      <c r="C145" t="s">
        <v>493</v>
      </c>
      <c r="D145" t="s">
        <v>920</v>
      </c>
      <c r="E145">
        <v>4</v>
      </c>
      <c r="F145" s="11">
        <v>91.991</v>
      </c>
      <c r="G145" s="12">
        <v>0.57099999999999995</v>
      </c>
      <c r="H145" s="12">
        <v>0.76100000000000001</v>
      </c>
      <c r="I145">
        <v>-3.4849999999999999</v>
      </c>
      <c r="J145" s="12">
        <v>2.6100000000000002E-2</v>
      </c>
      <c r="K145" s="12">
        <v>7.0800000000000002E-2</v>
      </c>
      <c r="L145" s="12">
        <v>0</v>
      </c>
      <c r="M145" s="12">
        <v>0.33100000000000002</v>
      </c>
      <c r="N145" s="12">
        <v>0.68100000000000005</v>
      </c>
    </row>
    <row r="146" spans="2:14" x14ac:dyDescent="0.2">
      <c r="B146" s="13" t="str">
        <f>VLOOKUP(Table2[[#This Row],[track_id]],Table1[[id]:[Name]],2,FALSE)</f>
        <v>Chunky</v>
      </c>
      <c r="C146" t="s">
        <v>78</v>
      </c>
      <c r="D146" t="s">
        <v>941</v>
      </c>
      <c r="E146">
        <v>4</v>
      </c>
      <c r="F146" s="11">
        <v>202.10300000000001</v>
      </c>
      <c r="G146" s="12">
        <v>0.57099999999999995</v>
      </c>
      <c r="H146" s="12">
        <v>0.53900000000000003</v>
      </c>
      <c r="I146">
        <v>-4.4459999999999997</v>
      </c>
      <c r="J146" s="12">
        <v>0.11600000000000001</v>
      </c>
      <c r="K146" s="12">
        <v>2.0799999999999999E-2</v>
      </c>
      <c r="L146" s="12">
        <v>0</v>
      </c>
      <c r="M146" s="12">
        <v>0.125</v>
      </c>
      <c r="N146" s="12">
        <v>0.72699999999999998</v>
      </c>
    </row>
    <row r="147" spans="2:14" x14ac:dyDescent="0.2">
      <c r="B147" s="9" t="str">
        <f>VLOOKUP(Table2[[#This Row],[track_id]],Table1[[id]:[Name]],2,FALSE)</f>
        <v>Back For You</v>
      </c>
      <c r="C147" t="s">
        <v>865</v>
      </c>
      <c r="D147" t="s">
        <v>919</v>
      </c>
      <c r="E147">
        <v>4</v>
      </c>
      <c r="F147" s="11">
        <v>160.054</v>
      </c>
      <c r="G147" s="12">
        <v>0.56899999999999995</v>
      </c>
      <c r="H147" s="12">
        <v>0.91100000000000003</v>
      </c>
      <c r="I147">
        <v>-2.7050000000000001</v>
      </c>
      <c r="J147" s="12">
        <v>7.7200000000000005E-2</v>
      </c>
      <c r="K147" s="12">
        <v>1.9400000000000001E-2</v>
      </c>
      <c r="L147" s="12">
        <v>0</v>
      </c>
      <c r="M147" s="12">
        <v>9.2499999999999999E-2</v>
      </c>
      <c r="N147" s="12">
        <v>0.51</v>
      </c>
    </row>
    <row r="148" spans="2:14" x14ac:dyDescent="0.2">
      <c r="B148" s="13" t="str">
        <f>VLOOKUP(Table2[[#This Row],[track_id]],Table1[[id]:[Name]],2,FALSE)</f>
        <v>Falling</v>
      </c>
      <c r="C148" t="s">
        <v>11</v>
      </c>
      <c r="D148" t="s">
        <v>921</v>
      </c>
      <c r="E148">
        <v>4</v>
      </c>
      <c r="F148" s="11">
        <v>110.011</v>
      </c>
      <c r="G148" s="12">
        <v>0.56699999999999995</v>
      </c>
      <c r="H148" s="12">
        <v>0.26700000000000002</v>
      </c>
      <c r="I148">
        <v>-6.5019999999999998</v>
      </c>
      <c r="J148" s="12">
        <v>2.9899999999999999E-2</v>
      </c>
      <c r="K148" s="12">
        <v>0.83899999999999997</v>
      </c>
      <c r="L148" s="12">
        <v>1.46E-6</v>
      </c>
      <c r="M148" s="12">
        <v>8.8999999999999996E-2</v>
      </c>
      <c r="N148" s="12">
        <v>5.9200000000000003E-2</v>
      </c>
    </row>
    <row r="149" spans="2:14" x14ac:dyDescent="0.2">
      <c r="B149" s="9" t="str">
        <f>VLOOKUP(Table2[[#This Row],[track_id]],Table1[[id]:[Name]],2,FALSE)</f>
        <v>If I Could Fly</v>
      </c>
      <c r="C149" t="s">
        <v>849</v>
      </c>
      <c r="D149" t="s">
        <v>920</v>
      </c>
      <c r="E149">
        <v>4</v>
      </c>
      <c r="F149" s="11">
        <v>75.055000000000007</v>
      </c>
      <c r="G149" s="12">
        <v>0.56499999999999995</v>
      </c>
      <c r="H149" s="12">
        <v>0.245</v>
      </c>
      <c r="I149">
        <v>-9.1319999999999997</v>
      </c>
      <c r="J149" s="12">
        <v>2.6200000000000001E-2</v>
      </c>
      <c r="K149" s="12">
        <v>0.78100000000000003</v>
      </c>
      <c r="L149" s="12">
        <v>0</v>
      </c>
      <c r="M149" s="12">
        <v>9.98E-2</v>
      </c>
      <c r="N149" s="12">
        <v>0.307</v>
      </c>
    </row>
    <row r="150" spans="2:14" x14ac:dyDescent="0.2">
      <c r="B150" s="13">
        <f>VLOOKUP(Table2[[#This Row],[track_id]],Table1[[id]:[Name]],2,FALSE)</f>
        <v>305</v>
      </c>
      <c r="C150" t="s">
        <v>195</v>
      </c>
      <c r="D150" t="s">
        <v>925</v>
      </c>
      <c r="E150">
        <v>4</v>
      </c>
      <c r="F150" s="11">
        <v>164.93600000000001</v>
      </c>
      <c r="G150" s="12">
        <v>0.56200000000000006</v>
      </c>
      <c r="H150" s="12">
        <v>0.86899999999999999</v>
      </c>
      <c r="I150">
        <v>-5.38</v>
      </c>
      <c r="J150" s="12">
        <v>5.8000000000000003E-2</v>
      </c>
      <c r="K150" s="12">
        <v>0.20499999999999999</v>
      </c>
      <c r="L150" s="12">
        <v>2.93E-2</v>
      </c>
      <c r="M150" s="12">
        <v>0.122</v>
      </c>
      <c r="N150" s="12">
        <v>0.92800000000000005</v>
      </c>
    </row>
    <row r="151" spans="2:14" x14ac:dyDescent="0.2">
      <c r="B151" s="9" t="str">
        <f>VLOOKUP(Table2[[#This Row],[track_id]],Table1[[id]:[Name]],2,FALSE)</f>
        <v>drivers license</v>
      </c>
      <c r="C151" t="s">
        <v>112</v>
      </c>
      <c r="D151" t="s">
        <v>928</v>
      </c>
      <c r="E151">
        <v>4</v>
      </c>
      <c r="F151" s="11">
        <v>143.875</v>
      </c>
      <c r="G151" s="12">
        <v>0.56100000000000005</v>
      </c>
      <c r="H151" s="12">
        <v>0.43099999999999999</v>
      </c>
      <c r="I151">
        <v>-8.81</v>
      </c>
      <c r="J151" s="12">
        <v>5.7799999999999997E-2</v>
      </c>
      <c r="K151" s="12">
        <v>0.76800000000000002</v>
      </c>
      <c r="L151" s="12">
        <v>1.42E-5</v>
      </c>
      <c r="M151" s="12">
        <v>0.106</v>
      </c>
      <c r="N151" s="12">
        <v>0.13700000000000001</v>
      </c>
    </row>
    <row r="152" spans="2:14" x14ac:dyDescent="0.2">
      <c r="B152" s="13" t="str">
        <f>VLOOKUP(Table2[[#This Row],[track_id]],Table1[[id]:[Name]],2,FALSE)</f>
        <v>Young Girls</v>
      </c>
      <c r="C152" t="s">
        <v>71</v>
      </c>
      <c r="D152" t="s">
        <v>942</v>
      </c>
      <c r="E152">
        <v>4</v>
      </c>
      <c r="F152" s="11">
        <v>125.986</v>
      </c>
      <c r="G152" s="12">
        <v>0.56100000000000005</v>
      </c>
      <c r="H152" s="12">
        <v>0.749</v>
      </c>
      <c r="I152">
        <v>-4.9509999999999996</v>
      </c>
      <c r="J152" s="12">
        <v>3.2000000000000001E-2</v>
      </c>
      <c r="K152" s="12">
        <v>0.46100000000000002</v>
      </c>
      <c r="L152" s="12">
        <v>1.8199999999999999E-6</v>
      </c>
      <c r="M152" s="12">
        <v>0.20499999999999999</v>
      </c>
      <c r="N152" s="12">
        <v>0.501</v>
      </c>
    </row>
    <row r="153" spans="2:14" x14ac:dyDescent="0.2">
      <c r="B153" s="9" t="str">
        <f>VLOOKUP(Table2[[#This Row],[track_id]],Table1[[id]:[Name]],2,FALSE)</f>
        <v>Angel Baby</v>
      </c>
      <c r="C153" t="s">
        <v>50</v>
      </c>
      <c r="D153" t="s">
        <v>929</v>
      </c>
      <c r="E153">
        <v>4</v>
      </c>
      <c r="F153" s="11">
        <v>72.498000000000005</v>
      </c>
      <c r="G153" s="12">
        <v>0.55900000000000005</v>
      </c>
      <c r="H153" s="12">
        <v>0.55900000000000005</v>
      </c>
      <c r="I153">
        <v>-6.4249999999999998</v>
      </c>
      <c r="J153" s="12">
        <v>3.5799999999999998E-2</v>
      </c>
      <c r="K153" s="12">
        <v>1.4500000000000001E-2</v>
      </c>
      <c r="L153" s="12">
        <v>0</v>
      </c>
      <c r="M153" s="12">
        <v>0.13800000000000001</v>
      </c>
      <c r="N153" s="12">
        <v>0.33800000000000002</v>
      </c>
    </row>
    <row r="154" spans="2:14" x14ac:dyDescent="0.2">
      <c r="B154" s="13" t="str">
        <f>VLOOKUP(Table2[[#This Row],[track_id]],Table1[[id]:[Name]],2,FALSE)</f>
        <v>Stay With Me</v>
      </c>
      <c r="C154" t="s">
        <v>557</v>
      </c>
      <c r="D154" t="s">
        <v>936</v>
      </c>
      <c r="E154">
        <v>4</v>
      </c>
      <c r="F154" s="11">
        <v>124.709</v>
      </c>
      <c r="G154" s="12">
        <v>0.55800000000000005</v>
      </c>
      <c r="H154" s="12">
        <v>0.52600000000000002</v>
      </c>
      <c r="I154">
        <v>-4.6859999999999999</v>
      </c>
      <c r="J154" s="12">
        <v>3.3000000000000002E-2</v>
      </c>
      <c r="K154" s="12">
        <v>0.43099999999999999</v>
      </c>
      <c r="L154" s="12">
        <v>0</v>
      </c>
      <c r="M154" s="12">
        <v>0.126</v>
      </c>
      <c r="N154" s="12">
        <v>0.20200000000000001</v>
      </c>
    </row>
    <row r="155" spans="2:14" x14ac:dyDescent="0.2">
      <c r="B155" s="9" t="str">
        <f>VLOOKUP(Table2[[#This Row],[track_id]],Table1[[id]:[Name]],2,FALSE)</f>
        <v>Someone Like You</v>
      </c>
      <c r="C155" t="s">
        <v>478</v>
      </c>
      <c r="D155" t="s">
        <v>927</v>
      </c>
      <c r="E155">
        <v>4</v>
      </c>
      <c r="F155" s="11">
        <v>135.18700000000001</v>
      </c>
      <c r="G155" s="12">
        <v>0.55600000000000005</v>
      </c>
      <c r="H155" s="12">
        <v>0.31900000000000001</v>
      </c>
      <c r="I155">
        <v>-8.2509999999999994</v>
      </c>
      <c r="J155" s="12">
        <v>2.81E-2</v>
      </c>
      <c r="K155" s="12">
        <v>0.89300000000000002</v>
      </c>
      <c r="L155" s="12">
        <v>0</v>
      </c>
      <c r="M155" s="12">
        <v>9.9599999999999994E-2</v>
      </c>
      <c r="N155" s="12">
        <v>0.29399999999999998</v>
      </c>
    </row>
    <row r="156" spans="2:14" x14ac:dyDescent="0.2">
      <c r="B156" s="13" t="str">
        <f>VLOOKUP(Table2[[#This Row],[track_id]],Table1[[id]:[Name]],2,FALSE)</f>
        <v>Yo√º And I</v>
      </c>
      <c r="C156" t="s">
        <v>650</v>
      </c>
      <c r="D156" t="s">
        <v>918</v>
      </c>
      <c r="E156">
        <v>4</v>
      </c>
      <c r="F156" s="11">
        <v>124.536</v>
      </c>
      <c r="G156" s="12">
        <v>0.55500000000000005</v>
      </c>
      <c r="H156" s="12">
        <v>0.33100000000000002</v>
      </c>
      <c r="I156">
        <v>-8.6219999999999999</v>
      </c>
      <c r="J156" s="12">
        <v>3.5400000000000001E-2</v>
      </c>
      <c r="K156" s="12">
        <v>0.434</v>
      </c>
      <c r="L156" s="12">
        <v>0</v>
      </c>
      <c r="M156" s="12">
        <v>0.11700000000000001</v>
      </c>
      <c r="N156" s="12">
        <v>0.255</v>
      </c>
    </row>
    <row r="157" spans="2:14" x14ac:dyDescent="0.2">
      <c r="B157" s="9" t="str">
        <f>VLOOKUP(Table2[[#This Row],[track_id]],Table1[[id]:[Name]],2,FALSE)</f>
        <v>Only Angel</v>
      </c>
      <c r="C157" t="s">
        <v>7</v>
      </c>
      <c r="D157" t="s">
        <v>920</v>
      </c>
      <c r="E157">
        <v>4</v>
      </c>
      <c r="F157" s="11">
        <v>114.036</v>
      </c>
      <c r="G157" s="12">
        <v>0.55400000000000005</v>
      </c>
      <c r="H157" s="12">
        <v>0.84199999999999997</v>
      </c>
      <c r="I157">
        <v>-4.1130000000000004</v>
      </c>
      <c r="J157" s="12">
        <v>3.9699999999999999E-2</v>
      </c>
      <c r="K157" s="12">
        <v>0.28699999999999998</v>
      </c>
      <c r="L157" s="12">
        <v>0</v>
      </c>
      <c r="M157" s="12">
        <v>0.106</v>
      </c>
      <c r="N157" s="12">
        <v>0.34799999999999998</v>
      </c>
    </row>
    <row r="158" spans="2:14" x14ac:dyDescent="0.2">
      <c r="B158" s="13" t="str">
        <f>VLOOKUP(Table2[[#This Row],[track_id]],Table1[[id]:[Name]],2,FALSE)</f>
        <v>Wildest Dreams</v>
      </c>
      <c r="C158" t="s">
        <v>240</v>
      </c>
      <c r="D158" t="s">
        <v>926</v>
      </c>
      <c r="E158">
        <v>4</v>
      </c>
      <c r="F158" s="11">
        <v>140.05600000000001</v>
      </c>
      <c r="G158" s="12">
        <v>0.55400000000000005</v>
      </c>
      <c r="H158" s="12">
        <v>0.66600000000000004</v>
      </c>
      <c r="I158">
        <v>-7.4139999999999997</v>
      </c>
      <c r="J158" s="12">
        <v>7.4700000000000003E-2</v>
      </c>
      <c r="K158" s="12">
        <v>7.0199999999999999E-2</v>
      </c>
      <c r="L158" s="12">
        <v>5.9300000000000004E-3</v>
      </c>
      <c r="M158" s="12">
        <v>0.106</v>
      </c>
      <c r="N158" s="12">
        <v>0.47199999999999998</v>
      </c>
    </row>
    <row r="159" spans="2:14" x14ac:dyDescent="0.2">
      <c r="B159" s="9" t="str">
        <f>VLOOKUP(Table2[[#This Row],[track_id]],Table1[[id]:[Name]],2,FALSE)</f>
        <v>3 Boys</v>
      </c>
      <c r="C159" t="s">
        <v>670</v>
      </c>
      <c r="D159" t="s">
        <v>927</v>
      </c>
      <c r="E159">
        <v>3</v>
      </c>
      <c r="F159" s="11">
        <v>173.839</v>
      </c>
      <c r="G159" s="12">
        <v>0.54800000000000004</v>
      </c>
      <c r="H159" s="12">
        <v>0.45600000000000002</v>
      </c>
      <c r="I159">
        <v>-5.9790000000000001</v>
      </c>
      <c r="J159" s="12">
        <v>7.0300000000000001E-2</v>
      </c>
      <c r="K159" s="12">
        <v>0.81299999999999994</v>
      </c>
      <c r="L159" s="12">
        <v>4.64E-3</v>
      </c>
      <c r="M159" s="12">
        <v>0.122</v>
      </c>
      <c r="N159" s="12">
        <v>0.53</v>
      </c>
    </row>
    <row r="160" spans="2:14" x14ac:dyDescent="0.2">
      <c r="B160" s="13" t="str">
        <f>VLOOKUP(Table2[[#This Row],[track_id]],Table1[[id]:[Name]],2,FALSE)</f>
        <v>The Power of Love</v>
      </c>
      <c r="C160" t="s">
        <v>894</v>
      </c>
      <c r="D160" t="s">
        <v>926</v>
      </c>
      <c r="E160">
        <v>4</v>
      </c>
      <c r="F160" s="11">
        <v>140.054</v>
      </c>
      <c r="G160" s="12">
        <v>0.54600000000000004</v>
      </c>
      <c r="H160" s="12">
        <v>0.51900000000000002</v>
      </c>
      <c r="I160">
        <v>-9.0719999999999992</v>
      </c>
      <c r="J160" s="12">
        <v>2.9100000000000001E-2</v>
      </c>
      <c r="K160" s="12">
        <v>0.36</v>
      </c>
      <c r="L160" s="12">
        <v>4.6000000000000001E-4</v>
      </c>
      <c r="M160" s="12">
        <v>0.24</v>
      </c>
      <c r="N160" s="12">
        <v>0.247</v>
      </c>
    </row>
    <row r="161" spans="2:14" x14ac:dyDescent="0.2">
      <c r="B161" s="9" t="str">
        <f>VLOOKUP(Table2[[#This Row],[track_id]],Table1[[id]:[Name]],2,FALSE)</f>
        <v>Out Of The Woods (Taylor's Version)</v>
      </c>
      <c r="C161" t="s">
        <v>804</v>
      </c>
      <c r="D161" t="s">
        <v>922</v>
      </c>
      <c r="E161">
        <v>4</v>
      </c>
      <c r="F161" s="11">
        <v>91.980999999999995</v>
      </c>
      <c r="G161" s="12">
        <v>0.54400000000000004</v>
      </c>
      <c r="H161" s="12">
        <v>0.88400000000000001</v>
      </c>
      <c r="I161">
        <v>-5.9729999999999999</v>
      </c>
      <c r="J161" s="12">
        <v>3.8300000000000001E-2</v>
      </c>
      <c r="K161" s="12">
        <v>4.66E-4</v>
      </c>
      <c r="L161" s="12">
        <v>1.34E-4</v>
      </c>
      <c r="M161" s="12">
        <v>0.38100000000000001</v>
      </c>
      <c r="N161" s="12">
        <v>0.184</v>
      </c>
    </row>
    <row r="162" spans="2:14" x14ac:dyDescent="0.2">
      <c r="B162" s="13" t="str">
        <f>VLOOKUP(Table2[[#This Row],[track_id]],Table1[[id]:[Name]],2,FALSE)</f>
        <v>Nadie</v>
      </c>
      <c r="C162" t="s">
        <v>631</v>
      </c>
      <c r="D162" t="s">
        <v>929</v>
      </c>
      <c r="E162">
        <v>3</v>
      </c>
      <c r="F162" s="11">
        <v>119.83</v>
      </c>
      <c r="G162" s="12">
        <v>0.54200000000000004</v>
      </c>
      <c r="H162" s="12">
        <v>0.44800000000000001</v>
      </c>
      <c r="I162">
        <v>-6.7149999999999999</v>
      </c>
      <c r="J162" s="12">
        <v>3.3599999999999998E-2</v>
      </c>
      <c r="K162" s="12">
        <v>0.58799999999999997</v>
      </c>
      <c r="L162" s="12">
        <v>0</v>
      </c>
      <c r="M162" s="12">
        <v>8.8999999999999996E-2</v>
      </c>
      <c r="N162" s="12">
        <v>0.189</v>
      </c>
    </row>
    <row r="163" spans="2:14" x14ac:dyDescent="0.2">
      <c r="B163" s="9" t="str">
        <f>VLOOKUP(Table2[[#This Row],[track_id]],Table1[[id]:[Name]],2,FALSE)</f>
        <v>Until I Found You</v>
      </c>
      <c r="C163" t="s">
        <v>436</v>
      </c>
      <c r="D163" t="s">
        <v>928</v>
      </c>
      <c r="E163">
        <v>3</v>
      </c>
      <c r="F163" s="11">
        <v>101.358</v>
      </c>
      <c r="G163" s="12">
        <v>0.53900000000000003</v>
      </c>
      <c r="H163" s="12">
        <v>0.50800000000000001</v>
      </c>
      <c r="I163">
        <v>-6.05</v>
      </c>
      <c r="J163" s="12">
        <v>2.8799999999999999E-2</v>
      </c>
      <c r="K163" s="12">
        <v>0.72699999999999998</v>
      </c>
      <c r="L163" s="12">
        <v>0</v>
      </c>
      <c r="M163" s="12">
        <v>0.17399999999999999</v>
      </c>
      <c r="N163" s="12">
        <v>0.22700000000000001</v>
      </c>
    </row>
    <row r="164" spans="2:14" x14ac:dyDescent="0.2">
      <c r="B164" s="13" t="str">
        <f>VLOOKUP(Table2[[#This Row],[track_id]],Table1[[id]:[Name]],2,FALSE)</f>
        <v>Last First Kiss</v>
      </c>
      <c r="C164" t="s">
        <v>863</v>
      </c>
      <c r="D164" t="s">
        <v>921</v>
      </c>
      <c r="E164">
        <v>4</v>
      </c>
      <c r="F164" s="11">
        <v>82.084999999999994</v>
      </c>
      <c r="G164" s="12">
        <v>0.53800000000000003</v>
      </c>
      <c r="H164" s="12">
        <v>0.81899999999999995</v>
      </c>
      <c r="I164">
        <v>-2.6619999999999999</v>
      </c>
      <c r="J164" s="12">
        <v>4.3499999999999997E-2</v>
      </c>
      <c r="K164" s="12">
        <v>4.4499999999999998E-2</v>
      </c>
      <c r="L164" s="12">
        <v>0</v>
      </c>
      <c r="M164" s="12">
        <v>0.215</v>
      </c>
      <c r="N164" s="12">
        <v>0.47799999999999998</v>
      </c>
    </row>
    <row r="165" spans="2:14" x14ac:dyDescent="0.2">
      <c r="B165" s="9" t="str">
        <f>VLOOKUP(Table2[[#This Row],[track_id]],Table1[[id]:[Name]],2,FALSE)</f>
        <v>Half-Life</v>
      </c>
      <c r="C165" t="s">
        <v>752</v>
      </c>
      <c r="D165" t="s">
        <v>920</v>
      </c>
      <c r="E165">
        <v>4</v>
      </c>
      <c r="F165" s="11">
        <v>133.87899999999999</v>
      </c>
      <c r="G165" s="12">
        <v>0.53600000000000003</v>
      </c>
      <c r="H165" s="12">
        <v>0.47499999999999998</v>
      </c>
      <c r="I165">
        <v>-6.1539999999999999</v>
      </c>
      <c r="J165" s="12">
        <v>2.87E-2</v>
      </c>
      <c r="K165" s="12">
        <v>0.54300000000000004</v>
      </c>
      <c r="L165" s="12">
        <v>0</v>
      </c>
      <c r="M165" s="12">
        <v>0.17399999999999999</v>
      </c>
      <c r="N165" s="12">
        <v>0.29899999999999999</v>
      </c>
    </row>
    <row r="166" spans="2:14" x14ac:dyDescent="0.2">
      <c r="B166" s="13" t="str">
        <f>VLOOKUP(Table2[[#This Row],[track_id]],Table1[[id]:[Name]],2,FALSE)</f>
        <v>Infinity</v>
      </c>
      <c r="C166" t="s">
        <v>845</v>
      </c>
      <c r="D166" t="s">
        <v>921</v>
      </c>
      <c r="E166">
        <v>4</v>
      </c>
      <c r="F166" s="11">
        <v>131.96199999999999</v>
      </c>
      <c r="G166" s="12">
        <v>0.53600000000000003</v>
      </c>
      <c r="H166" s="12">
        <v>0.70699999999999996</v>
      </c>
      <c r="I166">
        <v>-6.0759999999999996</v>
      </c>
      <c r="J166" s="12">
        <v>3.3599999999999998E-2</v>
      </c>
      <c r="K166" s="12">
        <v>6.9699999999999998E-2</v>
      </c>
      <c r="L166" s="12">
        <v>0</v>
      </c>
      <c r="M166" s="12">
        <v>8.4199999999999997E-2</v>
      </c>
      <c r="N166" s="12">
        <v>0.32100000000000001</v>
      </c>
    </row>
    <row r="167" spans="2:14" x14ac:dyDescent="0.2">
      <c r="B167" s="9" t="str">
        <f>VLOOKUP(Table2[[#This Row],[track_id]],Table1[[id]:[Name]],2,FALSE)</f>
        <v>Steal My Girl</v>
      </c>
      <c r="C167" t="s">
        <v>140</v>
      </c>
      <c r="D167" t="s">
        <v>934</v>
      </c>
      <c r="E167">
        <v>4</v>
      </c>
      <c r="F167" s="11">
        <v>77.216999999999999</v>
      </c>
      <c r="G167" s="12">
        <v>0.53600000000000003</v>
      </c>
      <c r="H167" s="12">
        <v>0.76800000000000002</v>
      </c>
      <c r="I167">
        <v>-5.9480000000000004</v>
      </c>
      <c r="J167" s="12">
        <v>3.4700000000000002E-2</v>
      </c>
      <c r="K167" s="12">
        <v>4.3299999999999996E-3</v>
      </c>
      <c r="L167" s="12">
        <v>0</v>
      </c>
      <c r="M167" s="12">
        <v>0.114</v>
      </c>
      <c r="N167" s="12">
        <v>0.54500000000000004</v>
      </c>
    </row>
    <row r="168" spans="2:14" x14ac:dyDescent="0.2">
      <c r="B168" s="13" t="str">
        <f>VLOOKUP(Table2[[#This Row],[track_id]],Table1[[id]:[Name]],2,FALSE)</f>
        <v>Feeling Good</v>
      </c>
      <c r="C168" t="s">
        <v>446</v>
      </c>
      <c r="D168" t="s">
        <v>923</v>
      </c>
      <c r="E168">
        <v>3</v>
      </c>
      <c r="F168" s="11">
        <v>115.14400000000001</v>
      </c>
      <c r="G168" s="12">
        <v>0.53500000000000003</v>
      </c>
      <c r="H168" s="12">
        <v>0.54800000000000004</v>
      </c>
      <c r="I168">
        <v>-6.51</v>
      </c>
      <c r="J168" s="12">
        <v>3.6999999999999998E-2</v>
      </c>
      <c r="K168" s="12">
        <v>0.53300000000000003</v>
      </c>
      <c r="L168" s="12">
        <v>1.48E-6</v>
      </c>
      <c r="M168" s="12">
        <v>0.123</v>
      </c>
      <c r="N168" s="12">
        <v>0.47699999999999998</v>
      </c>
    </row>
    <row r="169" spans="2:14" x14ac:dyDescent="0.2">
      <c r="B169" s="9" t="str">
        <f>VLOOKUP(Table2[[#This Row],[track_id]],Table1[[id]:[Name]],2,FALSE)</f>
        <v>Sun And Moon</v>
      </c>
      <c r="C169" t="s">
        <v>592</v>
      </c>
      <c r="D169" t="s">
        <v>919</v>
      </c>
      <c r="E169">
        <v>3</v>
      </c>
      <c r="F169" s="11">
        <v>130.863</v>
      </c>
      <c r="G169" s="12">
        <v>0.53400000000000003</v>
      </c>
      <c r="H169" s="12">
        <v>0.62</v>
      </c>
      <c r="I169">
        <v>-8.2759999999999998</v>
      </c>
      <c r="J169" s="12">
        <v>4.0399999999999998E-2</v>
      </c>
      <c r="K169" s="12">
        <v>0.17299999999999999</v>
      </c>
      <c r="L169" s="12">
        <v>1.3699999999999999E-5</v>
      </c>
      <c r="M169" s="12">
        <v>0.127</v>
      </c>
      <c r="N169" s="12">
        <v>0.39200000000000002</v>
      </c>
    </row>
    <row r="170" spans="2:14" x14ac:dyDescent="0.2">
      <c r="B170" s="13" t="str">
        <f>VLOOKUP(Table2[[#This Row],[track_id]],Table1[[id]:[Name]],2,FALSE)</f>
        <v>For Now</v>
      </c>
      <c r="C170" t="s">
        <v>36</v>
      </c>
      <c r="D170" t="s">
        <v>922</v>
      </c>
      <c r="E170">
        <v>4</v>
      </c>
      <c r="F170" s="11">
        <v>83.57</v>
      </c>
      <c r="G170" s="12">
        <v>0.53200000000000003</v>
      </c>
      <c r="H170" s="12">
        <v>0.22700000000000001</v>
      </c>
      <c r="I170">
        <v>-12.183999999999999</v>
      </c>
      <c r="J170" s="12">
        <v>4.1599999999999998E-2</v>
      </c>
      <c r="K170" s="12">
        <v>0.77600000000000002</v>
      </c>
      <c r="L170" s="12">
        <v>7.5599999999999996E-6</v>
      </c>
      <c r="M170" s="12">
        <v>8.5999999999999993E-2</v>
      </c>
      <c r="N170" s="12">
        <v>0.107</v>
      </c>
    </row>
    <row r="171" spans="2:14" x14ac:dyDescent="0.2">
      <c r="B171" s="9" t="str">
        <f>VLOOKUP(Table2[[#This Row],[track_id]],Table1[[id]:[Name]],2,FALSE)</f>
        <v>The City's Yours</v>
      </c>
      <c r="C171" t="s">
        <v>379</v>
      </c>
      <c r="D171" t="s">
        <v>923</v>
      </c>
      <c r="E171">
        <v>4</v>
      </c>
      <c r="F171" s="11">
        <v>166.92500000000001</v>
      </c>
      <c r="G171" s="12">
        <v>0.53200000000000003</v>
      </c>
      <c r="H171" s="12">
        <v>0.80700000000000005</v>
      </c>
      <c r="I171">
        <v>-4.2809999999999997</v>
      </c>
      <c r="J171" s="12">
        <v>5.2699999999999997E-2</v>
      </c>
      <c r="K171" s="12">
        <v>8.3000000000000004E-2</v>
      </c>
      <c r="L171" s="12">
        <v>0</v>
      </c>
      <c r="M171" s="12">
        <v>0.123</v>
      </c>
      <c r="N171" s="12">
        <v>0.33500000000000002</v>
      </c>
    </row>
    <row r="172" spans="2:14" x14ac:dyDescent="0.2">
      <c r="B172" s="13" t="str">
        <f>VLOOKUP(Table2[[#This Row],[track_id]],Table1[[id]:[Name]],2,FALSE)</f>
        <v>Sweet Disposition</v>
      </c>
      <c r="C172" t="s">
        <v>280</v>
      </c>
      <c r="D172" t="s">
        <v>919</v>
      </c>
      <c r="E172">
        <v>4</v>
      </c>
      <c r="F172" s="11">
        <v>129.13900000000001</v>
      </c>
      <c r="G172" s="12">
        <v>0.53100000000000003</v>
      </c>
      <c r="H172" s="12">
        <v>0.82099999999999995</v>
      </c>
      <c r="I172">
        <v>-6.8120000000000003</v>
      </c>
      <c r="J172" s="12">
        <v>4.3900000000000002E-2</v>
      </c>
      <c r="K172" s="12">
        <v>7.0099999999999996E-2</v>
      </c>
      <c r="L172" s="12">
        <v>0.17100000000000001</v>
      </c>
      <c r="M172" s="12">
        <v>0.124</v>
      </c>
      <c r="N172" s="12">
        <v>0.34</v>
      </c>
    </row>
    <row r="173" spans="2:14" x14ac:dyDescent="0.2">
      <c r="B173" s="9" t="str">
        <f>VLOOKUP(Table2[[#This Row],[track_id]],Table1[[id]:[Name]],2,FALSE)</f>
        <v>Cherry</v>
      </c>
      <c r="C173" t="s">
        <v>509</v>
      </c>
      <c r="D173" t="s">
        <v>922</v>
      </c>
      <c r="E173">
        <v>4</v>
      </c>
      <c r="F173" s="11">
        <v>95.945999999999998</v>
      </c>
      <c r="G173" s="12">
        <v>0.53</v>
      </c>
      <c r="H173" s="12">
        <v>0.51200000000000001</v>
      </c>
      <c r="I173">
        <v>-9.2609999999999992</v>
      </c>
      <c r="J173" s="12">
        <v>2.5899999999999999E-2</v>
      </c>
      <c r="K173" s="12">
        <v>0.61499999999999999</v>
      </c>
      <c r="L173" s="12">
        <v>4.5300000000000002E-3</v>
      </c>
      <c r="M173" s="12">
        <v>0.129</v>
      </c>
      <c r="N173" s="12">
        <v>0.41099999999999998</v>
      </c>
    </row>
    <row r="174" spans="2:14" x14ac:dyDescent="0.2">
      <c r="B174" s="13" t="str">
        <f>VLOOKUP(Table2[[#This Row],[track_id]],Table1[[id]:[Name]],2,FALSE)</f>
        <v>Give Me Love</v>
      </c>
      <c r="C174" t="s">
        <v>433</v>
      </c>
      <c r="D174" t="s">
        <v>923</v>
      </c>
      <c r="E174">
        <v>4</v>
      </c>
      <c r="F174" s="11">
        <v>116.068</v>
      </c>
      <c r="G174" s="12">
        <v>0.52600000000000002</v>
      </c>
      <c r="H174" s="12">
        <v>0.32800000000000001</v>
      </c>
      <c r="I174">
        <v>-9.8640000000000008</v>
      </c>
      <c r="J174" s="12">
        <v>4.6100000000000002E-2</v>
      </c>
      <c r="K174" s="12">
        <v>0.69399999999999995</v>
      </c>
      <c r="L174" s="12">
        <v>0</v>
      </c>
      <c r="M174" s="12">
        <v>0.112</v>
      </c>
      <c r="N174" s="12">
        <v>0.11</v>
      </c>
    </row>
    <row r="175" spans="2:14" x14ac:dyDescent="0.2">
      <c r="B175" s="9" t="str">
        <f>VLOOKUP(Table2[[#This Row],[track_id]],Table1[[id]:[Name]],2,FALSE)</f>
        <v>(Everything I Do) I Do It For You</v>
      </c>
      <c r="C175" t="s">
        <v>299</v>
      </c>
      <c r="D175" t="s">
        <v>923</v>
      </c>
      <c r="E175">
        <v>4</v>
      </c>
      <c r="F175" s="11">
        <v>131.251</v>
      </c>
      <c r="G175" s="12">
        <v>0.52600000000000002</v>
      </c>
      <c r="H175" s="12">
        <v>0.36499999999999999</v>
      </c>
      <c r="I175">
        <v>-12.605</v>
      </c>
      <c r="J175" s="12">
        <v>2.8000000000000001E-2</v>
      </c>
      <c r="K175" s="12">
        <v>7.7499999999999999E-2</v>
      </c>
      <c r="L175" s="12">
        <v>1.3699999999999999E-5</v>
      </c>
      <c r="M175" s="12">
        <v>6.1800000000000001E-2</v>
      </c>
      <c r="N175" s="12">
        <v>0.254</v>
      </c>
    </row>
    <row r="176" spans="2:14" x14ac:dyDescent="0.2">
      <c r="B176" s="13" t="str">
        <f>VLOOKUP(Table2[[#This Row],[track_id]],Table1[[id]:[Name]],2,FALSE)</f>
        <v>Best Part (feat. H.E.R.)</v>
      </c>
      <c r="C176" t="s">
        <v>96</v>
      </c>
      <c r="D176" t="s">
        <v>922</v>
      </c>
      <c r="E176">
        <v>4</v>
      </c>
      <c r="F176" s="11">
        <v>75.239999999999995</v>
      </c>
      <c r="G176" s="12">
        <v>0.52400000000000002</v>
      </c>
      <c r="H176" s="12">
        <v>0.36399999999999999</v>
      </c>
      <c r="I176">
        <v>-10.209</v>
      </c>
      <c r="J176" s="12">
        <v>3.6700000000000003E-2</v>
      </c>
      <c r="K176" s="12">
        <v>0.80800000000000005</v>
      </c>
      <c r="L176" s="12">
        <v>0</v>
      </c>
      <c r="M176" s="12">
        <v>0.1</v>
      </c>
      <c r="N176" s="12">
        <v>0.436</v>
      </c>
    </row>
    <row r="177" spans="2:14" x14ac:dyDescent="0.2">
      <c r="B177" s="9" t="str">
        <f>VLOOKUP(Table2[[#This Row],[track_id]],Table1[[id]:[Name]],2,FALSE)</f>
        <v>If I Lose Myself - Alesso vs OneRepublic</v>
      </c>
      <c r="C177" t="s">
        <v>149</v>
      </c>
      <c r="D177" t="s">
        <v>919</v>
      </c>
      <c r="E177">
        <v>4</v>
      </c>
      <c r="F177" s="11">
        <v>125.994</v>
      </c>
      <c r="G177" s="12">
        <v>0.52200000000000002</v>
      </c>
      <c r="H177" s="12">
        <v>0.78200000000000003</v>
      </c>
      <c r="I177">
        <v>-4.8460000000000001</v>
      </c>
      <c r="J177" s="12">
        <v>4.1200000000000001E-2</v>
      </c>
      <c r="K177" s="12">
        <v>0.216</v>
      </c>
      <c r="L177" s="12">
        <v>1.08E-5</v>
      </c>
      <c r="M177" s="12">
        <v>0.13300000000000001</v>
      </c>
      <c r="N177" s="12">
        <v>0.16900000000000001</v>
      </c>
    </row>
    <row r="178" spans="2:14" x14ac:dyDescent="0.2">
      <c r="B178" s="13" t="str">
        <f>VLOOKUP(Table2[[#This Row],[track_id]],Table1[[id]:[Name]],2,FALSE)</f>
        <v>BITTERSUITE</v>
      </c>
      <c r="C178" t="s">
        <v>795</v>
      </c>
      <c r="D178" t="s">
        <v>933</v>
      </c>
      <c r="E178">
        <v>4</v>
      </c>
      <c r="F178" s="11">
        <v>125.021</v>
      </c>
      <c r="G178" s="12">
        <v>0.52100000000000002</v>
      </c>
      <c r="H178" s="12">
        <v>0.254</v>
      </c>
      <c r="I178">
        <v>-14.409000000000001</v>
      </c>
      <c r="J178" s="12">
        <v>3.9899999999999998E-2</v>
      </c>
      <c r="K178" s="12">
        <v>0.81499999999999995</v>
      </c>
      <c r="L178" s="12">
        <v>0.88400000000000001</v>
      </c>
      <c r="M178" s="12">
        <v>0.114</v>
      </c>
      <c r="N178" s="12">
        <v>0.153</v>
      </c>
    </row>
    <row r="179" spans="2:14" x14ac:dyDescent="0.2">
      <c r="B179" s="9" t="str">
        <f>VLOOKUP(Table2[[#This Row],[track_id]],Table1[[id]:[Name]],2,FALSE)</f>
        <v>B√©same Mucho</v>
      </c>
      <c r="C179" t="s">
        <v>606</v>
      </c>
      <c r="D179" t="s">
        <v>941</v>
      </c>
      <c r="E179">
        <v>4</v>
      </c>
      <c r="F179" s="11">
        <v>95.028000000000006</v>
      </c>
      <c r="G179" s="12">
        <v>0.52100000000000002</v>
      </c>
      <c r="H179" s="12">
        <v>0.502</v>
      </c>
      <c r="I179">
        <v>-8.5210000000000008</v>
      </c>
      <c r="J179" s="12">
        <v>2.87E-2</v>
      </c>
      <c r="K179" s="12">
        <v>0.88600000000000001</v>
      </c>
      <c r="L179" s="12">
        <v>0.02</v>
      </c>
      <c r="M179" s="12">
        <v>0.188</v>
      </c>
      <c r="N179" s="12">
        <v>0.378</v>
      </c>
    </row>
    <row r="180" spans="2:14" x14ac:dyDescent="0.2">
      <c r="B180" s="13" t="str">
        <f>VLOOKUP(Table2[[#This Row],[track_id]],Table1[[id]:[Name]],2,FALSE)</f>
        <v>Enchanted (Taylor's Version)</v>
      </c>
      <c r="C180" t="s">
        <v>838</v>
      </c>
      <c r="D180" t="s">
        <v>926</v>
      </c>
      <c r="E180">
        <v>4</v>
      </c>
      <c r="F180" s="11">
        <v>81.948999999999998</v>
      </c>
      <c r="G180" s="12">
        <v>0.52</v>
      </c>
      <c r="H180" s="12">
        <v>0.55300000000000005</v>
      </c>
      <c r="I180">
        <v>-3.5459999999999998</v>
      </c>
      <c r="J180" s="12">
        <v>2.69E-2</v>
      </c>
      <c r="K180" s="12">
        <v>1.6E-2</v>
      </c>
      <c r="L180" s="12">
        <v>0</v>
      </c>
      <c r="M180" s="12">
        <v>0.16500000000000001</v>
      </c>
      <c r="N180" s="12">
        <v>0.22700000000000001</v>
      </c>
    </row>
    <row r="181" spans="2:14" x14ac:dyDescent="0.2">
      <c r="B181" s="9" t="str">
        <f>VLOOKUP(Table2[[#This Row],[track_id]],Table1[[id]:[Name]],2,FALSE)</f>
        <v>Feel Something</v>
      </c>
      <c r="C181" t="s">
        <v>207</v>
      </c>
      <c r="D181" t="s">
        <v>918</v>
      </c>
      <c r="E181">
        <v>4</v>
      </c>
      <c r="F181" s="11">
        <v>199.84</v>
      </c>
      <c r="G181" s="12">
        <v>0.52</v>
      </c>
      <c r="H181" s="12">
        <v>0.90100000000000002</v>
      </c>
      <c r="I181">
        <v>-5.4480000000000004</v>
      </c>
      <c r="J181" s="12">
        <v>0.40699999999999997</v>
      </c>
      <c r="K181" s="12">
        <v>0.33100000000000002</v>
      </c>
      <c r="L181" s="12">
        <v>0</v>
      </c>
      <c r="M181" s="12">
        <v>0.17499999999999999</v>
      </c>
      <c r="N181" s="12">
        <v>0.50900000000000001</v>
      </c>
    </row>
    <row r="182" spans="2:14" x14ac:dyDescent="0.2">
      <c r="B182" s="13" t="str">
        <f>VLOOKUP(Table2[[#This Row],[track_id]],Table1[[id]:[Name]],2,FALSE)</f>
        <v>SLOW DANCING IN THE DARK</v>
      </c>
      <c r="C182" t="s">
        <v>705</v>
      </c>
      <c r="D182" t="s">
        <v>924</v>
      </c>
      <c r="E182">
        <v>4</v>
      </c>
      <c r="F182" s="11">
        <v>88.968000000000004</v>
      </c>
      <c r="G182" s="12">
        <v>0.51700000000000002</v>
      </c>
      <c r="H182" s="12">
        <v>0.47899999999999998</v>
      </c>
      <c r="I182">
        <v>-7.4580000000000002</v>
      </c>
      <c r="J182" s="12">
        <v>2.6100000000000002E-2</v>
      </c>
      <c r="K182" s="12">
        <v>0.54400000000000004</v>
      </c>
      <c r="L182" s="12">
        <v>5.9800000000000001E-3</v>
      </c>
      <c r="M182" s="12">
        <v>0.191</v>
      </c>
      <c r="N182" s="12">
        <v>0.28399999999999997</v>
      </c>
    </row>
    <row r="183" spans="2:14" x14ac:dyDescent="0.2">
      <c r="B183" s="9" t="str">
        <f>VLOOKUP(Table2[[#This Row],[track_id]],Table1[[id]:[Name]],2,FALSE)</f>
        <v>Six Degrees of Separation</v>
      </c>
      <c r="C183" t="s">
        <v>170</v>
      </c>
      <c r="D183" t="s">
        <v>921</v>
      </c>
      <c r="E183">
        <v>4</v>
      </c>
      <c r="F183" s="11">
        <v>147.95599999999999</v>
      </c>
      <c r="G183" s="12">
        <v>0.51700000000000002</v>
      </c>
      <c r="H183" s="12">
        <v>0.82799999999999996</v>
      </c>
      <c r="I183">
        <v>-4.2229999999999999</v>
      </c>
      <c r="J183" s="12">
        <v>4.9299999999999997E-2</v>
      </c>
      <c r="K183" s="12">
        <v>0.156</v>
      </c>
      <c r="L183" s="12">
        <v>0</v>
      </c>
      <c r="M183" s="12">
        <v>0.90100000000000002</v>
      </c>
      <c r="N183" s="12">
        <v>0.51600000000000001</v>
      </c>
    </row>
    <row r="184" spans="2:14" x14ac:dyDescent="0.2">
      <c r="B184" s="13" t="str">
        <f>VLOOKUP(Table2[[#This Row],[track_id]],Table1[[id]:[Name]],2,FALSE)</f>
        <v>Sign of the Times</v>
      </c>
      <c r="C184" t="s">
        <v>197</v>
      </c>
      <c r="D184" t="s">
        <v>920</v>
      </c>
      <c r="E184">
        <v>4</v>
      </c>
      <c r="F184" s="11">
        <v>119.97199999999999</v>
      </c>
      <c r="G184" s="12">
        <v>0.51600000000000001</v>
      </c>
      <c r="H184" s="12">
        <v>0.59499999999999997</v>
      </c>
      <c r="I184">
        <v>-4.63</v>
      </c>
      <c r="J184" s="12">
        <v>3.1300000000000001E-2</v>
      </c>
      <c r="K184" s="12">
        <v>2.75E-2</v>
      </c>
      <c r="L184" s="12">
        <v>0</v>
      </c>
      <c r="M184" s="12">
        <v>0.109</v>
      </c>
      <c r="N184" s="12">
        <v>0.222</v>
      </c>
    </row>
    <row r="185" spans="2:14" x14ac:dyDescent="0.2">
      <c r="B185" s="9" t="str">
        <f>VLOOKUP(Table2[[#This Row],[track_id]],Table1[[id]:[Name]],2,FALSE)</f>
        <v>Secrets</v>
      </c>
      <c r="C185" t="s">
        <v>157</v>
      </c>
      <c r="D185" t="s">
        <v>919</v>
      </c>
      <c r="E185">
        <v>4</v>
      </c>
      <c r="F185" s="11">
        <v>148.02099999999999</v>
      </c>
      <c r="G185" s="12">
        <v>0.51600000000000001</v>
      </c>
      <c r="H185" s="12">
        <v>0.76400000000000001</v>
      </c>
      <c r="I185">
        <v>-6.2229999999999999</v>
      </c>
      <c r="J185" s="12">
        <v>3.6600000000000001E-2</v>
      </c>
      <c r="K185" s="12">
        <v>7.17E-2</v>
      </c>
      <c r="L185" s="12">
        <v>0</v>
      </c>
      <c r="M185" s="12">
        <v>0.115</v>
      </c>
      <c r="N185" s="12">
        <v>0.376</v>
      </c>
    </row>
    <row r="186" spans="2:14" x14ac:dyDescent="0.2">
      <c r="B186" s="13" t="str">
        <f>VLOOKUP(Table2[[#This Row],[track_id]],Table1[[id]:[Name]],2,FALSE)</f>
        <v>golden hour</v>
      </c>
      <c r="C186" t="s">
        <v>226</v>
      </c>
      <c r="D186" t="s">
        <v>921</v>
      </c>
      <c r="E186">
        <v>3</v>
      </c>
      <c r="F186" s="11">
        <v>94.466999999999999</v>
      </c>
      <c r="G186" s="12">
        <v>0.51500000000000001</v>
      </c>
      <c r="H186" s="12">
        <v>0.59299999999999997</v>
      </c>
      <c r="I186">
        <v>-4.8010000000000002</v>
      </c>
      <c r="J186" s="12">
        <v>3.2199999999999999E-2</v>
      </c>
      <c r="K186" s="12">
        <v>0.65300000000000002</v>
      </c>
      <c r="L186" s="12">
        <v>0.16200000000000001</v>
      </c>
      <c r="M186" s="12">
        <v>0.25</v>
      </c>
      <c r="N186" s="12">
        <v>0.153</v>
      </c>
    </row>
    <row r="187" spans="2:14" x14ac:dyDescent="0.2">
      <c r="B187" s="9" t="str">
        <f>VLOOKUP(Table2[[#This Row],[track_id]],Table1[[id]:[Name]],2,FALSE)</f>
        <v>Half a Heart</v>
      </c>
      <c r="C187" t="s">
        <v>147</v>
      </c>
      <c r="D187" t="s">
        <v>918</v>
      </c>
      <c r="E187">
        <v>4</v>
      </c>
      <c r="F187" s="11">
        <v>155.95400000000001</v>
      </c>
      <c r="G187" s="12">
        <v>0.51500000000000001</v>
      </c>
      <c r="H187" s="12">
        <v>0.71399999999999997</v>
      </c>
      <c r="I187">
        <v>-4.516</v>
      </c>
      <c r="J187" s="12">
        <v>3.4799999999999998E-2</v>
      </c>
      <c r="K187" s="12">
        <v>0.28599999999999998</v>
      </c>
      <c r="L187" s="12">
        <v>0</v>
      </c>
      <c r="M187" s="12">
        <v>0.11799999999999999</v>
      </c>
      <c r="N187" s="12">
        <v>0.495</v>
      </c>
    </row>
    <row r="188" spans="2:14" x14ac:dyDescent="0.2">
      <c r="B188" s="13" t="str">
        <f>VLOOKUP(Table2[[#This Row],[track_id]],Table1[[id]:[Name]],2,FALSE)</f>
        <v>Style (Taylor's Version)</v>
      </c>
      <c r="C188" t="s">
        <v>802</v>
      </c>
      <c r="D188" t="s">
        <v>922</v>
      </c>
      <c r="E188">
        <v>4</v>
      </c>
      <c r="F188" s="11">
        <v>94.884</v>
      </c>
      <c r="G188" s="12">
        <v>0.51400000000000001</v>
      </c>
      <c r="H188" s="12">
        <v>0.82099999999999995</v>
      </c>
      <c r="I188">
        <v>-4.8029999999999999</v>
      </c>
      <c r="J188" s="12">
        <v>4.4400000000000002E-2</v>
      </c>
      <c r="K188" s="12">
        <v>4.5600000000000003E-4</v>
      </c>
      <c r="L188" s="12">
        <v>2.3199999999999998E-2</v>
      </c>
      <c r="M188" s="12">
        <v>9.4600000000000004E-2</v>
      </c>
      <c r="N188" s="12">
        <v>0.29799999999999999</v>
      </c>
    </row>
    <row r="189" spans="2:14" x14ac:dyDescent="0.2">
      <c r="B189" s="9" t="str">
        <f>VLOOKUP(Table2[[#This Row],[track_id]],Table1[[id]:[Name]],2,FALSE)</f>
        <v>Husavik (My Hometown)</v>
      </c>
      <c r="C189" t="s">
        <v>341</v>
      </c>
      <c r="D189" t="s">
        <v>925</v>
      </c>
      <c r="E189">
        <v>4</v>
      </c>
      <c r="F189" s="11">
        <v>133.01599999999999</v>
      </c>
      <c r="G189" s="12">
        <v>0.50900000000000001</v>
      </c>
      <c r="H189" s="12">
        <v>0.46</v>
      </c>
      <c r="I189">
        <v>-8.4740000000000002</v>
      </c>
      <c r="J189" s="12">
        <v>3.3500000000000002E-2</v>
      </c>
      <c r="K189" s="12">
        <v>0.52300000000000002</v>
      </c>
      <c r="L189" s="12">
        <v>0</v>
      </c>
      <c r="M189" s="12">
        <v>0.112</v>
      </c>
      <c r="N189" s="12">
        <v>0.29099999999999998</v>
      </c>
    </row>
    <row r="190" spans="2:14" x14ac:dyDescent="0.2">
      <c r="B190" s="13" t="str">
        <f>VLOOKUP(Table2[[#This Row],[track_id]],Table1[[id]:[Name]],2,FALSE)</f>
        <v>Love On The Brain</v>
      </c>
      <c r="C190" t="s">
        <v>740</v>
      </c>
      <c r="D190" t="s">
        <v>940</v>
      </c>
      <c r="E190">
        <v>3</v>
      </c>
      <c r="F190" s="11">
        <v>172.00700000000001</v>
      </c>
      <c r="G190" s="12">
        <v>0.50900000000000001</v>
      </c>
      <c r="H190" s="12">
        <v>0.63700000000000001</v>
      </c>
      <c r="I190">
        <v>-4.83</v>
      </c>
      <c r="J190" s="12">
        <v>4.7E-2</v>
      </c>
      <c r="K190" s="12">
        <v>7.17E-2</v>
      </c>
      <c r="L190" s="12">
        <v>1.08E-5</v>
      </c>
      <c r="M190" s="12">
        <v>7.8899999999999998E-2</v>
      </c>
      <c r="N190" s="12">
        <v>0.379</v>
      </c>
    </row>
    <row r="191" spans="2:14" x14ac:dyDescent="0.2">
      <c r="B191" s="9" t="str">
        <f>VLOOKUP(Table2[[#This Row],[track_id]],Table1[[id]:[Name]],2,FALSE)</f>
        <v>Emergency Room(2021)</v>
      </c>
      <c r="C191" t="s">
        <v>254</v>
      </c>
      <c r="D191" t="s">
        <v>920</v>
      </c>
      <c r="E191">
        <v>4</v>
      </c>
      <c r="F191" s="11">
        <v>141.982</v>
      </c>
      <c r="G191" s="12">
        <v>0.50800000000000001</v>
      </c>
      <c r="H191" s="12">
        <v>0.442</v>
      </c>
      <c r="I191">
        <v>-6.0720000000000001</v>
      </c>
      <c r="J191" s="12">
        <v>2.9100000000000001E-2</v>
      </c>
      <c r="K191" s="12">
        <v>0.70399999999999996</v>
      </c>
      <c r="L191" s="12">
        <v>0</v>
      </c>
      <c r="M191" s="12">
        <v>0.11899999999999999</v>
      </c>
      <c r="N191" s="12">
        <v>0.17299999999999999</v>
      </c>
    </row>
    <row r="192" spans="2:14" x14ac:dyDescent="0.2">
      <c r="B192" s="13" t="str">
        <f>VLOOKUP(Table2[[#This Row],[track_id]],Table1[[id]:[Name]],2,FALSE)</f>
        <v>Sound The Bugle</v>
      </c>
      <c r="C192" t="s">
        <v>334</v>
      </c>
      <c r="D192" t="s">
        <v>922</v>
      </c>
      <c r="E192">
        <v>4</v>
      </c>
      <c r="F192" s="11">
        <v>114.184</v>
      </c>
      <c r="G192" s="12">
        <v>0.50600000000000001</v>
      </c>
      <c r="H192" s="12">
        <v>0.19500000000000001</v>
      </c>
      <c r="I192">
        <v>-12.288</v>
      </c>
      <c r="J192" s="12">
        <v>3.5799999999999998E-2</v>
      </c>
      <c r="K192" s="12">
        <v>0.55900000000000005</v>
      </c>
      <c r="L192" s="12">
        <v>2.5400000000000001E-5</v>
      </c>
      <c r="M192" s="12">
        <v>0.56499999999999995</v>
      </c>
      <c r="N192" s="12">
        <v>5.2299999999999999E-2</v>
      </c>
    </row>
    <row r="193" spans="2:14" x14ac:dyDescent="0.2">
      <c r="B193" s="9" t="str">
        <f>VLOOKUP(Table2[[#This Row],[track_id]],Table1[[id]:[Name]],2,FALSE)</f>
        <v>Stand By You</v>
      </c>
      <c r="C193" t="s">
        <v>385</v>
      </c>
      <c r="D193" t="s">
        <v>927</v>
      </c>
      <c r="E193">
        <v>4</v>
      </c>
      <c r="F193" s="11">
        <v>188.03</v>
      </c>
      <c r="G193" s="12">
        <v>0.50600000000000001</v>
      </c>
      <c r="H193" s="12">
        <v>0.89700000000000002</v>
      </c>
      <c r="I193">
        <v>-4.6319999999999997</v>
      </c>
      <c r="J193" s="12">
        <v>0.26</v>
      </c>
      <c r="K193" s="12">
        <v>0.14599999999999999</v>
      </c>
      <c r="L193" s="12">
        <v>4.5100000000000001E-4</v>
      </c>
      <c r="M193" s="12">
        <v>8.6800000000000002E-2</v>
      </c>
      <c r="N193" s="12">
        <v>0.52500000000000002</v>
      </c>
    </row>
    <row r="194" spans="2:14" x14ac:dyDescent="0.2">
      <c r="B194" s="13" t="str">
        <f>VLOOKUP(Table2[[#This Row],[track_id]],Table1[[id]:[Name]],2,FALSE)</f>
        <v>Better Alone</v>
      </c>
      <c r="C194" t="s">
        <v>506</v>
      </c>
      <c r="D194" t="s">
        <v>922</v>
      </c>
      <c r="E194">
        <v>4</v>
      </c>
      <c r="F194" s="11">
        <v>126.039</v>
      </c>
      <c r="G194" s="12">
        <v>0.504</v>
      </c>
      <c r="H194" s="12">
        <v>0.47</v>
      </c>
      <c r="I194">
        <v>-6.1050000000000004</v>
      </c>
      <c r="J194" s="12">
        <v>3.8300000000000001E-2</v>
      </c>
      <c r="K194" s="12">
        <v>0.49</v>
      </c>
      <c r="L194" s="12">
        <v>0</v>
      </c>
      <c r="M194" s="12">
        <v>0.10100000000000001</v>
      </c>
      <c r="N194" s="12">
        <v>0.184</v>
      </c>
    </row>
    <row r="195" spans="2:14" x14ac:dyDescent="0.2">
      <c r="B195" s="9" t="str">
        <f>VLOOKUP(Table2[[#This Row],[track_id]],Table1[[id]:[Name]],2,FALSE)</f>
        <v>End of the Day</v>
      </c>
      <c r="C195" t="s">
        <v>847</v>
      </c>
      <c r="D195" t="s">
        <v>929</v>
      </c>
      <c r="E195">
        <v>5</v>
      </c>
      <c r="F195" s="11">
        <v>153.69200000000001</v>
      </c>
      <c r="G195" s="12">
        <v>0.502</v>
      </c>
      <c r="H195" s="12">
        <v>0.59399999999999997</v>
      </c>
      <c r="I195">
        <v>-5.0309999999999997</v>
      </c>
      <c r="J195" s="12">
        <v>3.6499999999999998E-2</v>
      </c>
      <c r="K195" s="12">
        <v>2.5600000000000001E-2</v>
      </c>
      <c r="L195" s="12">
        <v>0</v>
      </c>
      <c r="M195" s="12">
        <v>8.3400000000000002E-2</v>
      </c>
      <c r="N195" s="12">
        <v>0.34899999999999998</v>
      </c>
    </row>
    <row r="196" spans="2:14" x14ac:dyDescent="0.2">
      <c r="B196" s="13" t="str">
        <f>VLOOKUP(Table2[[#This Row],[track_id]],Table1[[id]:[Name]],2,FALSE)</f>
        <v>Talking to the Moon</v>
      </c>
      <c r="C196" t="s">
        <v>62</v>
      </c>
      <c r="D196" t="s">
        <v>937</v>
      </c>
      <c r="E196">
        <v>4</v>
      </c>
      <c r="F196" s="11">
        <v>145.86699999999999</v>
      </c>
      <c r="G196" s="12">
        <v>0.498</v>
      </c>
      <c r="H196" s="12">
        <v>0.59</v>
      </c>
      <c r="I196">
        <v>-4.7210000000000001</v>
      </c>
      <c r="J196" s="12">
        <v>3.2000000000000001E-2</v>
      </c>
      <c r="K196" s="12">
        <v>0.51100000000000001</v>
      </c>
      <c r="L196" s="12">
        <v>0</v>
      </c>
      <c r="M196" s="12">
        <v>0.107</v>
      </c>
      <c r="N196" s="12">
        <v>7.8399999999999997E-2</v>
      </c>
    </row>
    <row r="197" spans="2:14" x14ac:dyDescent="0.2">
      <c r="B197" s="9" t="str">
        <f>VLOOKUP(Table2[[#This Row],[track_id]],Table1[[id]:[Name]],2,FALSE)</f>
        <v>Intro</v>
      </c>
      <c r="C197" t="s">
        <v>192</v>
      </c>
      <c r="D197" t="s">
        <v>922</v>
      </c>
      <c r="E197">
        <v>4</v>
      </c>
      <c r="F197" s="11">
        <v>76.046000000000006</v>
      </c>
      <c r="G197" s="12">
        <v>0.498</v>
      </c>
      <c r="H197" s="12">
        <v>0.19900000000000001</v>
      </c>
      <c r="I197">
        <v>-11.010999999999999</v>
      </c>
      <c r="J197" s="12">
        <v>3.5299999999999998E-2</v>
      </c>
      <c r="K197" s="12">
        <v>0.93300000000000005</v>
      </c>
      <c r="L197" s="12">
        <v>5.7300000000000005E-4</v>
      </c>
      <c r="M197" s="12">
        <v>0.49299999999999999</v>
      </c>
      <c r="N197" s="12">
        <v>0.47</v>
      </c>
    </row>
    <row r="198" spans="2:14" x14ac:dyDescent="0.2">
      <c r="B198" s="13" t="str">
        <f>VLOOKUP(Table2[[#This Row],[track_id]],Table1[[id]:[Name]],2,FALSE)</f>
        <v>Shot My Baby</v>
      </c>
      <c r="C198" t="s">
        <v>774</v>
      </c>
      <c r="D198" t="s">
        <v>944</v>
      </c>
      <c r="E198">
        <v>4</v>
      </c>
      <c r="F198" s="11">
        <v>84.956000000000003</v>
      </c>
      <c r="G198" s="12">
        <v>0.495</v>
      </c>
      <c r="H198" s="12">
        <v>0.65</v>
      </c>
      <c r="I198">
        <v>-6.7859999999999996</v>
      </c>
      <c r="J198" s="12">
        <v>3.9699999999999999E-2</v>
      </c>
      <c r="K198" s="12">
        <v>3.5000000000000001E-3</v>
      </c>
      <c r="L198" s="12">
        <v>8.9099999999999995E-3</v>
      </c>
      <c r="M198" s="12">
        <v>0.19500000000000001</v>
      </c>
      <c r="N198" s="12">
        <v>0.184</v>
      </c>
    </row>
    <row r="199" spans="2:14" x14ac:dyDescent="0.2">
      <c r="B199" s="9" t="str">
        <f>VLOOKUP(Table2[[#This Row],[track_id]],Table1[[id]:[Name]],2,FALSE)</f>
        <v>Gotta Be You</v>
      </c>
      <c r="C199" t="s">
        <v>137</v>
      </c>
      <c r="D199" t="s">
        <v>926</v>
      </c>
      <c r="E199">
        <v>4</v>
      </c>
      <c r="F199" s="11">
        <v>84.968999999999994</v>
      </c>
      <c r="G199" s="12">
        <v>0.495</v>
      </c>
      <c r="H199" s="12">
        <v>0.58299999999999996</v>
      </c>
      <c r="I199">
        <v>-4.5309999999999997</v>
      </c>
      <c r="J199" s="12">
        <v>2.4899999999999999E-2</v>
      </c>
      <c r="K199" s="12">
        <v>0.374</v>
      </c>
      <c r="L199" s="12">
        <v>0</v>
      </c>
      <c r="M199" s="12">
        <v>7.8100000000000003E-2</v>
      </c>
      <c r="N199" s="12">
        <v>0.60299999999999998</v>
      </c>
    </row>
    <row r="200" spans="2:14" x14ac:dyDescent="0.2">
      <c r="B200" s="13" t="str">
        <f>VLOOKUP(Table2[[#This Row],[track_id]],Table1[[id]:[Name]],2,FALSE)</f>
        <v>You Say</v>
      </c>
      <c r="C200" t="s">
        <v>307</v>
      </c>
      <c r="D200" t="s">
        <v>920</v>
      </c>
      <c r="E200">
        <v>4</v>
      </c>
      <c r="F200" s="11">
        <v>147.87299999999999</v>
      </c>
      <c r="G200" s="12">
        <v>0.49399999999999999</v>
      </c>
      <c r="H200" s="12">
        <v>0.63200000000000001</v>
      </c>
      <c r="I200">
        <v>-6.89</v>
      </c>
      <c r="J200" s="12">
        <v>3.4200000000000001E-2</v>
      </c>
      <c r="K200" s="12">
        <v>0.68200000000000005</v>
      </c>
      <c r="L200" s="12">
        <v>0</v>
      </c>
      <c r="M200" s="12">
        <v>8.6900000000000005E-2</v>
      </c>
      <c r="N200" s="12">
        <v>7.9699999999999993E-2</v>
      </c>
    </row>
    <row r="201" spans="2:14" x14ac:dyDescent="0.2">
      <c r="B201" s="9" t="str">
        <f>VLOOKUP(Table2[[#This Row],[track_id]],Table1[[id]:[Name]],2,FALSE)</f>
        <v>pov</v>
      </c>
      <c r="C201" t="s">
        <v>122</v>
      </c>
      <c r="D201" t="s">
        <v>936</v>
      </c>
      <c r="E201">
        <v>4</v>
      </c>
      <c r="F201" s="11">
        <v>131.798</v>
      </c>
      <c r="G201" s="12">
        <v>0.48699999999999999</v>
      </c>
      <c r="H201" s="12">
        <v>0.53400000000000003</v>
      </c>
      <c r="I201">
        <v>-5.6639999999999997</v>
      </c>
      <c r="J201" s="12">
        <v>5.5500000000000001E-2</v>
      </c>
      <c r="K201" s="12">
        <v>0.36</v>
      </c>
      <c r="L201" s="12">
        <v>0</v>
      </c>
      <c r="M201" s="12">
        <v>0.1</v>
      </c>
      <c r="N201" s="12">
        <v>0.17299999999999999</v>
      </c>
    </row>
    <row r="202" spans="2:14" x14ac:dyDescent="0.2">
      <c r="B202" s="13" t="str">
        <f>VLOOKUP(Table2[[#This Row],[track_id]],Table1[[id]:[Name]],2,FALSE)</f>
        <v>Back To December (Taylor's Version)</v>
      </c>
      <c r="C202" t="s">
        <v>833</v>
      </c>
      <c r="D202" t="s">
        <v>919</v>
      </c>
      <c r="E202">
        <v>4</v>
      </c>
      <c r="F202" s="11">
        <v>141.86799999999999</v>
      </c>
      <c r="G202" s="12">
        <v>0.48599999999999999</v>
      </c>
      <c r="H202" s="12">
        <v>0.63500000000000001</v>
      </c>
      <c r="I202">
        <v>-3.9940000000000002</v>
      </c>
      <c r="J202" s="12">
        <v>2.7799999999999998E-2</v>
      </c>
      <c r="K202" s="12">
        <v>7.0499999999999998E-3</v>
      </c>
      <c r="L202" s="12">
        <v>0</v>
      </c>
      <c r="M202" s="12">
        <v>0.11899999999999999</v>
      </c>
      <c r="N202" s="12">
        <v>0.23499999999999999</v>
      </c>
    </row>
    <row r="203" spans="2:14" x14ac:dyDescent="0.2">
      <c r="B203" s="9" t="str">
        <f>VLOOKUP(Table2[[#This Row],[track_id]],Table1[[id]:[Name]],2,FALSE)</f>
        <v>save your breath</v>
      </c>
      <c r="C203" t="s">
        <v>222</v>
      </c>
      <c r="D203" t="s">
        <v>919</v>
      </c>
      <c r="E203">
        <v>4</v>
      </c>
      <c r="F203" s="11">
        <v>111.956</v>
      </c>
      <c r="G203" s="12">
        <v>0.48299999999999998</v>
      </c>
      <c r="H203" s="12">
        <v>0.49099999999999999</v>
      </c>
      <c r="I203">
        <v>-5.3890000000000002</v>
      </c>
      <c r="J203" s="12">
        <v>6.9400000000000003E-2</v>
      </c>
      <c r="K203" s="12">
        <v>0.69499999999999995</v>
      </c>
      <c r="L203" s="12">
        <v>5.5500000000000005E-4</v>
      </c>
      <c r="M203" s="12">
        <v>0.128</v>
      </c>
      <c r="N203" s="12">
        <v>0.4</v>
      </c>
    </row>
    <row r="204" spans="2:14" x14ac:dyDescent="0.2">
      <c r="B204" s="13" t="str">
        <f>VLOOKUP(Table2[[#This Row],[track_id]],Table1[[id]:[Name]],2,FALSE)</f>
        <v>My way</v>
      </c>
      <c r="C204" t="s">
        <v>525</v>
      </c>
      <c r="D204" t="s">
        <v>928</v>
      </c>
      <c r="E204">
        <v>4</v>
      </c>
      <c r="F204" s="11">
        <v>76.94</v>
      </c>
      <c r="G204" s="12">
        <v>0.48199999999999998</v>
      </c>
      <c r="H204" s="12">
        <v>0.40300000000000002</v>
      </c>
      <c r="I204">
        <v>-7.85</v>
      </c>
      <c r="J204" s="12">
        <v>3.1099999999999999E-2</v>
      </c>
      <c r="K204" s="12">
        <v>0.38500000000000001</v>
      </c>
      <c r="L204" s="12">
        <v>0</v>
      </c>
      <c r="M204" s="12">
        <v>0.113</v>
      </c>
      <c r="N204" s="12">
        <v>0.20300000000000001</v>
      </c>
    </row>
    <row r="205" spans="2:14" x14ac:dyDescent="0.2">
      <c r="B205" s="9" t="str">
        <f>VLOOKUP(Table2[[#This Row],[track_id]],Table1[[id]:[Name]],2,FALSE)</f>
        <v>Labyrinth</v>
      </c>
      <c r="C205" t="s">
        <v>840</v>
      </c>
      <c r="D205" t="s">
        <v>918</v>
      </c>
      <c r="E205">
        <v>4</v>
      </c>
      <c r="F205" s="11">
        <v>110.018</v>
      </c>
      <c r="G205" s="12">
        <v>0.48</v>
      </c>
      <c r="H205" s="12">
        <v>0.29499999999999998</v>
      </c>
      <c r="I205">
        <v>-15.512</v>
      </c>
      <c r="J205" s="12">
        <v>3.8399999999999997E-2</v>
      </c>
      <c r="K205" s="12">
        <v>0.79700000000000004</v>
      </c>
      <c r="L205" s="12">
        <v>0.33300000000000002</v>
      </c>
      <c r="M205" s="12">
        <v>0.12</v>
      </c>
      <c r="N205" s="12">
        <v>0.13200000000000001</v>
      </c>
    </row>
    <row r="206" spans="2:14" x14ac:dyDescent="0.2">
      <c r="B206" s="13" t="str">
        <f>VLOOKUP(Table2[[#This Row],[track_id]],Table1[[id]:[Name]],2,FALSE)</f>
        <v>Patience</v>
      </c>
      <c r="C206" t="s">
        <v>489</v>
      </c>
      <c r="D206" t="s">
        <v>921</v>
      </c>
      <c r="E206">
        <v>3</v>
      </c>
      <c r="F206" s="11">
        <v>138.45599999999999</v>
      </c>
      <c r="G206" s="12">
        <v>0.47599999999999998</v>
      </c>
      <c r="H206" s="12">
        <v>0.23599999999999999</v>
      </c>
      <c r="I206">
        <v>-16.991</v>
      </c>
      <c r="J206" s="12">
        <v>4.5600000000000002E-2</v>
      </c>
      <c r="K206" s="12">
        <v>0.97299999999999998</v>
      </c>
      <c r="L206" s="12">
        <v>0.92200000000000004</v>
      </c>
      <c r="M206" s="12">
        <v>0.108</v>
      </c>
      <c r="N206" s="12">
        <v>9.8400000000000001E-2</v>
      </c>
    </row>
    <row r="207" spans="2:14" x14ac:dyDescent="0.2">
      <c r="B207" s="9" t="str">
        <f>VLOOKUP(Table2[[#This Row],[track_id]],Table1[[id]:[Name]],2,FALSE)</f>
        <v>Mia &amp; Sebastian‚Äôs Theme</v>
      </c>
      <c r="C207" t="s">
        <v>311</v>
      </c>
      <c r="D207" t="s">
        <v>927</v>
      </c>
      <c r="E207">
        <v>3</v>
      </c>
      <c r="F207" s="11">
        <v>116.542</v>
      </c>
      <c r="G207" s="12">
        <v>0.47599999999999998</v>
      </c>
      <c r="H207" s="12">
        <v>0.192</v>
      </c>
      <c r="I207">
        <v>-15.753</v>
      </c>
      <c r="J207" s="12">
        <v>6.4000000000000001E-2</v>
      </c>
      <c r="K207" s="12">
        <v>0.97599999999999998</v>
      </c>
      <c r="L207" s="12">
        <v>0.92800000000000005</v>
      </c>
      <c r="M207" s="12">
        <v>0.11899999999999999</v>
      </c>
      <c r="N207" s="12">
        <v>0.114</v>
      </c>
    </row>
    <row r="208" spans="2:14" x14ac:dyDescent="0.2">
      <c r="B208" s="13" t="str">
        <f>VLOOKUP(Table2[[#This Row],[track_id]],Table1[[id]:[Name]],2,FALSE)</f>
        <v>Judah Smith Interlude</v>
      </c>
      <c r="C208" t="s">
        <v>888</v>
      </c>
      <c r="D208" t="s">
        <v>927</v>
      </c>
      <c r="E208">
        <v>3</v>
      </c>
      <c r="F208" s="11">
        <v>119.458</v>
      </c>
      <c r="G208" s="12">
        <v>0.47399999999999998</v>
      </c>
      <c r="H208" s="12">
        <v>0.32400000000000001</v>
      </c>
      <c r="I208">
        <v>-10.411</v>
      </c>
      <c r="J208" s="12">
        <v>7.6999999999999999E-2</v>
      </c>
      <c r="K208" s="12">
        <v>0.96199999999999997</v>
      </c>
      <c r="L208" s="12">
        <v>4.88E-5</v>
      </c>
      <c r="M208" s="12">
        <v>0.23100000000000001</v>
      </c>
      <c r="N208" s="12">
        <v>0.33500000000000002</v>
      </c>
    </row>
    <row r="209" spans="2:14" x14ac:dyDescent="0.2">
      <c r="B209" s="9" t="str">
        <f>VLOOKUP(Table2[[#This Row],[track_id]],Table1[[id]:[Name]],2,FALSE)</f>
        <v>Nothing</v>
      </c>
      <c r="C209" t="s">
        <v>162</v>
      </c>
      <c r="D209" t="s">
        <v>919</v>
      </c>
      <c r="E209">
        <v>4</v>
      </c>
      <c r="F209" s="11">
        <v>157.012</v>
      </c>
      <c r="G209" s="12">
        <v>0.47299999999999998</v>
      </c>
      <c r="H209" s="12">
        <v>0.83299999999999996</v>
      </c>
      <c r="I209">
        <v>-5.0129999999999999</v>
      </c>
      <c r="J209" s="12">
        <v>3.9E-2</v>
      </c>
      <c r="K209" s="12">
        <v>3.6900000000000001E-3</v>
      </c>
      <c r="L209" s="12">
        <v>0</v>
      </c>
      <c r="M209" s="12">
        <v>0.11799999999999999</v>
      </c>
      <c r="N209" s="12">
        <v>0.503</v>
      </c>
    </row>
    <row r="210" spans="2:14" x14ac:dyDescent="0.2">
      <c r="B210" s="13" t="str">
        <f>VLOOKUP(Table2[[#This Row],[track_id]],Table1[[id]:[Name]],2,FALSE)</f>
        <v>Die For You</v>
      </c>
      <c r="C210" t="s">
        <v>496</v>
      </c>
      <c r="D210" t="s">
        <v>926</v>
      </c>
      <c r="E210">
        <v>4</v>
      </c>
      <c r="F210" s="11">
        <v>147.80500000000001</v>
      </c>
      <c r="G210" s="12">
        <v>0.47199999999999998</v>
      </c>
      <c r="H210" s="12">
        <v>0.51800000000000002</v>
      </c>
      <c r="I210">
        <v>-7.3789999999999996</v>
      </c>
      <c r="J210" s="12">
        <v>5.0999999999999997E-2</v>
      </c>
      <c r="K210" s="12">
        <v>0.38300000000000001</v>
      </c>
      <c r="L210" s="12">
        <v>0.127</v>
      </c>
      <c r="M210" s="12">
        <v>0.28899999999999998</v>
      </c>
      <c r="N210" s="12">
        <v>0.154</v>
      </c>
    </row>
    <row r="211" spans="2:14" x14ac:dyDescent="0.2">
      <c r="B211" s="9" t="str">
        <f>VLOOKUP(Table2[[#This Row],[track_id]],Table1[[id]:[Name]],2,FALSE)</f>
        <v>This Love (Taylor‚Äôs Version)</v>
      </c>
      <c r="C211" t="s">
        <v>814</v>
      </c>
      <c r="D211" t="s">
        <v>921</v>
      </c>
      <c r="E211">
        <v>4</v>
      </c>
      <c r="F211" s="11">
        <v>144.03899999999999</v>
      </c>
      <c r="G211" s="12">
        <v>0.47</v>
      </c>
      <c r="H211" s="12">
        <v>0.49399999999999999</v>
      </c>
      <c r="I211">
        <v>-8.6720000000000006</v>
      </c>
      <c r="J211" s="12">
        <v>3.49E-2</v>
      </c>
      <c r="K211" s="12">
        <v>0.30199999999999999</v>
      </c>
      <c r="L211" s="12">
        <v>0</v>
      </c>
      <c r="M211" s="12">
        <v>6.7199999999999996E-2</v>
      </c>
      <c r="N211" s="12">
        <v>5.2400000000000002E-2</v>
      </c>
    </row>
    <row r="212" spans="2:14" x14ac:dyDescent="0.2">
      <c r="B212" s="13" t="str">
        <f>VLOOKUP(Table2[[#This Row],[track_id]],Table1[[id]:[Name]],2,FALSE)</f>
        <v>Girl Crush - Recorded at Metropolis Studios, London</v>
      </c>
      <c r="C212" t="s">
        <v>680</v>
      </c>
      <c r="D212" t="s">
        <v>921</v>
      </c>
      <c r="E212">
        <v>3</v>
      </c>
      <c r="F212" s="11">
        <v>144.21199999999999</v>
      </c>
      <c r="G212" s="12">
        <v>0.46800000000000003</v>
      </c>
      <c r="H212" s="12">
        <v>0.19700000000000001</v>
      </c>
      <c r="I212">
        <v>-11.727</v>
      </c>
      <c r="J212" s="12">
        <v>3.3000000000000002E-2</v>
      </c>
      <c r="K212" s="12">
        <v>0.65800000000000003</v>
      </c>
      <c r="L212" s="12">
        <v>0</v>
      </c>
      <c r="M212" s="12">
        <v>0.109</v>
      </c>
      <c r="N212" s="12">
        <v>0.249</v>
      </c>
    </row>
    <row r="213" spans="2:14" x14ac:dyDescent="0.2">
      <c r="B213" s="9" t="str">
        <f>VLOOKUP(Table2[[#This Row],[track_id]],Table1[[id]:[Name]],2,FALSE)</f>
        <v>WILDFLOWER</v>
      </c>
      <c r="C213" t="s">
        <v>787</v>
      </c>
      <c r="D213" t="s">
        <v>942</v>
      </c>
      <c r="E213">
        <v>4</v>
      </c>
      <c r="F213" s="11">
        <v>148.101</v>
      </c>
      <c r="G213" s="12">
        <v>0.46700000000000003</v>
      </c>
      <c r="H213" s="12">
        <v>0.247</v>
      </c>
      <c r="I213">
        <v>-12.002000000000001</v>
      </c>
      <c r="J213" s="12">
        <v>4.3099999999999999E-2</v>
      </c>
      <c r="K213" s="12">
        <v>0.61199999999999999</v>
      </c>
      <c r="L213" s="12">
        <v>2.7099999999999997E-4</v>
      </c>
      <c r="M213" s="12">
        <v>0.17</v>
      </c>
      <c r="N213" s="12">
        <v>0.126</v>
      </c>
    </row>
    <row r="214" spans="2:14" x14ac:dyDescent="0.2">
      <c r="B214" s="13" t="str">
        <f>VLOOKUP(Table2[[#This Row],[track_id]],Table1[[id]:[Name]],2,FALSE)</f>
        <v>Beautiful Things</v>
      </c>
      <c r="C214" t="s">
        <v>877</v>
      </c>
      <c r="D214" t="s">
        <v>928</v>
      </c>
      <c r="E214">
        <v>3</v>
      </c>
      <c r="F214" s="11">
        <v>105.09</v>
      </c>
      <c r="G214" s="12">
        <v>0.46700000000000003</v>
      </c>
      <c r="H214" s="12">
        <v>0.47099999999999997</v>
      </c>
      <c r="I214">
        <v>-5.6920000000000002</v>
      </c>
      <c r="J214" s="12">
        <v>7.0099999999999996E-2</v>
      </c>
      <c r="K214" s="12">
        <v>0.151</v>
      </c>
      <c r="L214" s="12">
        <v>0</v>
      </c>
      <c r="M214" s="12">
        <v>0.14000000000000001</v>
      </c>
      <c r="N214" s="12">
        <v>0.222</v>
      </c>
    </row>
    <row r="215" spans="2:14" x14ac:dyDescent="0.2">
      <c r="B215" s="9" t="str">
        <f>VLOOKUP(Table2[[#This Row],[track_id]],Table1[[id]:[Name]],2,FALSE)</f>
        <v>L‚ÄôAMOUR DE MA VIE</v>
      </c>
      <c r="C215" t="s">
        <v>791</v>
      </c>
      <c r="D215" t="s">
        <v>927</v>
      </c>
      <c r="E215">
        <v>4</v>
      </c>
      <c r="F215" s="11">
        <v>145.10400000000001</v>
      </c>
      <c r="G215" s="12">
        <v>0.46700000000000003</v>
      </c>
      <c r="H215" s="12">
        <v>0.39200000000000002</v>
      </c>
      <c r="I215">
        <v>-9.3550000000000004</v>
      </c>
      <c r="J215" s="12">
        <v>9.0800000000000006E-2</v>
      </c>
      <c r="K215" s="12">
        <v>0.2</v>
      </c>
      <c r="L215" s="12">
        <v>1.7399999999999999E-2</v>
      </c>
      <c r="M215" s="12">
        <v>0.106</v>
      </c>
      <c r="N215" s="12">
        <v>0.313</v>
      </c>
    </row>
    <row r="216" spans="2:14" x14ac:dyDescent="0.2">
      <c r="B216" s="13" t="str">
        <f>VLOOKUP(Table2[[#This Row],[track_id]],Table1[[id]:[Name]],2,FALSE)</f>
        <v>La vie en rose (feat. C√©cile McLorin Salvant)</v>
      </c>
      <c r="C216" t="s">
        <v>476</v>
      </c>
      <c r="D216" t="s">
        <v>918</v>
      </c>
      <c r="E216">
        <v>4</v>
      </c>
      <c r="F216" s="11">
        <v>63.378</v>
      </c>
      <c r="G216" s="12">
        <v>0.45900000000000002</v>
      </c>
      <c r="H216" s="12">
        <v>0.26700000000000002</v>
      </c>
      <c r="I216">
        <v>-8.9480000000000004</v>
      </c>
      <c r="J216" s="12">
        <v>2.9399999999999999E-2</v>
      </c>
      <c r="K216" s="12">
        <v>0.80700000000000005</v>
      </c>
      <c r="L216" s="12">
        <v>0</v>
      </c>
      <c r="M216" s="12">
        <v>0.11899999999999999</v>
      </c>
      <c r="N216" s="12">
        <v>0.34200000000000003</v>
      </c>
    </row>
    <row r="217" spans="2:14" x14ac:dyDescent="0.2">
      <c r="B217" s="9" t="str">
        <f>VLOOKUP(Table2[[#This Row],[track_id]],Table1[[id]:[Name]],2,FALSE)</f>
        <v>Cry Me a River</v>
      </c>
      <c r="C217" t="s">
        <v>456</v>
      </c>
      <c r="D217" t="s">
        <v>928</v>
      </c>
      <c r="E217">
        <v>3</v>
      </c>
      <c r="F217" s="11">
        <v>104.82299999999999</v>
      </c>
      <c r="G217" s="12">
        <v>0.45800000000000002</v>
      </c>
      <c r="H217" s="12">
        <v>0.48299999999999998</v>
      </c>
      <c r="I217">
        <v>-7.9089999999999998</v>
      </c>
      <c r="J217" s="12">
        <v>3.6600000000000001E-2</v>
      </c>
      <c r="K217" s="12">
        <v>0.624</v>
      </c>
      <c r="L217" s="12">
        <v>5.6200000000000004E-6</v>
      </c>
      <c r="M217" s="12">
        <v>7.5399999999999995E-2</v>
      </c>
      <c r="N217" s="12">
        <v>0.51300000000000001</v>
      </c>
    </row>
    <row r="218" spans="2:14" x14ac:dyDescent="0.2">
      <c r="B218" s="13" t="str">
        <f>VLOOKUP(Table2[[#This Row],[track_id]],Table1[[id]:[Name]],2,FALSE)</f>
        <v>A Bird Without Wings</v>
      </c>
      <c r="C218" t="s">
        <v>269</v>
      </c>
      <c r="D218" t="s">
        <v>927</v>
      </c>
      <c r="E218">
        <v>4</v>
      </c>
      <c r="F218" s="11">
        <v>114.074</v>
      </c>
      <c r="G218" s="12">
        <v>0.45500000000000002</v>
      </c>
      <c r="H218" s="12">
        <v>0.27800000000000002</v>
      </c>
      <c r="I218">
        <v>-8.8829999999999991</v>
      </c>
      <c r="J218" s="12">
        <v>2.8899999999999999E-2</v>
      </c>
      <c r="K218" s="12">
        <v>0.88300000000000001</v>
      </c>
      <c r="L218" s="12">
        <v>0</v>
      </c>
      <c r="M218" s="12">
        <v>0.114</v>
      </c>
      <c r="N218" s="12">
        <v>0.20699999999999999</v>
      </c>
    </row>
    <row r="219" spans="2:14" x14ac:dyDescent="0.2">
      <c r="B219" s="9" t="str">
        <f>VLOOKUP(Table2[[#This Row],[track_id]],Table1[[id]:[Name]],2,FALSE)</f>
        <v>Enchanted</v>
      </c>
      <c r="C219" t="s">
        <v>251</v>
      </c>
      <c r="D219" t="s">
        <v>926</v>
      </c>
      <c r="E219">
        <v>4</v>
      </c>
      <c r="F219" s="11">
        <v>163.893</v>
      </c>
      <c r="G219" s="12">
        <v>0.45500000000000002</v>
      </c>
      <c r="H219" s="12">
        <v>0.623</v>
      </c>
      <c r="I219">
        <v>-3.8780000000000001</v>
      </c>
      <c r="J219" s="12">
        <v>2.8799999999999999E-2</v>
      </c>
      <c r="K219" s="12">
        <v>7.3899999999999993E-2</v>
      </c>
      <c r="L219" s="12">
        <v>4.2400000000000001E-4</v>
      </c>
      <c r="M219" s="12">
        <v>0.14599999999999999</v>
      </c>
      <c r="N219" s="12">
        <v>0.20799999999999999</v>
      </c>
    </row>
    <row r="220" spans="2:14" x14ac:dyDescent="0.2">
      <c r="B220" s="13" t="str">
        <f>VLOOKUP(Table2[[#This Row],[track_id]],Table1[[id]:[Name]],2,FALSE)</f>
        <v>I Could Write a Book</v>
      </c>
      <c r="C220" t="s">
        <v>263</v>
      </c>
      <c r="D220" t="s">
        <v>918</v>
      </c>
      <c r="E220">
        <v>4</v>
      </c>
      <c r="F220" s="11">
        <v>127.497</v>
      </c>
      <c r="G220" s="12">
        <v>0.45300000000000001</v>
      </c>
      <c r="H220" s="12">
        <v>0.22800000000000001</v>
      </c>
      <c r="I220">
        <v>-13.907</v>
      </c>
      <c r="J220" s="12">
        <v>4.4400000000000002E-2</v>
      </c>
      <c r="K220" s="12">
        <v>0.73599999999999999</v>
      </c>
      <c r="L220" s="12">
        <v>1.3200000000000001E-6</v>
      </c>
      <c r="M220" s="12">
        <v>0.193</v>
      </c>
      <c r="N220" s="12">
        <v>0.47099999999999997</v>
      </c>
    </row>
    <row r="221" spans="2:14" x14ac:dyDescent="0.2">
      <c r="B221" s="9" t="str">
        <f>VLOOKUP(Table2[[#This Row],[track_id]],Table1[[id]:[Name]],2,FALSE)</f>
        <v>Îàà Îñ†Î≥¥Îãà Ïù¥Î≥ÑÏù¥ÎçîÎùº</v>
      </c>
      <c r="C221" t="s">
        <v>623</v>
      </c>
      <c r="D221" t="s">
        <v>922</v>
      </c>
      <c r="E221">
        <v>4</v>
      </c>
      <c r="F221" s="11">
        <v>131.36099999999999</v>
      </c>
      <c r="G221" s="12">
        <v>0.45100000000000001</v>
      </c>
      <c r="H221" s="12">
        <v>0.499</v>
      </c>
      <c r="I221">
        <v>-6.1509999999999998</v>
      </c>
      <c r="J221" s="12">
        <v>3.1699999999999999E-2</v>
      </c>
      <c r="K221" s="12">
        <v>0.78300000000000003</v>
      </c>
      <c r="L221" s="12">
        <v>0</v>
      </c>
      <c r="M221" s="12">
        <v>0.122</v>
      </c>
      <c r="N221" s="12">
        <v>0.26200000000000001</v>
      </c>
    </row>
    <row r="222" spans="2:14" x14ac:dyDescent="0.2">
      <c r="B222" s="13" t="str">
        <f>VLOOKUP(Table2[[#This Row],[track_id]],Table1[[id]:[Name]],2,FALSE)</f>
        <v>Set Me Free</v>
      </c>
      <c r="C222" t="s">
        <v>199</v>
      </c>
      <c r="D222" t="s">
        <v>919</v>
      </c>
      <c r="E222">
        <v>4</v>
      </c>
      <c r="F222" s="11">
        <v>130.11000000000001</v>
      </c>
      <c r="G222" s="12">
        <v>0.44900000000000001</v>
      </c>
      <c r="H222" s="12">
        <v>0.39</v>
      </c>
      <c r="I222">
        <v>-8.2629999999999999</v>
      </c>
      <c r="J222" s="12">
        <v>3.6299999999999999E-2</v>
      </c>
      <c r="K222" s="12">
        <v>0.25600000000000001</v>
      </c>
      <c r="L222" s="12">
        <v>0</v>
      </c>
      <c r="M222" s="12">
        <v>0.14699999999999999</v>
      </c>
      <c r="N222" s="12">
        <v>0.123</v>
      </c>
    </row>
    <row r="223" spans="2:14" x14ac:dyDescent="0.2">
      <c r="B223" s="9" t="str">
        <f>VLOOKUP(Table2[[#This Row],[track_id]],Table1[[id]:[Name]],2,FALSE)</f>
        <v>Death &amp; Taxes</v>
      </c>
      <c r="C223" t="s">
        <v>693</v>
      </c>
      <c r="D223" t="s">
        <v>922</v>
      </c>
      <c r="E223">
        <v>3</v>
      </c>
      <c r="F223" s="11">
        <v>113.941</v>
      </c>
      <c r="G223" s="12">
        <v>0.44800000000000001</v>
      </c>
      <c r="H223" s="12">
        <v>0.32800000000000001</v>
      </c>
      <c r="I223">
        <v>-11.132</v>
      </c>
      <c r="J223" s="12">
        <v>3.5099999999999999E-2</v>
      </c>
      <c r="K223" s="12">
        <v>0.80300000000000005</v>
      </c>
      <c r="L223" s="12">
        <v>9.3399999999999993E-5</v>
      </c>
      <c r="M223" s="12">
        <v>0.34699999999999998</v>
      </c>
      <c r="N223" s="12">
        <v>0.20899999999999999</v>
      </c>
    </row>
    <row r="224" spans="2:14" x14ac:dyDescent="0.2">
      <c r="B224" s="13" t="str">
        <f>VLOOKUP(Table2[[#This Row],[track_id]],Table1[[id]:[Name]],2,FALSE)</f>
        <v>A Goose's Dream</v>
      </c>
      <c r="C224" t="s">
        <v>109</v>
      </c>
      <c r="D224" t="s">
        <v>921</v>
      </c>
      <c r="E224">
        <v>4</v>
      </c>
      <c r="F224" s="11">
        <v>136.03399999999999</v>
      </c>
      <c r="G224" s="12">
        <v>0.44700000000000001</v>
      </c>
      <c r="H224" s="12">
        <v>0.47</v>
      </c>
      <c r="I224">
        <v>-5.5490000000000004</v>
      </c>
      <c r="J224" s="12">
        <v>2.6800000000000001E-2</v>
      </c>
      <c r="K224" s="12">
        <v>0.52</v>
      </c>
      <c r="L224" s="12">
        <v>0</v>
      </c>
      <c r="M224" s="12">
        <v>9.8400000000000001E-2</v>
      </c>
      <c r="N224" s="12">
        <v>8.5000000000000006E-2</v>
      </c>
    </row>
    <row r="225" spans="2:14" x14ac:dyDescent="0.2">
      <c r="B225" s="9" t="str">
        <f>VLOOKUP(Table2[[#This Row],[track_id]],Table1[[id]:[Name]],2,FALSE)</f>
        <v>I Will Always Return</v>
      </c>
      <c r="C225" t="s">
        <v>345</v>
      </c>
      <c r="D225" t="s">
        <v>928</v>
      </c>
      <c r="E225">
        <v>3</v>
      </c>
      <c r="F225" s="11">
        <v>142.89099999999999</v>
      </c>
      <c r="G225" s="12">
        <v>0.44700000000000001</v>
      </c>
      <c r="H225" s="12">
        <v>0.55500000000000005</v>
      </c>
      <c r="I225">
        <v>-6.9509999999999996</v>
      </c>
      <c r="J225" s="12">
        <v>2.6200000000000001E-2</v>
      </c>
      <c r="K225" s="12">
        <v>8.1100000000000005E-2</v>
      </c>
      <c r="L225" s="12">
        <v>0</v>
      </c>
      <c r="M225" s="12">
        <v>0.157</v>
      </c>
      <c r="N225" s="12">
        <v>0.219</v>
      </c>
    </row>
    <row r="226" spans="2:14" x14ac:dyDescent="0.2">
      <c r="B226" s="13" t="str">
        <f>VLOOKUP(Table2[[#This Row],[track_id]],Table1[[id]:[Name]],2,FALSE)</f>
        <v>this is what forever feels like (with Nick Jonas)</v>
      </c>
      <c r="C226" t="s">
        <v>734</v>
      </c>
      <c r="D226" t="s">
        <v>923</v>
      </c>
      <c r="E226">
        <v>4</v>
      </c>
      <c r="F226" s="11">
        <v>149.024</v>
      </c>
      <c r="G226" s="12">
        <v>0.44700000000000001</v>
      </c>
      <c r="H226" s="12">
        <v>0.69699999999999995</v>
      </c>
      <c r="I226">
        <v>-4.8959999999999999</v>
      </c>
      <c r="J226" s="12">
        <v>4.2500000000000003E-2</v>
      </c>
      <c r="K226" s="12">
        <v>0.182</v>
      </c>
      <c r="L226" s="12">
        <v>2.4899999999999999E-6</v>
      </c>
      <c r="M226" s="12">
        <v>0.13700000000000001</v>
      </c>
      <c r="N226" s="12">
        <v>0.30599999999999999</v>
      </c>
    </row>
    <row r="227" spans="2:14" x14ac:dyDescent="0.2">
      <c r="B227" s="9" t="str">
        <f>VLOOKUP(Table2[[#This Row],[track_id]],Table1[[id]:[Name]],2,FALSE)</f>
        <v>Wonder</v>
      </c>
      <c r="C227" t="s">
        <v>196</v>
      </c>
      <c r="D227" t="s">
        <v>937</v>
      </c>
      <c r="E227">
        <v>4</v>
      </c>
      <c r="F227" s="11">
        <v>139.774</v>
      </c>
      <c r="G227" s="12">
        <v>0.442</v>
      </c>
      <c r="H227" s="12">
        <v>0.63100000000000001</v>
      </c>
      <c r="I227">
        <v>-5.0960000000000001</v>
      </c>
      <c r="J227" s="12">
        <v>0.05</v>
      </c>
      <c r="K227" s="12">
        <v>0.13600000000000001</v>
      </c>
      <c r="L227" s="12">
        <v>2.2900000000000001E-5</v>
      </c>
      <c r="M227" s="12">
        <v>0.13300000000000001</v>
      </c>
      <c r="N227" s="12">
        <v>0.129</v>
      </c>
    </row>
    <row r="228" spans="2:14" x14ac:dyDescent="0.2">
      <c r="B228" s="13" t="str">
        <f>VLOOKUP(Table2[[#This Row],[track_id]],Table1[[id]:[Name]],2,FALSE)</f>
        <v>Jealous</v>
      </c>
      <c r="C228" t="s">
        <v>511</v>
      </c>
      <c r="D228" t="s">
        <v>923</v>
      </c>
      <c r="E228">
        <v>3</v>
      </c>
      <c r="F228" s="11">
        <v>116.76</v>
      </c>
      <c r="G228" s="12">
        <v>0.439</v>
      </c>
      <c r="H228" s="12">
        <v>0.153</v>
      </c>
      <c r="I228">
        <v>-8.9499999999999993</v>
      </c>
      <c r="J228" s="12">
        <v>4.7899999999999998E-2</v>
      </c>
      <c r="K228" s="12">
        <v>0.874</v>
      </c>
      <c r="L228" s="12">
        <v>0</v>
      </c>
      <c r="M228" s="12">
        <v>0.107</v>
      </c>
      <c r="N228" s="12">
        <v>0.104</v>
      </c>
    </row>
    <row r="229" spans="2:14" x14ac:dyDescent="0.2">
      <c r="B229" s="9" t="str">
        <f>VLOOKUP(Table2[[#This Row],[track_id]],Table1[[id]:[Name]],2,FALSE)</f>
        <v>Sing for Absolution</v>
      </c>
      <c r="C229" t="s">
        <v>485</v>
      </c>
      <c r="D229" t="s">
        <v>920</v>
      </c>
      <c r="E229">
        <v>4</v>
      </c>
      <c r="F229" s="11">
        <v>170.28700000000001</v>
      </c>
      <c r="G229" s="12">
        <v>0.436</v>
      </c>
      <c r="H229" s="12">
        <v>0.67800000000000005</v>
      </c>
      <c r="I229">
        <v>-7.2110000000000003</v>
      </c>
      <c r="J229" s="12">
        <v>3.0099999999999998E-2</v>
      </c>
      <c r="K229" s="12">
        <v>0.45700000000000002</v>
      </c>
      <c r="L229" s="12">
        <v>3.8399999999999997E-2</v>
      </c>
      <c r="M229" s="12">
        <v>8.7300000000000003E-2</v>
      </c>
      <c r="N229" s="12">
        <v>0.19400000000000001</v>
      </c>
    </row>
    <row r="230" spans="2:14" x14ac:dyDescent="0.2">
      <c r="B230" s="13" t="str">
        <f>VLOOKUP(Table2[[#This Row],[track_id]],Table1[[id]:[Name]],2,FALSE)</f>
        <v>Forever and a Day</v>
      </c>
      <c r="C230" t="s">
        <v>881</v>
      </c>
      <c r="D230" t="s">
        <v>925</v>
      </c>
      <c r="E230">
        <v>4</v>
      </c>
      <c r="F230" s="11">
        <v>80.052999999999997</v>
      </c>
      <c r="G230" s="12">
        <v>0.436</v>
      </c>
      <c r="H230" s="12">
        <v>0.46700000000000003</v>
      </c>
      <c r="I230">
        <v>-6.6559999999999997</v>
      </c>
      <c r="J230" s="12">
        <v>4.6100000000000002E-2</v>
      </c>
      <c r="K230" s="12">
        <v>8.1000000000000003E-2</v>
      </c>
      <c r="L230" s="12">
        <v>0</v>
      </c>
      <c r="M230" s="12">
        <v>0.151</v>
      </c>
      <c r="N230" s="12">
        <v>0.30099999999999999</v>
      </c>
    </row>
    <row r="231" spans="2:14" x14ac:dyDescent="0.2">
      <c r="B231" s="9" t="str">
        <f>VLOOKUP(Table2[[#This Row],[track_id]],Table1[[id]:[Name]],2,FALSE)</f>
        <v>i'm not okay</v>
      </c>
      <c r="C231" t="s">
        <v>689</v>
      </c>
      <c r="D231" t="s">
        <v>937</v>
      </c>
      <c r="E231">
        <v>3</v>
      </c>
      <c r="F231" s="11">
        <v>128.50399999999999</v>
      </c>
      <c r="G231" s="12">
        <v>0.434</v>
      </c>
      <c r="H231" s="12">
        <v>0.46700000000000003</v>
      </c>
      <c r="I231">
        <v>-5.9260000000000002</v>
      </c>
      <c r="J231" s="12">
        <v>4.3400000000000001E-2</v>
      </c>
      <c r="K231" s="12">
        <v>0.84899999999999998</v>
      </c>
      <c r="L231" s="12">
        <v>1.42E-5</v>
      </c>
      <c r="M231" s="12">
        <v>0.14299999999999999</v>
      </c>
      <c r="N231" s="12">
        <v>0.14099999999999999</v>
      </c>
    </row>
    <row r="232" spans="2:14" x14ac:dyDescent="0.2">
      <c r="B232" s="13" t="str">
        <f>VLOOKUP(Table2[[#This Row],[track_id]],Table1[[id]:[Name]],2,FALSE)</f>
        <v>Finally Free</v>
      </c>
      <c r="C232" t="s">
        <v>209</v>
      </c>
      <c r="D232" t="s">
        <v>929</v>
      </c>
      <c r="E232">
        <v>4</v>
      </c>
      <c r="F232" s="11">
        <v>171.797</v>
      </c>
      <c r="G232" s="12">
        <v>0.434</v>
      </c>
      <c r="H232" s="12">
        <v>0.71299999999999997</v>
      </c>
      <c r="I232">
        <v>-6.44</v>
      </c>
      <c r="J232" s="12">
        <v>3.61E-2</v>
      </c>
      <c r="K232" s="12">
        <v>0.16800000000000001</v>
      </c>
      <c r="L232" s="12">
        <v>0</v>
      </c>
      <c r="M232" s="12">
        <v>0.10100000000000001</v>
      </c>
      <c r="N232" s="12">
        <v>0.376</v>
      </c>
    </row>
    <row r="233" spans="2:14" x14ac:dyDescent="0.2">
      <c r="B233" s="9" t="str">
        <f>VLOOKUP(Table2[[#This Row],[track_id]],Table1[[id]:[Name]],2,FALSE)</f>
        <v>Slow It Down</v>
      </c>
      <c r="C233" t="s">
        <v>875</v>
      </c>
      <c r="D233" t="s">
        <v>926</v>
      </c>
      <c r="E233">
        <v>4</v>
      </c>
      <c r="F233" s="11">
        <v>181.489</v>
      </c>
      <c r="G233" s="12">
        <v>0.432</v>
      </c>
      <c r="H233" s="12">
        <v>0.58299999999999996</v>
      </c>
      <c r="I233">
        <v>-4.6820000000000004</v>
      </c>
      <c r="J233" s="12">
        <v>6.8699999999999997E-2</v>
      </c>
      <c r="K233" s="12">
        <v>0.17399999999999999</v>
      </c>
      <c r="L233" s="12">
        <v>0</v>
      </c>
      <c r="M233" s="12">
        <v>9.3299999999999994E-2</v>
      </c>
      <c r="N233" s="12">
        <v>0.54400000000000004</v>
      </c>
    </row>
    <row r="234" spans="2:14" x14ac:dyDescent="0.2">
      <c r="B234" s="13" t="str">
        <f>VLOOKUP(Table2[[#This Row],[track_id]],Table1[[id]:[Name]],2,FALSE)</f>
        <v>A&amp;W</v>
      </c>
      <c r="C234" t="s">
        <v>892</v>
      </c>
      <c r="D234" t="s">
        <v>928</v>
      </c>
      <c r="E234">
        <v>4</v>
      </c>
      <c r="F234" s="11">
        <v>157.11199999999999</v>
      </c>
      <c r="G234" s="12">
        <v>0.42899999999999999</v>
      </c>
      <c r="H234" s="12">
        <v>0.23899999999999999</v>
      </c>
      <c r="I234">
        <v>-14.696</v>
      </c>
      <c r="J234" s="12">
        <v>0.11</v>
      </c>
      <c r="K234" s="12">
        <v>0.63200000000000001</v>
      </c>
      <c r="L234" s="12">
        <v>0.38900000000000001</v>
      </c>
      <c r="M234" s="12">
        <v>0.11600000000000001</v>
      </c>
      <c r="N234" s="12">
        <v>0.13700000000000001</v>
      </c>
    </row>
    <row r="235" spans="2:14" x14ac:dyDescent="0.2">
      <c r="B235" s="9" t="str">
        <f>VLOOKUP(Table2[[#This Row],[track_id]],Table1[[id]:[Name]],2,FALSE)</f>
        <v>Cool</v>
      </c>
      <c r="C235" t="s">
        <v>686</v>
      </c>
      <c r="D235" t="s">
        <v>922</v>
      </c>
      <c r="E235">
        <v>4</v>
      </c>
      <c r="F235" s="11">
        <v>61.04</v>
      </c>
      <c r="G235" s="12">
        <v>0.42599999999999999</v>
      </c>
      <c r="H235" s="12">
        <v>0.13900000000000001</v>
      </c>
      <c r="I235">
        <v>-10.916</v>
      </c>
      <c r="J235" s="12">
        <v>3.0099999999999998E-2</v>
      </c>
      <c r="K235" s="12">
        <v>0.91500000000000004</v>
      </c>
      <c r="L235" s="12">
        <v>2.4199999999999998E-3</v>
      </c>
      <c r="M235" s="12">
        <v>0.107</v>
      </c>
      <c r="N235" s="12">
        <v>0.222</v>
      </c>
    </row>
    <row r="236" spans="2:14" x14ac:dyDescent="0.2">
      <c r="B236" s="13" t="str">
        <f>VLOOKUP(Table2[[#This Row],[track_id]],Table1[[id]:[Name]],2,FALSE)</f>
        <v>i love you</v>
      </c>
      <c r="C236" t="s">
        <v>102</v>
      </c>
      <c r="D236" t="s">
        <v>918</v>
      </c>
      <c r="E236">
        <v>4</v>
      </c>
      <c r="F236" s="11">
        <v>137.446</v>
      </c>
      <c r="G236" s="12">
        <v>0.42099999999999999</v>
      </c>
      <c r="H236" s="12">
        <v>0.13100000000000001</v>
      </c>
      <c r="I236">
        <v>-18.434999999999999</v>
      </c>
      <c r="J236" s="12">
        <v>3.8199999999999998E-2</v>
      </c>
      <c r="K236" s="12">
        <v>0.95199999999999996</v>
      </c>
      <c r="L236" s="12">
        <v>4.5300000000000002E-3</v>
      </c>
      <c r="M236" s="12">
        <v>0.109</v>
      </c>
      <c r="N236" s="12">
        <v>0.12</v>
      </c>
    </row>
    <row r="237" spans="2:14" x14ac:dyDescent="0.2">
      <c r="B237" s="9" t="str">
        <f>VLOOKUP(Table2[[#This Row],[track_id]],Table1[[id]:[Name]],2,FALSE)</f>
        <v>Berenstein</v>
      </c>
      <c r="C237" t="s">
        <v>214</v>
      </c>
      <c r="D237" t="s">
        <v>921</v>
      </c>
      <c r="E237">
        <v>4</v>
      </c>
      <c r="F237" s="11">
        <v>134.94499999999999</v>
      </c>
      <c r="G237" s="12">
        <v>0.41799999999999998</v>
      </c>
      <c r="H237" s="12">
        <v>0.72</v>
      </c>
      <c r="I237">
        <v>-5.9340000000000002</v>
      </c>
      <c r="J237" s="12">
        <v>3.3799999999999997E-2</v>
      </c>
      <c r="K237" s="12">
        <v>1.3299999999999999E-2</v>
      </c>
      <c r="L237" s="12">
        <v>1.08E-4</v>
      </c>
      <c r="M237" s="12">
        <v>0.21299999999999999</v>
      </c>
      <c r="N237" s="12">
        <v>0.219</v>
      </c>
    </row>
    <row r="238" spans="2:14" x14ac:dyDescent="0.2">
      <c r="B238" s="13" t="str">
        <f>VLOOKUP(Table2[[#This Row],[track_id]],Table1[[id]:[Name]],2,FALSE)</f>
        <v>Boyfriends</v>
      </c>
      <c r="C238" t="s">
        <v>18</v>
      </c>
      <c r="D238" t="s">
        <v>918</v>
      </c>
      <c r="E238">
        <v>4</v>
      </c>
      <c r="F238" s="11">
        <v>118.029</v>
      </c>
      <c r="G238" s="12">
        <v>0.41699999999999998</v>
      </c>
      <c r="H238" s="12">
        <v>0.20200000000000001</v>
      </c>
      <c r="I238">
        <v>-10.976000000000001</v>
      </c>
      <c r="J238" s="12">
        <v>3.5700000000000003E-2</v>
      </c>
      <c r="K238" s="12">
        <v>0.93500000000000005</v>
      </c>
      <c r="L238" s="12">
        <v>0</v>
      </c>
      <c r="M238" s="12">
        <v>0.108</v>
      </c>
      <c r="N238" s="12">
        <v>0.32300000000000001</v>
      </c>
    </row>
    <row r="239" spans="2:14" x14ac:dyDescent="0.2">
      <c r="B239" s="9" t="str">
        <f>VLOOKUP(Table2[[#This Row],[track_id]],Table1[[id]:[Name]],2,FALSE)</f>
        <v>You're Nobody till Somebody Loves You</v>
      </c>
      <c r="C239" t="s">
        <v>454</v>
      </c>
      <c r="D239" t="s">
        <v>920</v>
      </c>
      <c r="E239">
        <v>4</v>
      </c>
      <c r="F239" s="11">
        <v>68.37</v>
      </c>
      <c r="G239" s="12">
        <v>0.41199999999999998</v>
      </c>
      <c r="H239" s="12">
        <v>0.39400000000000002</v>
      </c>
      <c r="I239">
        <v>-6.3410000000000002</v>
      </c>
      <c r="J239" s="12">
        <v>2.8299999999999999E-2</v>
      </c>
      <c r="K239" s="12">
        <v>0.127</v>
      </c>
      <c r="L239" s="12">
        <v>0</v>
      </c>
      <c r="M239" s="12">
        <v>8.3299999999999999E-2</v>
      </c>
      <c r="N239" s="12">
        <v>0.35899999999999999</v>
      </c>
    </row>
    <row r="240" spans="2:14" x14ac:dyDescent="0.2">
      <c r="B240" s="13" t="str">
        <f>VLOOKUP(Table2[[#This Row],[track_id]],Table1[[id]:[Name]],2,FALSE)</f>
        <v>THE GREATEST</v>
      </c>
      <c r="C240" t="s">
        <v>789</v>
      </c>
      <c r="D240" t="s">
        <v>922</v>
      </c>
      <c r="E240">
        <v>4</v>
      </c>
      <c r="F240" s="11">
        <v>128.173</v>
      </c>
      <c r="G240" s="12">
        <v>0.40699999999999997</v>
      </c>
      <c r="H240" s="12">
        <v>0.192</v>
      </c>
      <c r="I240">
        <v>-10.99</v>
      </c>
      <c r="J240" s="12">
        <v>3.6799999999999999E-2</v>
      </c>
      <c r="K240" s="12">
        <v>0.63700000000000001</v>
      </c>
      <c r="L240" s="12">
        <v>3.3299999999999999E-6</v>
      </c>
      <c r="M240" s="12">
        <v>0.21</v>
      </c>
      <c r="N240" s="12">
        <v>0.159</v>
      </c>
    </row>
    <row r="241" spans="2:14" x14ac:dyDescent="0.2">
      <c r="B241" s="9" t="str">
        <f>VLOOKUP(Table2[[#This Row],[track_id]],Table1[[id]:[Name]],2,FALSE)</f>
        <v>Paris in the Rain</v>
      </c>
      <c r="C241" t="s">
        <v>40</v>
      </c>
      <c r="D241" t="s">
        <v>924</v>
      </c>
      <c r="E241">
        <v>4</v>
      </c>
      <c r="F241" s="11">
        <v>79.704999999999998</v>
      </c>
      <c r="G241" s="12">
        <v>0.40600000000000003</v>
      </c>
      <c r="H241" s="12">
        <v>0.40799999999999997</v>
      </c>
      <c r="I241">
        <v>-9.4190000000000005</v>
      </c>
      <c r="J241" s="12">
        <v>5.2999999999999999E-2</v>
      </c>
      <c r="K241" s="12">
        <v>0.77100000000000002</v>
      </c>
      <c r="L241" s="12">
        <v>7.8800000000000008E-6</v>
      </c>
      <c r="M241" s="12">
        <v>0.39400000000000002</v>
      </c>
      <c r="N241" s="12">
        <v>0.52500000000000002</v>
      </c>
    </row>
    <row r="242" spans="2:14" x14ac:dyDescent="0.2">
      <c r="B242" s="13" t="str">
        <f>VLOOKUP(Table2[[#This Row],[track_id]],Table1[[id]:[Name]],2,FALSE)</f>
        <v>Millionaires</v>
      </c>
      <c r="C242" t="s">
        <v>173</v>
      </c>
      <c r="D242" t="s">
        <v>929</v>
      </c>
      <c r="E242">
        <v>4</v>
      </c>
      <c r="F242" s="11">
        <v>186.06</v>
      </c>
      <c r="G242" s="12">
        <v>0.40200000000000002</v>
      </c>
      <c r="H242" s="12">
        <v>0.79100000000000004</v>
      </c>
      <c r="I242">
        <v>-3.8039999999999998</v>
      </c>
      <c r="J242" s="12">
        <v>4.3400000000000001E-2</v>
      </c>
      <c r="K242" s="12">
        <v>0.16900000000000001</v>
      </c>
      <c r="L242" s="12">
        <v>0</v>
      </c>
      <c r="M242" s="12">
        <v>0.16700000000000001</v>
      </c>
      <c r="N242" s="12">
        <v>0.49299999999999999</v>
      </c>
    </row>
    <row r="243" spans="2:14" x14ac:dyDescent="0.2">
      <c r="B243" s="9" t="str">
        <f>VLOOKUP(Table2[[#This Row],[track_id]],Table1[[id]:[Name]],2,FALSE)</f>
        <v>Sober</v>
      </c>
      <c r="C243" t="s">
        <v>763</v>
      </c>
      <c r="D243" t="s">
        <v>923</v>
      </c>
      <c r="E243">
        <v>3</v>
      </c>
      <c r="F243" s="11">
        <v>170.22</v>
      </c>
      <c r="G243" s="12">
        <v>0.39700000000000002</v>
      </c>
      <c r="H243" s="12">
        <v>0.30299999999999999</v>
      </c>
      <c r="I243">
        <v>-10.413</v>
      </c>
      <c r="J243" s="12">
        <v>0.11</v>
      </c>
      <c r="K243" s="12">
        <v>0.79800000000000004</v>
      </c>
      <c r="L243" s="12">
        <v>4.16E-6</v>
      </c>
      <c r="M243" s="12">
        <v>8.2400000000000001E-2</v>
      </c>
      <c r="N243" s="12">
        <v>0.17</v>
      </c>
    </row>
    <row r="244" spans="2:14" x14ac:dyDescent="0.2">
      <c r="B244" s="13" t="str">
        <f>VLOOKUP(Table2[[#This Row],[track_id]],Table1[[id]:[Name]],2,FALSE)</f>
        <v>happier</v>
      </c>
      <c r="C244" t="s">
        <v>120</v>
      </c>
      <c r="D244" t="s">
        <v>925</v>
      </c>
      <c r="E244">
        <v>3</v>
      </c>
      <c r="F244" s="11">
        <v>168.92400000000001</v>
      </c>
      <c r="G244" s="12">
        <v>0.39500000000000002</v>
      </c>
      <c r="H244" s="12">
        <v>0.443</v>
      </c>
      <c r="I244">
        <v>-9.7200000000000006</v>
      </c>
      <c r="J244" s="12">
        <v>0.13300000000000001</v>
      </c>
      <c r="K244" s="12">
        <v>0.76500000000000001</v>
      </c>
      <c r="L244" s="12">
        <v>9.6700000000000006E-6</v>
      </c>
      <c r="M244" s="12">
        <v>8.3900000000000002E-2</v>
      </c>
      <c r="N244" s="12">
        <v>0.33800000000000002</v>
      </c>
    </row>
    <row r="245" spans="2:14" x14ac:dyDescent="0.2">
      <c r="B245" s="9" t="str">
        <f>VLOOKUP(Table2[[#This Row],[track_id]],Table1[[id]:[Name]],2,FALSE)</f>
        <v>Monsters</v>
      </c>
      <c r="C245" t="s">
        <v>760</v>
      </c>
      <c r="D245" t="s">
        <v>918</v>
      </c>
      <c r="E245">
        <v>4</v>
      </c>
      <c r="F245" s="11">
        <v>145.761</v>
      </c>
      <c r="G245" s="12">
        <v>0.39400000000000002</v>
      </c>
      <c r="H245" s="12">
        <v>0.254</v>
      </c>
      <c r="I245">
        <v>-9.3979999999999997</v>
      </c>
      <c r="J245" s="12">
        <v>2.8299999999999999E-2</v>
      </c>
      <c r="K245" s="12">
        <v>0.33600000000000002</v>
      </c>
      <c r="L245" s="12">
        <v>0</v>
      </c>
      <c r="M245" s="12">
        <v>0.105</v>
      </c>
      <c r="N245" s="12">
        <v>0.13200000000000001</v>
      </c>
    </row>
    <row r="246" spans="2:14" x14ac:dyDescent="0.2">
      <c r="B246" s="13" t="str">
        <f>VLOOKUP(Table2[[#This Row],[track_id]],Table1[[id]:[Name]],2,FALSE)</f>
        <v>What Was I Made For? [From The Motion Picture "Barbie"]</v>
      </c>
      <c r="C246" t="s">
        <v>908</v>
      </c>
      <c r="D246" t="s">
        <v>918</v>
      </c>
      <c r="E246">
        <v>4</v>
      </c>
      <c r="F246" s="11">
        <v>79.448999999999998</v>
      </c>
      <c r="G246" s="12">
        <v>0.39100000000000001</v>
      </c>
      <c r="H246" s="12">
        <v>8.4000000000000005E-2</v>
      </c>
      <c r="I246">
        <v>-17.843</v>
      </c>
      <c r="J246" s="12">
        <v>3.1699999999999999E-2</v>
      </c>
      <c r="K246" s="12">
        <v>0.95299999999999996</v>
      </c>
      <c r="L246" s="12">
        <v>0</v>
      </c>
      <c r="M246" s="12">
        <v>9.8299999999999998E-2</v>
      </c>
      <c r="N246" s="12">
        <v>0.111</v>
      </c>
    </row>
    <row r="247" spans="2:14" x14ac:dyDescent="0.2">
      <c r="B247" s="9" t="str">
        <f>VLOOKUP(Table2[[#This Row],[track_id]],Table1[[id]:[Name]],2,FALSE)</f>
        <v>Clouds</v>
      </c>
      <c r="C247" t="s">
        <v>228</v>
      </c>
      <c r="D247" t="s">
        <v>925</v>
      </c>
      <c r="E247">
        <v>3</v>
      </c>
      <c r="F247" s="11">
        <v>78.805000000000007</v>
      </c>
      <c r="G247" s="12">
        <v>0.39100000000000001</v>
      </c>
      <c r="H247" s="12">
        <v>0.17499999999999999</v>
      </c>
      <c r="I247">
        <v>-13.881</v>
      </c>
      <c r="J247" s="12">
        <v>3.5299999999999998E-2</v>
      </c>
      <c r="K247" s="12">
        <v>0.92200000000000004</v>
      </c>
      <c r="L247" s="12">
        <v>2.4700000000000001E-6</v>
      </c>
      <c r="M247" s="12">
        <v>8.9599999999999999E-2</v>
      </c>
      <c r="N247" s="12">
        <v>0.25900000000000001</v>
      </c>
    </row>
    <row r="248" spans="2:14" x14ac:dyDescent="0.2">
      <c r="B248" s="13" t="str">
        <f>VLOOKUP(Table2[[#This Row],[track_id]],Table1[[id]:[Name]],2,FALSE)</f>
        <v>Ï†úÎ∞ú</v>
      </c>
      <c r="C248" t="s">
        <v>581</v>
      </c>
      <c r="D248" t="s">
        <v>936</v>
      </c>
      <c r="E248">
        <v>4</v>
      </c>
      <c r="F248" s="11">
        <v>122.52200000000001</v>
      </c>
      <c r="G248" s="12">
        <v>0.38800000000000001</v>
      </c>
      <c r="H248" s="12">
        <v>0.28899999999999998</v>
      </c>
      <c r="I248">
        <v>-7.3940000000000001</v>
      </c>
      <c r="J248" s="12">
        <v>3.8600000000000002E-2</v>
      </c>
      <c r="K248" s="12">
        <v>0.59299999999999997</v>
      </c>
      <c r="L248" s="12">
        <v>0</v>
      </c>
      <c r="M248" s="12">
        <v>0.15</v>
      </c>
      <c r="N248" s="12">
        <v>0.193</v>
      </c>
    </row>
    <row r="249" spans="2:14" x14ac:dyDescent="0.2">
      <c r="B249" s="9" t="str">
        <f>VLOOKUP(Table2[[#This Row],[track_id]],Table1[[id]:[Name]],2,FALSE)</f>
        <v>Wonderland (Taylor's Version)</v>
      </c>
      <c r="C249" t="s">
        <v>820</v>
      </c>
      <c r="D249" t="s">
        <v>924</v>
      </c>
      <c r="E249">
        <v>5</v>
      </c>
      <c r="F249" s="11">
        <v>123.18</v>
      </c>
      <c r="G249" s="12">
        <v>0.38700000000000001</v>
      </c>
      <c r="H249" s="12">
        <v>0.70299999999999996</v>
      </c>
      <c r="I249">
        <v>-5.9560000000000004</v>
      </c>
      <c r="J249" s="12">
        <v>5.45E-2</v>
      </c>
      <c r="K249" s="12">
        <v>1.0500000000000001E-2</v>
      </c>
      <c r="L249" s="12">
        <v>1.1E-5</v>
      </c>
      <c r="M249" s="12">
        <v>0.128</v>
      </c>
      <c r="N249" s="12">
        <v>0.32</v>
      </c>
    </row>
    <row r="250" spans="2:14" x14ac:dyDescent="0.2">
      <c r="B250" s="13" t="str">
        <f>VLOOKUP(Table2[[#This Row],[track_id]],Table1[[id]:[Name]],2,FALSE)</f>
        <v>this is what slow dancing feels like</v>
      </c>
      <c r="C250" t="s">
        <v>772</v>
      </c>
      <c r="D250" t="s">
        <v>941</v>
      </c>
      <c r="E250">
        <v>4</v>
      </c>
      <c r="F250" s="11">
        <v>66.451999999999998</v>
      </c>
      <c r="G250" s="12">
        <v>0.38500000000000001</v>
      </c>
      <c r="H250" s="12">
        <v>0.504</v>
      </c>
      <c r="I250">
        <v>-3.2040000000000002</v>
      </c>
      <c r="J250" s="12">
        <v>3.4000000000000002E-2</v>
      </c>
      <c r="K250" s="12">
        <v>0.29599999999999999</v>
      </c>
      <c r="L250" s="12">
        <v>6.7600000000000004E-3</v>
      </c>
      <c r="M250" s="12">
        <v>0.111</v>
      </c>
      <c r="N250" s="12">
        <v>0.33</v>
      </c>
    </row>
    <row r="251" spans="2:14" x14ac:dyDescent="0.2">
      <c r="B251" s="9" t="str">
        <f>VLOOKUP(Table2[[#This Row],[track_id]],Table1[[id]:[Name]],2,FALSE)</f>
        <v>traitor</v>
      </c>
      <c r="C251" t="s">
        <v>116</v>
      </c>
      <c r="D251" t="s">
        <v>924</v>
      </c>
      <c r="E251">
        <v>4</v>
      </c>
      <c r="F251" s="11">
        <v>100.607</v>
      </c>
      <c r="G251" s="12">
        <v>0.38</v>
      </c>
      <c r="H251" s="12">
        <v>0.33900000000000002</v>
      </c>
      <c r="I251">
        <v>-7.8849999999999998</v>
      </c>
      <c r="J251" s="12">
        <v>3.3799999999999997E-2</v>
      </c>
      <c r="K251" s="12">
        <v>0.69099999999999995</v>
      </c>
      <c r="L251" s="12">
        <v>0</v>
      </c>
      <c r="M251" s="12">
        <v>0.12</v>
      </c>
      <c r="N251" s="12">
        <v>8.4900000000000003E-2</v>
      </c>
    </row>
    <row r="252" spans="2:14" x14ac:dyDescent="0.2">
      <c r="B252" s="13" t="str">
        <f>VLOOKUP(Table2[[#This Row],[track_id]],Table1[[id]:[Name]],2,FALSE)</f>
        <v>Weight in Gold</v>
      </c>
      <c r="C252" t="s">
        <v>175</v>
      </c>
      <c r="D252" t="s">
        <v>941</v>
      </c>
      <c r="E252">
        <v>3</v>
      </c>
      <c r="F252" s="11">
        <v>179.404</v>
      </c>
      <c r="G252" s="12">
        <v>0.38</v>
      </c>
      <c r="H252" s="12">
        <v>0.438</v>
      </c>
      <c r="I252">
        <v>-5.5259999999999998</v>
      </c>
      <c r="J252" s="12">
        <v>9.6199999999999994E-2</v>
      </c>
      <c r="K252" s="12">
        <v>2.5899999999999999E-2</v>
      </c>
      <c r="L252" s="12">
        <v>1.29E-5</v>
      </c>
      <c r="M252" s="12">
        <v>0.154</v>
      </c>
      <c r="N252" s="12">
        <v>0.34899999999999998</v>
      </c>
    </row>
    <row r="253" spans="2:14" x14ac:dyDescent="0.2">
      <c r="B253" s="9" t="str">
        <f>VLOOKUP(Table2[[#This Row],[track_id]],Table1[[id]:[Name]],2,FALSE)</f>
        <v>Dear John (Taylor's Version)</v>
      </c>
      <c r="C253" t="s">
        <v>836</v>
      </c>
      <c r="D253" t="s">
        <v>921</v>
      </c>
      <c r="E253">
        <v>3</v>
      </c>
      <c r="F253" s="11">
        <v>119.447</v>
      </c>
      <c r="G253" s="12">
        <v>0.379</v>
      </c>
      <c r="H253" s="12">
        <v>0.46800000000000003</v>
      </c>
      <c r="I253">
        <v>-5.07</v>
      </c>
      <c r="J253" s="12">
        <v>2.98E-2</v>
      </c>
      <c r="K253" s="12">
        <v>3.27E-2</v>
      </c>
      <c r="L253" s="12">
        <v>0</v>
      </c>
      <c r="M253" s="12">
        <v>0.158</v>
      </c>
      <c r="N253" s="12">
        <v>0.115</v>
      </c>
    </row>
    <row r="254" spans="2:14" x14ac:dyDescent="0.2">
      <c r="B254" s="13" t="str">
        <f>VLOOKUP(Table2[[#This Row],[track_id]],Table1[[id]:[Name]],2,FALSE)</f>
        <v>Pluto Projector</v>
      </c>
      <c r="C254" t="s">
        <v>777</v>
      </c>
      <c r="D254" t="s">
        <v>920</v>
      </c>
      <c r="E254">
        <v>4</v>
      </c>
      <c r="F254" s="11">
        <v>79.786000000000001</v>
      </c>
      <c r="G254" s="12">
        <v>0.379</v>
      </c>
      <c r="H254" s="12">
        <v>0.219</v>
      </c>
      <c r="I254">
        <v>-11.196</v>
      </c>
      <c r="J254" s="12">
        <v>3.0700000000000002E-2</v>
      </c>
      <c r="K254" s="12">
        <v>0.70699999999999996</v>
      </c>
      <c r="L254" s="12">
        <v>6.9099999999999999E-4</v>
      </c>
      <c r="M254" s="12">
        <v>0.11799999999999999</v>
      </c>
      <c r="N254" s="12">
        <v>0.188</v>
      </c>
    </row>
    <row r="255" spans="2:14" x14ac:dyDescent="0.2">
      <c r="B255" s="9" t="str">
        <f>VLOOKUP(Table2[[#This Row],[track_id]],Table1[[id]:[Name]],2,FALSE)</f>
        <v>The Long Song</v>
      </c>
      <c r="C255" t="s">
        <v>398</v>
      </c>
      <c r="D255" t="s">
        <v>927</v>
      </c>
      <c r="E255">
        <v>4</v>
      </c>
      <c r="F255" s="11">
        <v>119.962</v>
      </c>
      <c r="G255" s="12">
        <v>0.378</v>
      </c>
      <c r="H255" s="12">
        <v>0.497</v>
      </c>
      <c r="I255">
        <v>-12.019</v>
      </c>
      <c r="J255" s="12">
        <v>4.0599999999999997E-2</v>
      </c>
      <c r="K255" s="12">
        <v>0.75800000000000001</v>
      </c>
      <c r="L255" s="12">
        <v>0.92</v>
      </c>
      <c r="M255" s="12">
        <v>0.186</v>
      </c>
      <c r="N255" s="12">
        <v>0.159</v>
      </c>
    </row>
    <row r="256" spans="2:14" x14ac:dyDescent="0.2">
      <c r="B256" s="13" t="str">
        <f>VLOOKUP(Table2[[#This Row],[track_id]],Table1[[id]:[Name]],2,FALSE)</f>
        <v>You'll Be In My Heart - From "Tarzan"/Soundtrack Version</v>
      </c>
      <c r="C256" t="s">
        <v>315</v>
      </c>
      <c r="D256" t="s">
        <v>927</v>
      </c>
      <c r="E256">
        <v>3</v>
      </c>
      <c r="F256" s="11">
        <v>101.023</v>
      </c>
      <c r="G256" s="12">
        <v>0.378</v>
      </c>
      <c r="H256" s="12">
        <v>9.5600000000000004E-2</v>
      </c>
      <c r="I256">
        <v>-21.07</v>
      </c>
      <c r="J256" s="12">
        <v>3.95E-2</v>
      </c>
      <c r="K256" s="12">
        <v>0.86099999999999999</v>
      </c>
      <c r="L256" s="12">
        <v>0</v>
      </c>
      <c r="M256" s="12">
        <v>0.20499999999999999</v>
      </c>
      <c r="N256" s="12">
        <v>0.32100000000000001</v>
      </c>
    </row>
    <row r="257" spans="2:14" x14ac:dyDescent="0.2">
      <c r="B257" s="9" t="str">
        <f>VLOOKUP(Table2[[#This Row],[track_id]],Table1[[id]:[Name]],2,FALSE)</f>
        <v>Pano</v>
      </c>
      <c r="C257" t="s">
        <v>634</v>
      </c>
      <c r="D257" t="s">
        <v>924</v>
      </c>
      <c r="E257">
        <v>3</v>
      </c>
      <c r="F257" s="11">
        <v>174.839</v>
      </c>
      <c r="G257" s="12">
        <v>0.375</v>
      </c>
      <c r="H257" s="12">
        <v>0.45700000000000002</v>
      </c>
      <c r="I257">
        <v>-7.0179999999999998</v>
      </c>
      <c r="J257" s="12">
        <v>3.15E-2</v>
      </c>
      <c r="K257" s="12">
        <v>0.86799999999999999</v>
      </c>
      <c r="L257" s="12">
        <v>1.4500000000000001E-2</v>
      </c>
      <c r="M257" s="12">
        <v>0.191</v>
      </c>
      <c r="N257" s="12">
        <v>0.41499999999999998</v>
      </c>
    </row>
    <row r="258" spans="2:14" x14ac:dyDescent="0.2">
      <c r="B258" s="13" t="str">
        <f>VLOOKUP(Table2[[#This Row],[track_id]],Table1[[id]:[Name]],2,FALSE)</f>
        <v>Kiwi</v>
      </c>
      <c r="C258" t="s">
        <v>5</v>
      </c>
      <c r="D258" t="s">
        <v>919</v>
      </c>
      <c r="E258">
        <v>4</v>
      </c>
      <c r="F258" s="11">
        <v>147.124</v>
      </c>
      <c r="G258" s="12">
        <v>0.375</v>
      </c>
      <c r="H258" s="12">
        <v>0.93</v>
      </c>
      <c r="I258">
        <v>-2.6309999999999998</v>
      </c>
      <c r="J258" s="12">
        <v>5.6099999999999997E-2</v>
      </c>
      <c r="K258" s="12">
        <v>6.4000000000000005E-4</v>
      </c>
      <c r="L258" s="12">
        <v>0</v>
      </c>
      <c r="M258" s="12">
        <v>0.318</v>
      </c>
      <c r="N258" s="12">
        <v>0.49099999999999999</v>
      </c>
    </row>
    <row r="259" spans="2:14" x14ac:dyDescent="0.2">
      <c r="B259" s="9" t="str">
        <f>VLOOKUP(Table2[[#This Row],[track_id]],Table1[[id]:[Name]],2,FALSE)</f>
        <v>Always Been You</v>
      </c>
      <c r="C259" t="s">
        <v>725</v>
      </c>
      <c r="D259" t="s">
        <v>924</v>
      </c>
      <c r="E259">
        <v>4</v>
      </c>
      <c r="F259" s="11">
        <v>124.80200000000001</v>
      </c>
      <c r="G259" s="12">
        <v>0.37</v>
      </c>
      <c r="H259" s="12">
        <v>0.39</v>
      </c>
      <c r="I259">
        <v>-6.9580000000000002</v>
      </c>
      <c r="J259" s="12">
        <v>4.19E-2</v>
      </c>
      <c r="K259" s="12">
        <v>0.22900000000000001</v>
      </c>
      <c r="L259" s="12">
        <v>0</v>
      </c>
      <c r="M259" s="12">
        <v>8.2299999999999998E-2</v>
      </c>
      <c r="N259" s="12">
        <v>0.309</v>
      </c>
    </row>
    <row r="260" spans="2:14" x14ac:dyDescent="0.2">
      <c r="B260" s="13" t="str">
        <f>VLOOKUP(Table2[[#This Row],[track_id]],Table1[[id]:[Name]],2,FALSE)</f>
        <v>favorite crime</v>
      </c>
      <c r="C260" t="s">
        <v>118</v>
      </c>
      <c r="D260" t="s">
        <v>927</v>
      </c>
      <c r="E260">
        <v>4</v>
      </c>
      <c r="F260" s="11">
        <v>172.929</v>
      </c>
      <c r="G260" s="12">
        <v>0.36899999999999999</v>
      </c>
      <c r="H260" s="12">
        <v>0.27200000000000002</v>
      </c>
      <c r="I260">
        <v>-10.497</v>
      </c>
      <c r="J260" s="12">
        <v>3.6400000000000002E-2</v>
      </c>
      <c r="K260" s="12">
        <v>0.86599999999999999</v>
      </c>
      <c r="L260" s="12">
        <v>0</v>
      </c>
      <c r="M260" s="12">
        <v>0.14699999999999999</v>
      </c>
      <c r="N260" s="12">
        <v>0.218</v>
      </c>
    </row>
    <row r="261" spans="2:14" x14ac:dyDescent="0.2">
      <c r="B261" s="9" t="str">
        <f>VLOOKUP(Table2[[#This Row],[track_id]],Table1[[id]:[Name]],2,FALSE)</f>
        <v>when the party's over</v>
      </c>
      <c r="C261" t="s">
        <v>184</v>
      </c>
      <c r="D261" t="s">
        <v>921</v>
      </c>
      <c r="E261">
        <v>4</v>
      </c>
      <c r="F261" s="11">
        <v>82.641999999999996</v>
      </c>
      <c r="G261" s="12">
        <v>0.36699999999999999</v>
      </c>
      <c r="H261" s="12">
        <v>0.111</v>
      </c>
      <c r="I261">
        <v>-14.084</v>
      </c>
      <c r="J261" s="12">
        <v>9.7199999999999995E-2</v>
      </c>
      <c r="K261" s="12">
        <v>0.97799999999999998</v>
      </c>
      <c r="L261" s="12">
        <v>3.9700000000000003E-5</v>
      </c>
      <c r="M261" s="12">
        <v>8.9700000000000002E-2</v>
      </c>
      <c r="N261" s="12">
        <v>0.19800000000000001</v>
      </c>
    </row>
    <row r="262" spans="2:14" x14ac:dyDescent="0.2">
      <c r="B262" s="13" t="str">
        <f>VLOOKUP(Table2[[#This Row],[track_id]],Table1[[id]:[Name]],2,FALSE)</f>
        <v>Desperado</v>
      </c>
      <c r="C262" t="s">
        <v>292</v>
      </c>
      <c r="D262" t="s">
        <v>922</v>
      </c>
      <c r="E262">
        <v>4</v>
      </c>
      <c r="F262" s="11">
        <v>118.143</v>
      </c>
      <c r="G262" s="12">
        <v>0.36599999999999999</v>
      </c>
      <c r="H262" s="12">
        <v>0.16500000000000001</v>
      </c>
      <c r="I262">
        <v>-12.686</v>
      </c>
      <c r="J262" s="12">
        <v>3.5499999999999997E-2</v>
      </c>
      <c r="K262" s="12">
        <v>0.93500000000000005</v>
      </c>
      <c r="L262" s="12">
        <v>0</v>
      </c>
      <c r="M262" s="12">
        <v>0.157</v>
      </c>
      <c r="N262" s="12">
        <v>0.32100000000000001</v>
      </c>
    </row>
    <row r="263" spans="2:14" x14ac:dyDescent="0.2">
      <c r="B263" s="9" t="str">
        <f>VLOOKUP(Table2[[#This Row],[track_id]],Table1[[id]:[Name]],2,FALSE)</f>
        <v>TALK ME DOWN</v>
      </c>
      <c r="C263" t="s">
        <v>46</v>
      </c>
      <c r="D263" t="s">
        <v>925</v>
      </c>
      <c r="E263">
        <v>4</v>
      </c>
      <c r="F263" s="11">
        <v>173.696</v>
      </c>
      <c r="G263" s="12">
        <v>0.36299999999999999</v>
      </c>
      <c r="H263" s="12">
        <v>0.78100000000000003</v>
      </c>
      <c r="I263">
        <v>-6.8040000000000003</v>
      </c>
      <c r="J263" s="12">
        <v>7.3899999999999993E-2</v>
      </c>
      <c r="K263" s="12">
        <v>0.14799999999999999</v>
      </c>
      <c r="L263" s="12">
        <v>2.22E-4</v>
      </c>
      <c r="M263" s="12">
        <v>0.125</v>
      </c>
      <c r="N263" s="12">
        <v>0.34200000000000003</v>
      </c>
    </row>
    <row r="264" spans="2:14" x14ac:dyDescent="0.2">
      <c r="B264" s="13" t="str">
        <f>VLOOKUP(Table2[[#This Row],[track_id]],Table1[[id]:[Name]],2,FALSE)</f>
        <v>In The Stars</v>
      </c>
      <c r="C264" t="s">
        <v>883</v>
      </c>
      <c r="D264" t="s">
        <v>928</v>
      </c>
      <c r="E264">
        <v>3</v>
      </c>
      <c r="F264" s="11">
        <v>78.007000000000005</v>
      </c>
      <c r="G264" s="12">
        <v>0.36199999999999999</v>
      </c>
      <c r="H264" s="12">
        <v>0.54</v>
      </c>
      <c r="I264">
        <v>-6.0309999999999997</v>
      </c>
      <c r="J264" s="12">
        <v>5.28E-2</v>
      </c>
      <c r="K264" s="12">
        <v>0.33800000000000002</v>
      </c>
      <c r="L264" s="12">
        <v>0</v>
      </c>
      <c r="M264" s="12">
        <v>0.13900000000000001</v>
      </c>
      <c r="N264" s="12">
        <v>0.3</v>
      </c>
    </row>
    <row r="265" spans="2:14" x14ac:dyDescent="0.2">
      <c r="B265" s="9" t="str">
        <f>VLOOKUP(Table2[[#This Row],[track_id]],Table1[[id]:[Name]],2,FALSE)</f>
        <v>She's In The Rain</v>
      </c>
      <c r="C265" t="s">
        <v>529</v>
      </c>
      <c r="D265" t="s">
        <v>924</v>
      </c>
      <c r="E265">
        <v>4</v>
      </c>
      <c r="F265" s="11">
        <v>92.853999999999999</v>
      </c>
      <c r="G265" s="12">
        <v>0.36</v>
      </c>
      <c r="H265" s="12">
        <v>0.53300000000000003</v>
      </c>
      <c r="I265">
        <v>-4.3940000000000001</v>
      </c>
      <c r="J265" s="12">
        <v>3.0200000000000001E-2</v>
      </c>
      <c r="K265" s="12">
        <v>0.375</v>
      </c>
      <c r="L265" s="12">
        <v>0</v>
      </c>
      <c r="M265" s="12">
        <v>7.6799999999999993E-2</v>
      </c>
      <c r="N265" s="12">
        <v>0.42099999999999999</v>
      </c>
    </row>
    <row r="266" spans="2:14" x14ac:dyDescent="0.2">
      <c r="B266" s="13" t="str">
        <f>VLOOKUP(Table2[[#This Row],[track_id]],Table1[[id]:[Name]],2,FALSE)</f>
        <v>Misty</v>
      </c>
      <c r="C266" t="s">
        <v>416</v>
      </c>
      <c r="D266" t="s">
        <v>944</v>
      </c>
      <c r="E266">
        <v>1</v>
      </c>
      <c r="F266" s="11">
        <v>88.423000000000002</v>
      </c>
      <c r="G266" s="12">
        <v>0.35899999999999999</v>
      </c>
      <c r="H266" s="12">
        <v>0.109</v>
      </c>
      <c r="I266">
        <v>-14.113</v>
      </c>
      <c r="J266" s="12">
        <v>3.9E-2</v>
      </c>
      <c r="K266" s="12">
        <v>0.995</v>
      </c>
      <c r="L266" s="12">
        <v>3.48E-3</v>
      </c>
      <c r="M266" s="12">
        <v>0.12</v>
      </c>
      <c r="N266" s="12">
        <v>0.23400000000000001</v>
      </c>
    </row>
    <row r="267" spans="2:14" x14ac:dyDescent="0.2">
      <c r="B267" s="9" t="str">
        <f>VLOOKUP(Table2[[#This Row],[track_id]],Table1[[id]:[Name]],2,FALSE)</f>
        <v>Lover</v>
      </c>
      <c r="C267" t="s">
        <v>234</v>
      </c>
      <c r="D267" t="s">
        <v>922</v>
      </c>
      <c r="E267">
        <v>4</v>
      </c>
      <c r="F267" s="11">
        <v>68.534000000000006</v>
      </c>
      <c r="G267" s="12">
        <v>0.35899999999999999</v>
      </c>
      <c r="H267" s="12">
        <v>0.54300000000000004</v>
      </c>
      <c r="I267">
        <v>-7.5819999999999999</v>
      </c>
      <c r="J267" s="12">
        <v>9.1899999999999996E-2</v>
      </c>
      <c r="K267" s="12">
        <v>0.49199999999999999</v>
      </c>
      <c r="L267" s="12">
        <v>1.5800000000000001E-5</v>
      </c>
      <c r="M267" s="12">
        <v>0.11799999999999999</v>
      </c>
      <c r="N267" s="12">
        <v>0.45300000000000001</v>
      </c>
    </row>
    <row r="268" spans="2:14" x14ac:dyDescent="0.2">
      <c r="B268" s="13" t="str">
        <f>VLOOKUP(Table2[[#This Row],[track_id]],Table1[[id]:[Name]],2,FALSE)</f>
        <v>At This Moment</v>
      </c>
      <c r="C268" t="s">
        <v>451</v>
      </c>
      <c r="D268" t="s">
        <v>920</v>
      </c>
      <c r="E268">
        <v>3</v>
      </c>
      <c r="F268" s="11">
        <v>88.908000000000001</v>
      </c>
      <c r="G268" s="12">
        <v>0.35799999999999998</v>
      </c>
      <c r="H268" s="12">
        <v>0.39500000000000002</v>
      </c>
      <c r="I268">
        <v>-7.4930000000000003</v>
      </c>
      <c r="J268" s="12">
        <v>3.3000000000000002E-2</v>
      </c>
      <c r="K268" s="12">
        <v>0.32600000000000001</v>
      </c>
      <c r="L268" s="12">
        <v>8.5499999999999995E-6</v>
      </c>
      <c r="M268" s="12">
        <v>0.307</v>
      </c>
      <c r="N268" s="12">
        <v>0.219</v>
      </c>
    </row>
    <row r="269" spans="2:14" x14ac:dyDescent="0.2">
      <c r="B269" s="9" t="str">
        <f>VLOOKUP(Table2[[#This Row],[track_id]],Table1[[id]:[Name]],2,FALSE)</f>
        <v>I Don't Love You</v>
      </c>
      <c r="C269" t="s">
        <v>537</v>
      </c>
      <c r="D269" t="s">
        <v>921</v>
      </c>
      <c r="E269">
        <v>4</v>
      </c>
      <c r="F269" s="11">
        <v>146.60300000000001</v>
      </c>
      <c r="G269" s="12">
        <v>0.35</v>
      </c>
      <c r="H269" s="12">
        <v>0.34799999999999998</v>
      </c>
      <c r="I269">
        <v>-6.1559999999999997</v>
      </c>
      <c r="J269" s="12">
        <v>3.1699999999999999E-2</v>
      </c>
      <c r="K269" s="12">
        <v>0.80500000000000005</v>
      </c>
      <c r="L269" s="12">
        <v>4.4800000000000003E-6</v>
      </c>
      <c r="M269" s="12">
        <v>0.10199999999999999</v>
      </c>
      <c r="N269" s="12">
        <v>0.27400000000000002</v>
      </c>
    </row>
    <row r="270" spans="2:14" x14ac:dyDescent="0.2">
      <c r="B270" s="13" t="str">
        <f>VLOOKUP(Table2[[#This Row],[track_id]],Table1[[id]:[Name]],2,FALSE)</f>
        <v>BLUE</v>
      </c>
      <c r="C270" t="s">
        <v>797</v>
      </c>
      <c r="D270" t="s">
        <v>922</v>
      </c>
      <c r="E270">
        <v>4</v>
      </c>
      <c r="F270" s="11">
        <v>142.01</v>
      </c>
      <c r="G270" s="12">
        <v>0.34899999999999998</v>
      </c>
      <c r="H270" s="12">
        <v>0.33700000000000002</v>
      </c>
      <c r="I270">
        <v>-10.670999999999999</v>
      </c>
      <c r="J270" s="12">
        <v>4.07E-2</v>
      </c>
      <c r="K270" s="12">
        <v>0.28999999999999998</v>
      </c>
      <c r="L270" s="12">
        <v>0.17199999999999999</v>
      </c>
      <c r="M270" s="12">
        <v>0.13900000000000001</v>
      </c>
      <c r="N270" s="12">
        <v>3.6499999999999998E-2</v>
      </c>
    </row>
    <row r="271" spans="2:14" x14ac:dyDescent="0.2">
      <c r="B271" s="9" t="str">
        <f>VLOOKUP(Table2[[#This Row],[track_id]],Table1[[id]:[Name]],2,FALSE)</f>
        <v>Intro</v>
      </c>
      <c r="C271" t="s">
        <v>871</v>
      </c>
      <c r="D271" t="s">
        <v>927</v>
      </c>
      <c r="E271">
        <v>4</v>
      </c>
      <c r="F271" s="11">
        <v>59.722000000000001</v>
      </c>
      <c r="G271" s="12">
        <v>0.34599999999999997</v>
      </c>
      <c r="H271" s="12">
        <v>0.22800000000000001</v>
      </c>
      <c r="I271">
        <v>-9.7089999999999996</v>
      </c>
      <c r="J271" s="12">
        <v>3.6200000000000003E-2</v>
      </c>
      <c r="K271" s="12">
        <v>0.86799999999999999</v>
      </c>
      <c r="L271" s="12">
        <v>0</v>
      </c>
      <c r="M271" s="12">
        <v>0.188</v>
      </c>
      <c r="N271" s="12">
        <v>0.224</v>
      </c>
    </row>
    <row r="272" spans="2:14" x14ac:dyDescent="0.2">
      <c r="B272" s="13" t="str">
        <f>VLOOKUP(Table2[[#This Row],[track_id]],Table1[[id]:[Name]],2,FALSE)</f>
        <v>No Time To Die</v>
      </c>
      <c r="C272" t="s">
        <v>186</v>
      </c>
      <c r="D272" t="s">
        <v>940</v>
      </c>
      <c r="E272">
        <v>4</v>
      </c>
      <c r="F272" s="11">
        <v>70.894999999999996</v>
      </c>
      <c r="G272" s="12">
        <v>0.34399999999999997</v>
      </c>
      <c r="H272" s="12">
        <v>0.22</v>
      </c>
      <c r="I272">
        <v>-13.218</v>
      </c>
      <c r="J272" s="12">
        <v>3.6499999999999998E-2</v>
      </c>
      <c r="K272" s="12">
        <v>0.91700000000000004</v>
      </c>
      <c r="L272" s="12">
        <v>1.0699999999999999E-2</v>
      </c>
      <c r="M272" s="12">
        <v>8.2699999999999996E-2</v>
      </c>
      <c r="N272" s="12">
        <v>5.2200000000000003E-2</v>
      </c>
    </row>
    <row r="273" spans="2:14" x14ac:dyDescent="0.2">
      <c r="B273" s="9" t="str">
        <f>VLOOKUP(Table2[[#This Row],[track_id]],Table1[[id]:[Name]],2,FALSE)</f>
        <v>The Impossible Dream (The Quest)</v>
      </c>
      <c r="C273" t="s">
        <v>462</v>
      </c>
      <c r="D273" t="s">
        <v>928</v>
      </c>
      <c r="E273">
        <v>3</v>
      </c>
      <c r="F273" s="11">
        <v>125.374</v>
      </c>
      <c r="G273" s="12">
        <v>0.34399999999999997</v>
      </c>
      <c r="H273" s="12">
        <v>0.191</v>
      </c>
      <c r="I273">
        <v>-15.09</v>
      </c>
      <c r="J273" s="12">
        <v>3.9E-2</v>
      </c>
      <c r="K273" s="12">
        <v>0.79900000000000004</v>
      </c>
      <c r="L273" s="12">
        <v>0</v>
      </c>
      <c r="M273" s="12">
        <v>0.159</v>
      </c>
      <c r="N273" s="12">
        <v>0.32700000000000001</v>
      </c>
    </row>
    <row r="274" spans="2:14" x14ac:dyDescent="0.2">
      <c r="B274" s="13" t="str">
        <f>VLOOKUP(Table2[[#This Row],[track_id]],Table1[[id]:[Name]],2,FALSE)</f>
        <v>Blank</v>
      </c>
      <c r="C274" t="s">
        <v>596</v>
      </c>
      <c r="D274" t="s">
        <v>928</v>
      </c>
      <c r="E274">
        <v>4</v>
      </c>
      <c r="F274" s="11">
        <v>129.55000000000001</v>
      </c>
      <c r="G274" s="12">
        <v>0.34100000000000003</v>
      </c>
      <c r="H274" s="12">
        <v>0.23899999999999999</v>
      </c>
      <c r="I274">
        <v>-8.4060000000000006</v>
      </c>
      <c r="J274" s="12">
        <v>3.5400000000000001E-2</v>
      </c>
      <c r="K274" s="12">
        <v>0.84599999999999997</v>
      </c>
      <c r="L274" s="12">
        <v>2.0300000000000001E-3</v>
      </c>
      <c r="M274" s="12">
        <v>7.0300000000000001E-2</v>
      </c>
      <c r="N274" s="12">
        <v>7.5600000000000001E-2</v>
      </c>
    </row>
    <row r="275" spans="2:14" x14ac:dyDescent="0.2">
      <c r="B275" s="9" t="str">
        <f>VLOOKUP(Table2[[#This Row],[track_id]],Table1[[id]:[Name]],2,FALSE)</f>
        <v>Now We Are Free</v>
      </c>
      <c r="C275" t="s">
        <v>288</v>
      </c>
      <c r="D275" t="s">
        <v>927</v>
      </c>
      <c r="E275">
        <v>4</v>
      </c>
      <c r="F275" s="11">
        <v>138.09100000000001</v>
      </c>
      <c r="G275" s="12">
        <v>0.33900000000000002</v>
      </c>
      <c r="H275" s="12">
        <v>0.219</v>
      </c>
      <c r="I275">
        <v>-18.594999999999999</v>
      </c>
      <c r="J275" s="12">
        <v>3.3599999999999998E-2</v>
      </c>
      <c r="K275" s="12">
        <v>0.57799999999999996</v>
      </c>
      <c r="L275" s="12">
        <v>0.10100000000000001</v>
      </c>
      <c r="M275" s="12">
        <v>0.104</v>
      </c>
      <c r="N275" s="12">
        <v>3.8699999999999998E-2</v>
      </c>
    </row>
    <row r="276" spans="2:14" x14ac:dyDescent="0.2">
      <c r="B276" s="13" t="str">
        <f>VLOOKUP(Table2[[#This Row],[track_id]],Table1[[id]:[Name]],2,FALSE)</f>
        <v>Happier Than Ever</v>
      </c>
      <c r="C276" t="s">
        <v>183</v>
      </c>
      <c r="D276" t="s">
        <v>918</v>
      </c>
      <c r="E276">
        <v>3</v>
      </c>
      <c r="F276" s="11">
        <v>81.055000000000007</v>
      </c>
      <c r="G276" s="12">
        <v>0.33200000000000002</v>
      </c>
      <c r="H276" s="12">
        <v>0.22500000000000001</v>
      </c>
      <c r="I276">
        <v>-8.6969999999999992</v>
      </c>
      <c r="J276" s="12">
        <v>3.4799999999999998E-2</v>
      </c>
      <c r="K276" s="12">
        <v>0.76700000000000002</v>
      </c>
      <c r="L276" s="12">
        <v>3.49E-3</v>
      </c>
      <c r="M276" s="12">
        <v>0.128</v>
      </c>
      <c r="N276" s="12">
        <v>0.29699999999999999</v>
      </c>
    </row>
    <row r="277" spans="2:14" x14ac:dyDescent="0.2">
      <c r="B277" s="9" t="str">
        <f>VLOOKUP(Table2[[#This Row],[track_id]],Table1[[id]:[Name]],2,FALSE)</f>
        <v>Always on My Mind</v>
      </c>
      <c r="C277" t="s">
        <v>449</v>
      </c>
      <c r="D277" t="s">
        <v>919</v>
      </c>
      <c r="E277">
        <v>3</v>
      </c>
      <c r="F277" s="11">
        <v>67.397999999999996</v>
      </c>
      <c r="G277" s="12">
        <v>0.33</v>
      </c>
      <c r="H277" s="12">
        <v>0.161</v>
      </c>
      <c r="I277">
        <v>-15.494999999999999</v>
      </c>
      <c r="J277" s="12">
        <v>3.5499999999999997E-2</v>
      </c>
      <c r="K277" s="12">
        <v>0.89100000000000001</v>
      </c>
      <c r="L277" s="12">
        <v>1.9099999999999999E-2</v>
      </c>
      <c r="M277" s="12">
        <v>0.10100000000000001</v>
      </c>
      <c r="N277" s="12">
        <v>0.13</v>
      </c>
    </row>
    <row r="278" spans="2:14" x14ac:dyDescent="0.2">
      <c r="B278" s="13" t="str">
        <f>VLOOKUP(Table2[[#This Row],[track_id]],Table1[[id]:[Name]],2,FALSE)</f>
        <v>The Day (From "Mr. Sunshine [Original Television Soundtrack], Pt. 1")</v>
      </c>
      <c r="C278" t="s">
        <v>610</v>
      </c>
      <c r="D278" t="s">
        <v>923</v>
      </c>
      <c r="E278">
        <v>4</v>
      </c>
      <c r="F278" s="11">
        <v>72.364000000000004</v>
      </c>
      <c r="G278" s="12">
        <v>0.32700000000000001</v>
      </c>
      <c r="H278" s="12">
        <v>0.375</v>
      </c>
      <c r="I278">
        <v>-8.4049999999999994</v>
      </c>
      <c r="J278" s="12">
        <v>3.1300000000000001E-2</v>
      </c>
      <c r="K278" s="12">
        <v>0.39200000000000002</v>
      </c>
      <c r="L278" s="12">
        <v>0</v>
      </c>
      <c r="M278" s="12">
        <v>0.10100000000000001</v>
      </c>
      <c r="N278" s="12">
        <v>0.14899999999999999</v>
      </c>
    </row>
    <row r="279" spans="2:14" x14ac:dyDescent="0.2">
      <c r="B279" s="9" t="str">
        <f>VLOOKUP(Table2[[#This Row],[track_id]],Table1[[id]:[Name]],2,FALSE)</f>
        <v>Ïù∏Ïó∞</v>
      </c>
      <c r="C279" t="s">
        <v>541</v>
      </c>
      <c r="D279" t="s">
        <v>944</v>
      </c>
      <c r="E279">
        <v>4</v>
      </c>
      <c r="F279" s="11">
        <v>140.09700000000001</v>
      </c>
      <c r="G279" s="12">
        <v>0.32400000000000001</v>
      </c>
      <c r="H279" s="12">
        <v>0.51500000000000001</v>
      </c>
      <c r="I279">
        <v>-3.23</v>
      </c>
      <c r="J279" s="12">
        <v>3.3000000000000002E-2</v>
      </c>
      <c r="K279" s="12">
        <v>0.75700000000000001</v>
      </c>
      <c r="L279" s="12">
        <v>2.8900000000000001E-5</v>
      </c>
      <c r="M279" s="12">
        <v>0.72699999999999998</v>
      </c>
      <c r="N279" s="12">
        <v>0.311</v>
      </c>
    </row>
    <row r="280" spans="2:14" x14ac:dyDescent="0.2">
      <c r="B280" s="13" t="str">
        <f>VLOOKUP(Table2[[#This Row],[track_id]],Table1[[id]:[Name]],2,FALSE)</f>
        <v>Far Longer Than Forever</v>
      </c>
      <c r="C280" t="s">
        <v>323</v>
      </c>
      <c r="D280" t="s">
        <v>918</v>
      </c>
      <c r="E280">
        <v>4</v>
      </c>
      <c r="F280" s="11">
        <v>85.936000000000007</v>
      </c>
      <c r="G280" s="12">
        <v>0.312</v>
      </c>
      <c r="H280" s="12">
        <v>0.17599999999999999</v>
      </c>
      <c r="I280">
        <v>-18.731000000000002</v>
      </c>
      <c r="J280" s="12">
        <v>3.0700000000000002E-2</v>
      </c>
      <c r="K280" s="12">
        <v>0.86199999999999999</v>
      </c>
      <c r="L280" s="12">
        <v>9.0799999999999995E-6</v>
      </c>
      <c r="M280" s="12">
        <v>0.129</v>
      </c>
      <c r="N280" s="12">
        <v>0.19900000000000001</v>
      </c>
    </row>
    <row r="281" spans="2:14" x14ac:dyDescent="0.2">
      <c r="B281" s="9" t="str">
        <f>VLOOKUP(Table2[[#This Row],[track_id]],Table1[[id]:[Name]],2,FALSE)</f>
        <v>Love at First Sight</v>
      </c>
      <c r="C281" t="s">
        <v>473</v>
      </c>
      <c r="D281" t="s">
        <v>928</v>
      </c>
      <c r="E281">
        <v>3</v>
      </c>
      <c r="F281" s="11">
        <v>173.523</v>
      </c>
      <c r="G281" s="12">
        <v>0.311</v>
      </c>
      <c r="H281" s="12">
        <v>0.16200000000000001</v>
      </c>
      <c r="I281">
        <v>-14.119</v>
      </c>
      <c r="J281" s="12">
        <v>3.0300000000000001E-2</v>
      </c>
      <c r="K281" s="12">
        <v>0.88600000000000001</v>
      </c>
      <c r="L281" s="12">
        <v>1.84E-5</v>
      </c>
      <c r="M281" s="12">
        <v>0.109</v>
      </c>
      <c r="N281" s="12">
        <v>0.16800000000000001</v>
      </c>
    </row>
    <row r="282" spans="2:14" x14ac:dyDescent="0.2">
      <c r="B282" s="13" t="str">
        <f>VLOOKUP(Table2[[#This Row],[track_id]],Table1[[id]:[Name]],2,FALSE)</f>
        <v>I Know Where I've Been</v>
      </c>
      <c r="C282" t="s">
        <v>910</v>
      </c>
      <c r="D282" t="s">
        <v>928</v>
      </c>
      <c r="E282">
        <v>3</v>
      </c>
      <c r="F282" s="11">
        <v>179.48099999999999</v>
      </c>
      <c r="G282" s="12">
        <v>0.309</v>
      </c>
      <c r="H282" s="12">
        <v>0.52</v>
      </c>
      <c r="I282">
        <v>-5.5949999999999998</v>
      </c>
      <c r="J282" s="12">
        <v>3.7699999999999997E-2</v>
      </c>
      <c r="K282" s="12">
        <v>0.67200000000000004</v>
      </c>
      <c r="L282" s="12">
        <v>0</v>
      </c>
      <c r="M282" s="12">
        <v>0.16500000000000001</v>
      </c>
      <c r="N282" s="12">
        <v>0.29699999999999999</v>
      </c>
    </row>
    <row r="283" spans="2:14" x14ac:dyDescent="0.2">
      <c r="B283" s="9" t="str">
        <f>VLOOKUP(Table2[[#This Row],[track_id]],Table1[[id]:[Name]],2,FALSE)</f>
        <v>Fine Line</v>
      </c>
      <c r="C283" t="s">
        <v>9</v>
      </c>
      <c r="D283" t="s">
        <v>919</v>
      </c>
      <c r="E283">
        <v>4</v>
      </c>
      <c r="F283" s="11">
        <v>120.996</v>
      </c>
      <c r="G283" s="12">
        <v>0.30599999999999999</v>
      </c>
      <c r="H283" s="12">
        <v>0.34699999999999998</v>
      </c>
      <c r="I283">
        <v>-8.5</v>
      </c>
      <c r="J283" s="12">
        <v>3.3399999999999999E-2</v>
      </c>
      <c r="K283" s="12">
        <v>0.17199999999999999</v>
      </c>
      <c r="L283" s="12">
        <v>1.2999999999999999E-4</v>
      </c>
      <c r="M283" s="12">
        <v>4.8500000000000001E-2</v>
      </c>
      <c r="N283" s="12">
        <v>5.11E-2</v>
      </c>
    </row>
    <row r="284" spans="2:14" x14ac:dyDescent="0.2">
      <c r="B284" s="13" t="str">
        <f>VLOOKUP(Table2[[#This Row],[track_id]],Table1[[id]:[Name]],2,FALSE)</f>
        <v>'O Sole Mio - Live</v>
      </c>
      <c r="C284" t="s">
        <v>350</v>
      </c>
      <c r="D284" t="s">
        <v>926</v>
      </c>
      <c r="E284">
        <v>4</v>
      </c>
      <c r="F284" s="11">
        <v>62.073999999999998</v>
      </c>
      <c r="G284" s="12">
        <v>0.29699999999999999</v>
      </c>
      <c r="H284" s="12">
        <v>0.26400000000000001</v>
      </c>
      <c r="I284">
        <v>-12.537000000000001</v>
      </c>
      <c r="J284" s="12">
        <v>3.8699999999999998E-2</v>
      </c>
      <c r="K284" s="12">
        <v>0.94299999999999995</v>
      </c>
      <c r="L284" s="12">
        <v>1.4E-5</v>
      </c>
      <c r="M284" s="12">
        <v>0.7</v>
      </c>
      <c r="N284" s="12">
        <v>0.247</v>
      </c>
    </row>
    <row r="285" spans="2:14" x14ac:dyDescent="0.2">
      <c r="B285" s="9" t="str">
        <f>VLOOKUP(Table2[[#This Row],[track_id]],Table1[[id]:[Name]],2,FALSE)</f>
        <v>Deep Breaths</v>
      </c>
      <c r="C285" t="s">
        <v>376</v>
      </c>
      <c r="D285" t="s">
        <v>921</v>
      </c>
      <c r="E285">
        <v>4</v>
      </c>
      <c r="F285" s="11">
        <v>137.59200000000001</v>
      </c>
      <c r="G285" s="12">
        <v>0.29499999999999998</v>
      </c>
      <c r="H285" s="12">
        <v>4.3299999999999998E-2</v>
      </c>
      <c r="I285">
        <v>-25.463999999999999</v>
      </c>
      <c r="J285" s="12">
        <v>3.73E-2</v>
      </c>
      <c r="K285" s="12">
        <v>0.97599999999999998</v>
      </c>
      <c r="L285" s="12">
        <v>0.90500000000000003</v>
      </c>
      <c r="M285" s="12">
        <v>9.9199999999999997E-2</v>
      </c>
      <c r="N285" s="12">
        <v>5.2299999999999999E-2</v>
      </c>
    </row>
    <row r="286" spans="2:14" x14ac:dyDescent="0.2">
      <c r="B286" s="13" t="str">
        <f>VLOOKUP(Table2[[#This Row],[track_id]],Table1[[id]:[Name]],2,FALSE)</f>
        <v>Good bye my love</v>
      </c>
      <c r="C286" t="s">
        <v>518</v>
      </c>
      <c r="D286" t="s">
        <v>924</v>
      </c>
      <c r="E286">
        <v>4</v>
      </c>
      <c r="F286" s="11">
        <v>139.279</v>
      </c>
      <c r="G286" s="12">
        <v>0.29199999999999998</v>
      </c>
      <c r="H286" s="12">
        <v>0.56200000000000006</v>
      </c>
      <c r="I286">
        <v>-5.1929999999999996</v>
      </c>
      <c r="J286" s="12">
        <v>3.1E-2</v>
      </c>
      <c r="K286" s="12">
        <v>0.78800000000000003</v>
      </c>
      <c r="L286" s="12">
        <v>0</v>
      </c>
      <c r="M286" s="12">
        <v>0.20300000000000001</v>
      </c>
      <c r="N286" s="12">
        <v>0.217</v>
      </c>
    </row>
    <row r="287" spans="2:14" x14ac:dyDescent="0.2">
      <c r="B287" s="9" t="str">
        <f>VLOOKUP(Table2[[#This Row],[track_id]],Table1[[id]:[Name]],2,FALSE)</f>
        <v>Memory Of The Wind</v>
      </c>
      <c r="C287" t="s">
        <v>585</v>
      </c>
      <c r="D287" t="s">
        <v>926</v>
      </c>
      <c r="E287">
        <v>4</v>
      </c>
      <c r="F287" s="11">
        <v>133.46700000000001</v>
      </c>
      <c r="G287" s="12">
        <v>0.28199999999999997</v>
      </c>
      <c r="H287" s="12">
        <v>0.42599999999999999</v>
      </c>
      <c r="I287">
        <v>-7.4050000000000002</v>
      </c>
      <c r="J287" s="12">
        <v>3.1E-2</v>
      </c>
      <c r="K287" s="12">
        <v>0.65</v>
      </c>
      <c r="L287" s="12">
        <v>8.0500000000000005E-4</v>
      </c>
      <c r="M287" s="12">
        <v>0.107</v>
      </c>
      <c r="N287" s="12">
        <v>0.129</v>
      </c>
    </row>
    <row r="288" spans="2:14" x14ac:dyDescent="0.2">
      <c r="B288" s="13" t="str">
        <f>VLOOKUP(Table2[[#This Row],[track_id]],Table1[[id]:[Name]],2,FALSE)</f>
        <v>Wild Flower</v>
      </c>
      <c r="C288" t="s">
        <v>603</v>
      </c>
      <c r="D288" t="s">
        <v>926</v>
      </c>
      <c r="E288">
        <v>3</v>
      </c>
      <c r="F288" s="11">
        <v>134.82400000000001</v>
      </c>
      <c r="G288" s="12">
        <v>0.28100000000000003</v>
      </c>
      <c r="H288" s="12">
        <v>0.32300000000000001</v>
      </c>
      <c r="I288">
        <v>-9.1449999999999996</v>
      </c>
      <c r="J288" s="12">
        <v>3.1E-2</v>
      </c>
      <c r="K288" s="12">
        <v>0.72199999999999998</v>
      </c>
      <c r="L288" s="12">
        <v>0</v>
      </c>
      <c r="M288" s="12">
        <v>0.12</v>
      </c>
      <c r="N288" s="12">
        <v>0.247</v>
      </c>
    </row>
    <row r="289" spans="2:14" x14ac:dyDescent="0.2">
      <c r="B289" s="9" t="str">
        <f>VLOOKUP(Table2[[#This Row],[track_id]],Table1[[id]:[Name]],2,FALSE)</f>
        <v>Forbidden Friendship</v>
      </c>
      <c r="C289" t="s">
        <v>295</v>
      </c>
      <c r="D289" t="s">
        <v>925</v>
      </c>
      <c r="E289">
        <v>4</v>
      </c>
      <c r="F289" s="11">
        <v>129.16900000000001</v>
      </c>
      <c r="G289" s="12">
        <v>0.27900000000000003</v>
      </c>
      <c r="H289" s="12">
        <v>0.29499999999999998</v>
      </c>
      <c r="I289">
        <v>-15.135</v>
      </c>
      <c r="J289" s="12">
        <v>3.5000000000000003E-2</v>
      </c>
      <c r="K289" s="12">
        <v>0.85899999999999999</v>
      </c>
      <c r="L289" s="12">
        <v>0.94</v>
      </c>
      <c r="M289" s="12">
        <v>0.54700000000000004</v>
      </c>
      <c r="N289" s="12">
        <v>0.38100000000000001</v>
      </c>
    </row>
    <row r="290" spans="2:14" x14ac:dyDescent="0.2">
      <c r="B290" s="13" t="str">
        <f>VLOOKUP(Table2[[#This Row],[track_id]],Table1[[id]:[Name]],2,FALSE)</f>
        <v>Star Wars (Epic Main Theme)</v>
      </c>
      <c r="C290" t="s">
        <v>364</v>
      </c>
      <c r="D290" t="s">
        <v>922</v>
      </c>
      <c r="E290">
        <v>3</v>
      </c>
      <c r="F290" s="11">
        <v>91.772999999999996</v>
      </c>
      <c r="G290" s="12">
        <v>0.27800000000000002</v>
      </c>
      <c r="H290" s="12">
        <v>0.50900000000000001</v>
      </c>
      <c r="I290">
        <v>-8.5730000000000004</v>
      </c>
      <c r="J290" s="12">
        <v>3.7400000000000003E-2</v>
      </c>
      <c r="K290" s="12">
        <v>0.753</v>
      </c>
      <c r="L290" s="12">
        <v>0.96</v>
      </c>
      <c r="M290" s="12">
        <v>0.129</v>
      </c>
      <c r="N290" s="12">
        <v>8.5199999999999998E-2</v>
      </c>
    </row>
    <row r="291" spans="2:14" x14ac:dyDescent="0.2">
      <c r="B291" s="9" t="str">
        <f>VLOOKUP(Table2[[#This Row],[track_id]],Table1[[id]:[Name]],2,FALSE)</f>
        <v>Never Enough</v>
      </c>
      <c r="C291" t="s">
        <v>284</v>
      </c>
      <c r="D291" t="s">
        <v>926</v>
      </c>
      <c r="E291">
        <v>3</v>
      </c>
      <c r="F291" s="11">
        <v>86.777000000000001</v>
      </c>
      <c r="G291" s="12">
        <v>0.27700000000000002</v>
      </c>
      <c r="H291" s="12">
        <v>0.39400000000000002</v>
      </c>
      <c r="I291">
        <v>-8.9030000000000005</v>
      </c>
      <c r="J291" s="12">
        <v>3.3599999999999998E-2</v>
      </c>
      <c r="K291" s="12">
        <v>0.42299999999999999</v>
      </c>
      <c r="L291" s="12">
        <v>0</v>
      </c>
      <c r="M291" s="12">
        <v>9.5200000000000007E-2</v>
      </c>
      <c r="N291" s="12">
        <v>0.22700000000000001</v>
      </c>
    </row>
    <row r="292" spans="2:14" x14ac:dyDescent="0.2">
      <c r="B292" s="13" t="str">
        <f>VLOOKUP(Table2[[#This Row],[track_id]],Table1[[id]:[Name]],2,FALSE)</f>
        <v>Sound of Winter</v>
      </c>
      <c r="C292" t="s">
        <v>600</v>
      </c>
      <c r="D292" t="s">
        <v>923</v>
      </c>
      <c r="E292">
        <v>3</v>
      </c>
      <c r="F292" s="11">
        <v>140.947</v>
      </c>
      <c r="G292" s="12">
        <v>0.27500000000000002</v>
      </c>
      <c r="H292" s="12">
        <v>0.248</v>
      </c>
      <c r="I292">
        <v>-10.831</v>
      </c>
      <c r="J292" s="12">
        <v>3.09E-2</v>
      </c>
      <c r="K292" s="12">
        <v>0.76200000000000001</v>
      </c>
      <c r="L292" s="12">
        <v>0</v>
      </c>
      <c r="M292" s="12">
        <v>0.111</v>
      </c>
      <c r="N292" s="12">
        <v>0.11700000000000001</v>
      </c>
    </row>
    <row r="293" spans="2:14" x14ac:dyDescent="0.2">
      <c r="B293" s="9" t="str">
        <f>VLOOKUP(Table2[[#This Row],[track_id]],Table1[[id]:[Name]],2,FALSE)</f>
        <v>Waloyo Yamoni - "We Overcome the Wind"</v>
      </c>
      <c r="C293" t="s">
        <v>372</v>
      </c>
      <c r="D293" t="s">
        <v>943</v>
      </c>
      <c r="E293">
        <v>4</v>
      </c>
      <c r="F293" s="11">
        <v>136.05500000000001</v>
      </c>
      <c r="G293" s="12">
        <v>0.26900000000000002</v>
      </c>
      <c r="H293" s="12">
        <v>0.18</v>
      </c>
      <c r="I293">
        <v>-12.932</v>
      </c>
      <c r="J293" s="12">
        <v>3.6299999999999999E-2</v>
      </c>
      <c r="K293" s="12">
        <v>0.88800000000000001</v>
      </c>
      <c r="L293" s="12">
        <v>5.8300000000000001E-3</v>
      </c>
      <c r="M293" s="12">
        <v>6.0400000000000002E-2</v>
      </c>
      <c r="N293" s="12">
        <v>7.8200000000000006E-2</v>
      </c>
    </row>
    <row r="294" spans="2:14" x14ac:dyDescent="0.2">
      <c r="B294" s="13" t="str">
        <f>VLOOKUP(Table2[[#This Row],[track_id]],Table1[[id]:[Name]],2,FALSE)</f>
        <v>Georgia on My Mind</v>
      </c>
      <c r="C294" t="s">
        <v>458</v>
      </c>
      <c r="D294" t="s">
        <v>936</v>
      </c>
      <c r="E294">
        <v>3</v>
      </c>
      <c r="F294" s="11">
        <v>176.916</v>
      </c>
      <c r="G294" s="12">
        <v>0.26900000000000002</v>
      </c>
      <c r="H294" s="12">
        <v>0.23899999999999999</v>
      </c>
      <c r="I294">
        <v>-10.522</v>
      </c>
      <c r="J294" s="12">
        <v>0.03</v>
      </c>
      <c r="K294" s="12">
        <v>0.84199999999999997</v>
      </c>
      <c r="L294" s="12">
        <v>1.9400000000000001E-3</v>
      </c>
      <c r="M294" s="12">
        <v>9.3799999999999994E-2</v>
      </c>
      <c r="N294" s="12">
        <v>0.16200000000000001</v>
      </c>
    </row>
    <row r="295" spans="2:14" x14ac:dyDescent="0.2">
      <c r="B295" s="9" t="str">
        <f>VLOOKUP(Table2[[#This Row],[track_id]],Table1[[id]:[Name]],2,FALSE)</f>
        <v>When You're Not Here</v>
      </c>
      <c r="C295" t="s">
        <v>439</v>
      </c>
      <c r="D295" t="s">
        <v>929</v>
      </c>
      <c r="E295">
        <v>3</v>
      </c>
      <c r="F295" s="11">
        <v>89.745000000000005</v>
      </c>
      <c r="G295" s="12">
        <v>0.26300000000000001</v>
      </c>
      <c r="H295" s="12">
        <v>0.16300000000000001</v>
      </c>
      <c r="I295">
        <v>-11.077</v>
      </c>
      <c r="J295" s="12">
        <v>3.5200000000000002E-2</v>
      </c>
      <c r="K295" s="12">
        <v>0.91300000000000003</v>
      </c>
      <c r="L295" s="12">
        <v>2.2699999999999999E-3</v>
      </c>
      <c r="M295" s="12">
        <v>0.12</v>
      </c>
      <c r="N295" s="12">
        <v>0.20300000000000001</v>
      </c>
    </row>
    <row r="296" spans="2:14" x14ac:dyDescent="0.2">
      <c r="B296" s="13" t="str">
        <f>VLOOKUP(Table2[[#This Row],[track_id]],Table1[[id]:[Name]],2,FALSE)</f>
        <v>Paperman</v>
      </c>
      <c r="C296" t="s">
        <v>336</v>
      </c>
      <c r="D296" t="s">
        <v>922</v>
      </c>
      <c r="E296">
        <v>3</v>
      </c>
      <c r="F296" s="11">
        <v>99.635000000000005</v>
      </c>
      <c r="G296" s="12">
        <v>0.25700000000000001</v>
      </c>
      <c r="H296" s="12">
        <v>0.32800000000000001</v>
      </c>
      <c r="I296">
        <v>-15.563000000000001</v>
      </c>
      <c r="J296" s="12">
        <v>4.6800000000000001E-2</v>
      </c>
      <c r="K296" s="12">
        <v>0.68700000000000006</v>
      </c>
      <c r="L296" s="12">
        <v>0.88200000000000001</v>
      </c>
      <c r="M296" s="12">
        <v>0.16500000000000001</v>
      </c>
      <c r="N296" s="12">
        <v>3.7600000000000001E-2</v>
      </c>
    </row>
    <row r="297" spans="2:14" x14ac:dyDescent="0.2">
      <c r="B297" s="9" t="str">
        <f>VLOOKUP(Table2[[#This Row],[track_id]],Table1[[id]:[Name]],2,FALSE)</f>
        <v>All I Ever Wanted (With Queen's Reprise)</v>
      </c>
      <c r="C297" t="s">
        <v>402</v>
      </c>
      <c r="D297" t="s">
        <v>925</v>
      </c>
      <c r="E297">
        <v>5</v>
      </c>
      <c r="F297" s="11">
        <v>77.899000000000001</v>
      </c>
      <c r="G297" s="12">
        <v>0.255</v>
      </c>
      <c r="H297" s="12">
        <v>0.22900000000000001</v>
      </c>
      <c r="I297">
        <v>-16.2</v>
      </c>
      <c r="J297" s="12">
        <v>3.73E-2</v>
      </c>
      <c r="K297" s="12">
        <v>0.68</v>
      </c>
      <c r="L297" s="12">
        <v>6.7400000000000001E-4</v>
      </c>
      <c r="M297" s="12">
        <v>0.39500000000000002</v>
      </c>
      <c r="N297" s="12">
        <v>0.152</v>
      </c>
    </row>
    <row r="298" spans="2:14" x14ac:dyDescent="0.2">
      <c r="B298" s="13" t="str">
        <f>VLOOKUP(Table2[[#This Row],[track_id]],Table1[[id]:[Name]],2,FALSE)</f>
        <v>SKINNY</v>
      </c>
      <c r="C298" t="s">
        <v>711</v>
      </c>
      <c r="D298" t="s">
        <v>927</v>
      </c>
      <c r="E298">
        <v>4</v>
      </c>
      <c r="F298" s="11">
        <v>69.988</v>
      </c>
      <c r="G298" s="12">
        <v>0.251</v>
      </c>
      <c r="H298" s="12">
        <v>0.252</v>
      </c>
      <c r="I298">
        <v>-14.478</v>
      </c>
      <c r="J298" s="12">
        <v>3.7499999999999999E-2</v>
      </c>
      <c r="K298" s="12">
        <v>0.69299999999999995</v>
      </c>
      <c r="L298" s="12">
        <v>7.0600000000000003E-3</v>
      </c>
      <c r="M298" s="12">
        <v>9.6799999999999997E-2</v>
      </c>
      <c r="N298" s="12">
        <v>3.95E-2</v>
      </c>
    </row>
    <row r="299" spans="2:14" x14ac:dyDescent="0.2">
      <c r="B299" s="9" t="str">
        <f>VLOOKUP(Table2[[#This Row],[track_id]],Table1[[id]:[Name]],2,FALSE)</f>
        <v>Who Am I?</v>
      </c>
      <c r="C299" t="s">
        <v>368</v>
      </c>
      <c r="D299" t="s">
        <v>928</v>
      </c>
      <c r="E299">
        <v>4</v>
      </c>
      <c r="F299" s="11">
        <v>76.334999999999994</v>
      </c>
      <c r="G299" s="12">
        <v>0.251</v>
      </c>
      <c r="H299" s="12">
        <v>0.33300000000000002</v>
      </c>
      <c r="I299">
        <v>-9.1370000000000005</v>
      </c>
      <c r="J299" s="12">
        <v>3.3599999999999998E-2</v>
      </c>
      <c r="K299" s="12">
        <v>0.41099999999999998</v>
      </c>
      <c r="L299" s="12">
        <v>1.9800000000000001E-6</v>
      </c>
      <c r="M299" s="12">
        <v>0.11</v>
      </c>
      <c r="N299" s="12">
        <v>0.219</v>
      </c>
    </row>
    <row r="300" spans="2:14" x14ac:dyDescent="0.2">
      <c r="B300" s="13" t="str">
        <f>VLOOKUP(Table2[[#This Row],[track_id]],Table1[[id]:[Name]],2,FALSE)</f>
        <v>this is what autumn feels like</v>
      </c>
      <c r="C300" t="s">
        <v>665</v>
      </c>
      <c r="D300" t="s">
        <v>924</v>
      </c>
      <c r="E300">
        <v>4</v>
      </c>
      <c r="F300" s="11">
        <v>79.444999999999993</v>
      </c>
      <c r="G300" s="12">
        <v>0.23799999999999999</v>
      </c>
      <c r="H300" s="12">
        <v>0.441</v>
      </c>
      <c r="I300">
        <v>-7.42</v>
      </c>
      <c r="J300" s="12">
        <v>3.6400000000000002E-2</v>
      </c>
      <c r="K300" s="12">
        <v>0.91200000000000003</v>
      </c>
      <c r="L300" s="12">
        <v>0.433</v>
      </c>
      <c r="M300" s="12">
        <v>0.16700000000000001</v>
      </c>
      <c r="N300" s="12">
        <v>0.16400000000000001</v>
      </c>
    </row>
    <row r="301" spans="2:14" x14ac:dyDescent="0.2">
      <c r="B301" s="9" t="str">
        <f>VLOOKUP(Table2[[#This Row],[track_id]],Table1[[id]:[Name]],2,FALSE)</f>
        <v>The Prayer</v>
      </c>
      <c r="C301" t="s">
        <v>303</v>
      </c>
      <c r="D301" t="s">
        <v>928</v>
      </c>
      <c r="E301">
        <v>5</v>
      </c>
      <c r="F301" s="11">
        <v>82.388000000000005</v>
      </c>
      <c r="G301" s="12">
        <v>0.23400000000000001</v>
      </c>
      <c r="H301" s="12">
        <v>0.32100000000000001</v>
      </c>
      <c r="I301">
        <v>-8.5129999999999999</v>
      </c>
      <c r="J301" s="12">
        <v>3.3599999999999998E-2</v>
      </c>
      <c r="K301" s="12">
        <v>0.82</v>
      </c>
      <c r="L301" s="12">
        <v>3.3900000000000002E-6</v>
      </c>
      <c r="M301" s="12">
        <v>0.115</v>
      </c>
      <c r="N301" s="12">
        <v>5.04E-2</v>
      </c>
    </row>
    <row r="302" spans="2:14" x14ac:dyDescent="0.2">
      <c r="B302" s="13" t="str">
        <f>VLOOKUP(Table2[[#This Row],[track_id]],Table1[[id]:[Name]],2,FALSE)</f>
        <v>This Is Where I Belong</v>
      </c>
      <c r="C302" t="s">
        <v>331</v>
      </c>
      <c r="D302" t="s">
        <v>928</v>
      </c>
      <c r="E302">
        <v>3</v>
      </c>
      <c r="F302" s="11">
        <v>96.591999999999999</v>
      </c>
      <c r="G302" s="12">
        <v>0.221</v>
      </c>
      <c r="H302" s="12">
        <v>0.30499999999999999</v>
      </c>
      <c r="I302">
        <v>-15.491</v>
      </c>
      <c r="J302" s="12">
        <v>2.9000000000000001E-2</v>
      </c>
      <c r="K302" s="12">
        <v>0.84599999999999997</v>
      </c>
      <c r="L302" s="12">
        <v>9.1399999999999999E-5</v>
      </c>
      <c r="M302" s="12">
        <v>0.34799999999999998</v>
      </c>
      <c r="N302" s="12">
        <v>0.109</v>
      </c>
    </row>
    <row r="303" spans="2:14" x14ac:dyDescent="0.2">
      <c r="B303" s="9" t="str">
        <f>VLOOKUP(Table2[[#This Row],[track_id]],Table1[[id]:[Name]],2,FALSE)</f>
        <v>Go the Distance</v>
      </c>
      <c r="C303" t="s">
        <v>319</v>
      </c>
      <c r="D303" t="s">
        <v>927</v>
      </c>
      <c r="E303">
        <v>4</v>
      </c>
      <c r="F303" s="11">
        <v>86.614000000000004</v>
      </c>
      <c r="G303" s="12">
        <v>0.218</v>
      </c>
      <c r="H303" s="12">
        <v>0.124</v>
      </c>
      <c r="I303">
        <v>-17.111999999999998</v>
      </c>
      <c r="J303" s="12">
        <v>3.2599999999999997E-2</v>
      </c>
      <c r="K303" s="12">
        <v>0.88</v>
      </c>
      <c r="L303" s="12">
        <v>1.5900000000000001E-3</v>
      </c>
      <c r="M303" s="12">
        <v>8.4500000000000006E-2</v>
      </c>
      <c r="N303" s="12">
        <v>0.17199999999999999</v>
      </c>
    </row>
    <row r="304" spans="2:14" x14ac:dyDescent="0.2">
      <c r="B304" s="13" t="str">
        <f>VLOOKUP(Table2[[#This Row],[track_id]],Table1[[id]:[Name]],2,FALSE)</f>
        <v>Make Me Whole</v>
      </c>
      <c r="C304" t="s">
        <v>405</v>
      </c>
      <c r="D304" t="s">
        <v>923</v>
      </c>
      <c r="E304">
        <v>3</v>
      </c>
      <c r="F304" s="11">
        <v>84.837000000000003</v>
      </c>
      <c r="G304" s="12">
        <v>0.20899999999999999</v>
      </c>
      <c r="H304" s="12">
        <v>0.187</v>
      </c>
      <c r="I304">
        <v>-17.306999999999999</v>
      </c>
      <c r="J304" s="12">
        <v>4.6100000000000002E-2</v>
      </c>
      <c r="K304" s="12">
        <v>0.83099999999999996</v>
      </c>
      <c r="L304" s="12">
        <v>2.88E-6</v>
      </c>
      <c r="M304" s="12">
        <v>0.11600000000000001</v>
      </c>
      <c r="N304" s="12">
        <v>7.8399999999999997E-2</v>
      </c>
    </row>
    <row r="305" spans="2:14" x14ac:dyDescent="0.2">
      <c r="B305" s="9" t="str">
        <f>VLOOKUP(Table2[[#This Row],[track_id]],Table1[[id]:[Name]],2,FALSE)</f>
        <v>Gianni Schicchi: "O mio Babbino caro"</v>
      </c>
      <c r="C305" t="s">
        <v>381</v>
      </c>
      <c r="D305" t="s">
        <v>926</v>
      </c>
      <c r="E305">
        <v>3</v>
      </c>
      <c r="F305" s="11">
        <v>79.811000000000007</v>
      </c>
      <c r="G305" s="12">
        <v>0.20599999999999999</v>
      </c>
      <c r="H305" s="12">
        <v>0.19</v>
      </c>
      <c r="I305">
        <v>-15.396000000000001</v>
      </c>
      <c r="J305" s="12">
        <v>3.8399999999999997E-2</v>
      </c>
      <c r="K305" s="12">
        <v>0.97399999999999998</v>
      </c>
      <c r="L305" s="12">
        <v>0.80800000000000005</v>
      </c>
      <c r="M305" s="12">
        <v>0.13100000000000001</v>
      </c>
      <c r="N305" s="12">
        <v>3.6799999999999999E-2</v>
      </c>
    </row>
    <row r="306" spans="2:14" x14ac:dyDescent="0.2">
      <c r="B306" s="13" t="str">
        <f>VLOOKUP(Table2[[#This Row],[track_id]],Table1[[id]:[Name]],2,FALSE)</f>
        <v>Misty Mountains</v>
      </c>
      <c r="C306" t="s">
        <v>420</v>
      </c>
      <c r="D306" t="s">
        <v>943</v>
      </c>
      <c r="E306">
        <v>1</v>
      </c>
      <c r="F306" s="11">
        <v>83.734999999999999</v>
      </c>
      <c r="G306" s="12">
        <v>0.19500000000000001</v>
      </c>
      <c r="H306" s="12">
        <v>1.11E-2</v>
      </c>
      <c r="I306">
        <v>-31.640999999999998</v>
      </c>
      <c r="J306" s="12">
        <v>3.3700000000000001E-2</v>
      </c>
      <c r="K306" s="12">
        <v>0.84499999999999997</v>
      </c>
      <c r="L306" s="12">
        <v>8.8099999999999995E-4</v>
      </c>
      <c r="M306" s="12">
        <v>0.112</v>
      </c>
      <c r="N306" s="12">
        <v>0.3</v>
      </c>
    </row>
    <row r="307" spans="2:14" x14ac:dyDescent="0.2">
      <c r="B307" s="9" t="str">
        <f>VLOOKUP(Table2[[#This Row],[track_id]],Table1[[id]:[Name]],2,FALSE)</f>
        <v>The Moon Represents My Heart - Êúà‰∫Æ‰ª£Ë°®ÊàëÁöÑÂøÉ</v>
      </c>
      <c r="C307" t="s">
        <v>273</v>
      </c>
      <c r="D307" t="s">
        <v>924</v>
      </c>
      <c r="E307">
        <v>4</v>
      </c>
      <c r="F307" s="11">
        <v>79.486999999999995</v>
      </c>
      <c r="G307" s="12">
        <v>0.19</v>
      </c>
      <c r="H307" s="12">
        <v>0.221</v>
      </c>
      <c r="I307">
        <v>-14.667</v>
      </c>
      <c r="J307" s="12">
        <v>4.1599999999999998E-2</v>
      </c>
      <c r="K307" s="12">
        <v>0.98399999999999999</v>
      </c>
      <c r="L307" s="12">
        <v>0.26900000000000002</v>
      </c>
      <c r="M307" s="12">
        <v>9.0300000000000005E-2</v>
      </c>
      <c r="N307" s="12">
        <v>6.2199999999999998E-2</v>
      </c>
    </row>
    <row r="308" spans="2:14" x14ac:dyDescent="0.2">
      <c r="B308" s="13" t="str">
        <f>VLOOKUP(Table2[[#This Row],[track_id]],Table1[[id]:[Name]],2,FALSE)</f>
        <v>Can You Hear The Music</v>
      </c>
      <c r="C308" t="s">
        <v>676</v>
      </c>
      <c r="D308" t="s">
        <v>940</v>
      </c>
      <c r="E308">
        <v>4</v>
      </c>
      <c r="F308" s="11">
        <v>138.51499999999999</v>
      </c>
      <c r="G308" s="12">
        <v>0.19</v>
      </c>
      <c r="H308" s="12">
        <v>0.435</v>
      </c>
      <c r="I308">
        <v>-12.456</v>
      </c>
      <c r="J308" s="12">
        <v>3.3399999999999999E-2</v>
      </c>
      <c r="K308" s="12">
        <v>0.23300000000000001</v>
      </c>
      <c r="L308" s="12">
        <v>0.93799999999999994</v>
      </c>
      <c r="M308" s="12">
        <v>0.1</v>
      </c>
      <c r="N308" s="12">
        <v>6.4299999999999996E-2</v>
      </c>
    </row>
    <row r="309" spans="2:14" x14ac:dyDescent="0.2">
      <c r="B309" s="9" t="str">
        <f>VLOOKUP(Table2[[#This Row],[track_id]],Table1[[id]:[Name]],2,FALSE)</f>
        <v>I Need You</v>
      </c>
      <c r="C309" t="s">
        <v>276</v>
      </c>
      <c r="D309" t="s">
        <v>919</v>
      </c>
      <c r="E309">
        <v>4</v>
      </c>
      <c r="F309" s="11">
        <v>72.259</v>
      </c>
      <c r="G309" s="12">
        <v>0.187</v>
      </c>
      <c r="H309" s="12">
        <v>0.52600000000000002</v>
      </c>
      <c r="I309">
        <v>-7.2910000000000004</v>
      </c>
      <c r="J309" s="12">
        <v>3.2599999999999997E-2</v>
      </c>
      <c r="K309" s="12">
        <v>2.6100000000000002E-2</v>
      </c>
      <c r="L309" s="12">
        <v>3.4200000000000001E-2</v>
      </c>
      <c r="M309" s="12">
        <v>0.17199999999999999</v>
      </c>
      <c r="N309" s="12">
        <v>7.3899999999999993E-2</v>
      </c>
    </row>
    <row r="310" spans="2:14" x14ac:dyDescent="0.2">
      <c r="B310" s="13" t="str">
        <f>VLOOKUP(Table2[[#This Row],[track_id]],Table1[[id]:[Name]],2,FALSE)</f>
        <v>Big Dreams</v>
      </c>
      <c r="C310" t="s">
        <v>389</v>
      </c>
      <c r="D310" t="s">
        <v>924</v>
      </c>
      <c r="E310">
        <v>4</v>
      </c>
      <c r="F310" s="11">
        <v>136.54599999999999</v>
      </c>
      <c r="G310" s="12">
        <v>0.17799999999999999</v>
      </c>
      <c r="H310" s="12">
        <v>5.0499999999999998E-3</v>
      </c>
      <c r="I310">
        <v>-32.978000000000002</v>
      </c>
      <c r="J310" s="12">
        <v>3.6600000000000001E-2</v>
      </c>
      <c r="K310" s="12">
        <v>0.99299999999999999</v>
      </c>
      <c r="L310" s="12">
        <v>0.82099999999999995</v>
      </c>
      <c r="M310" s="12">
        <v>8.4400000000000003E-2</v>
      </c>
      <c r="N310" s="12">
        <v>6.8400000000000002E-2</v>
      </c>
    </row>
    <row r="311" spans="2:14" x14ac:dyDescent="0.2">
      <c r="B311" s="9" t="str">
        <f>VLOOKUP(Table2[[#This Row],[track_id]],Table1[[id]:[Name]],2,FALSE)</f>
        <v>In The Wee Small Hours Of The Morning</v>
      </c>
      <c r="C311" t="s">
        <v>412</v>
      </c>
      <c r="D311" t="s">
        <v>918</v>
      </c>
      <c r="E311">
        <v>5</v>
      </c>
      <c r="F311" s="11">
        <v>68.941000000000003</v>
      </c>
      <c r="G311" s="12">
        <v>0.17699999999999999</v>
      </c>
      <c r="H311" s="12">
        <v>0.105</v>
      </c>
      <c r="I311">
        <v>-14.263999999999999</v>
      </c>
      <c r="J311" s="12">
        <v>3.5499999999999997E-2</v>
      </c>
      <c r="K311" s="12">
        <v>0.875</v>
      </c>
      <c r="L311" s="12">
        <v>5.2599999999999999E-4</v>
      </c>
      <c r="M311" s="12">
        <v>9.8599999999999993E-2</v>
      </c>
      <c r="N311" s="12">
        <v>8.7599999999999997E-2</v>
      </c>
    </row>
    <row r="312" spans="2:14" x14ac:dyDescent="0.2">
      <c r="B312" s="13" t="str">
        <f>VLOOKUP(Table2[[#This Row],[track_id]],Table1[[id]:[Name]],2,FALSE)</f>
        <v>Moon River</v>
      </c>
      <c r="C312" t="s">
        <v>466</v>
      </c>
      <c r="D312" t="s">
        <v>918</v>
      </c>
      <c r="E312">
        <v>3</v>
      </c>
      <c r="F312" s="11">
        <v>81.406000000000006</v>
      </c>
      <c r="G312" s="12">
        <v>0.17100000000000001</v>
      </c>
      <c r="H312" s="12">
        <v>6.3200000000000006E-2</v>
      </c>
      <c r="I312">
        <v>-20.776</v>
      </c>
      <c r="J312" s="12">
        <v>3.27E-2</v>
      </c>
      <c r="K312" s="12">
        <v>0.94499999999999995</v>
      </c>
      <c r="L312" s="12">
        <v>2.7100000000000001E-5</v>
      </c>
      <c r="M312" s="12">
        <v>0.121</v>
      </c>
      <c r="N312" s="12">
        <v>0.16800000000000001</v>
      </c>
    </row>
    <row r="313" spans="2:14" x14ac:dyDescent="0.2">
      <c r="B313" s="9" t="str">
        <f>VLOOKUP(Table2[[#This Row],[track_id]],Table1[[id]:[Name]],2,FALSE)</f>
        <v>The Bridge Of Khazad-Dum (From "The Lord Of The Rings")</v>
      </c>
      <c r="C313" t="s">
        <v>347</v>
      </c>
      <c r="D313" t="s">
        <v>941</v>
      </c>
      <c r="E313">
        <v>3</v>
      </c>
      <c r="F313" s="11">
        <v>64.018000000000001</v>
      </c>
      <c r="G313" s="12">
        <v>0.16700000000000001</v>
      </c>
      <c r="H313" s="12">
        <v>0.20499999999999999</v>
      </c>
      <c r="I313">
        <v>-12.821999999999999</v>
      </c>
      <c r="J313" s="12">
        <v>3.9800000000000002E-2</v>
      </c>
      <c r="K313" s="12">
        <v>0.98199999999999998</v>
      </c>
      <c r="L313" s="12">
        <v>0.90900000000000003</v>
      </c>
      <c r="M313" s="12">
        <v>9.6500000000000002E-2</v>
      </c>
      <c r="N313" s="12">
        <v>3.3099999999999997E-2</v>
      </c>
    </row>
    <row r="314" spans="2:14" x14ac:dyDescent="0.2">
      <c r="B314" s="13" t="str">
        <f>VLOOKUP(Table2[[#This Row],[track_id]],Table1[[id]:[Name]],2,FALSE)</f>
        <v>Know Who You Are</v>
      </c>
      <c r="C314" t="s">
        <v>327</v>
      </c>
      <c r="D314" t="s">
        <v>935</v>
      </c>
      <c r="E314">
        <v>1</v>
      </c>
      <c r="F314" s="11">
        <v>173.44300000000001</v>
      </c>
      <c r="G314" s="12">
        <v>0.16</v>
      </c>
      <c r="H314" s="12">
        <v>0.14499999999999999</v>
      </c>
      <c r="I314">
        <v>-20.495000000000001</v>
      </c>
      <c r="J314" s="12">
        <v>3.5900000000000001E-2</v>
      </c>
      <c r="K314" s="12">
        <v>0.94099999999999995</v>
      </c>
      <c r="L314" s="12">
        <v>9.1899999999999996E-2</v>
      </c>
      <c r="M314" s="12">
        <v>0.10299999999999999</v>
      </c>
      <c r="N314" s="12">
        <v>9.4600000000000004E-2</v>
      </c>
    </row>
    <row r="315" spans="2:14" x14ac:dyDescent="0.2">
      <c r="B315" s="9" t="str">
        <f>VLOOKUP(Table2[[#This Row],[track_id]],Table1[[id]:[Name]],2,FALSE)</f>
        <v>I Wish I Had a Hundred Years</v>
      </c>
      <c r="C315" t="s">
        <v>393</v>
      </c>
      <c r="D315" t="s">
        <v>935</v>
      </c>
      <c r="E315">
        <v>4</v>
      </c>
      <c r="F315" s="11">
        <v>95.596999999999994</v>
      </c>
      <c r="G315" s="12">
        <v>0.11899999999999999</v>
      </c>
      <c r="H315" s="12">
        <v>3.4700000000000002E-2</v>
      </c>
      <c r="I315">
        <v>-24.574999999999999</v>
      </c>
      <c r="J315" s="12">
        <v>3.9399999999999998E-2</v>
      </c>
      <c r="K315" s="12">
        <v>0.97499999999999998</v>
      </c>
      <c r="L315" s="12">
        <v>0.90400000000000003</v>
      </c>
      <c r="M315" s="12">
        <v>8.1500000000000003E-2</v>
      </c>
      <c r="N315" s="12">
        <v>3.4700000000000002E-2</v>
      </c>
    </row>
    <row r="316" spans="2:14" x14ac:dyDescent="0.2">
      <c r="B316" s="13" t="str">
        <f>VLOOKUP(Table2[[#This Row],[track_id]],Table1[[id]:[Name]],2,FALSE)</f>
        <v>Flight into Darkness</v>
      </c>
      <c r="C316" t="s">
        <v>360</v>
      </c>
      <c r="D316" t="s">
        <v>922</v>
      </c>
      <c r="E316">
        <v>3</v>
      </c>
      <c r="F316" s="11">
        <v>67.210999999999999</v>
      </c>
      <c r="G316" s="12">
        <v>9.5799999999999996E-2</v>
      </c>
      <c r="H316" s="12">
        <v>0.252</v>
      </c>
      <c r="I316">
        <v>-15.348000000000001</v>
      </c>
      <c r="J316" s="12">
        <v>3.4799999999999998E-2</v>
      </c>
      <c r="K316" s="12">
        <v>0.27300000000000002</v>
      </c>
      <c r="L316" s="12">
        <v>0.92800000000000005</v>
      </c>
      <c r="M316" s="12">
        <v>0.11</v>
      </c>
      <c r="N316" s="12">
        <v>3.7999999999999999E-2</v>
      </c>
    </row>
    <row r="317" spans="2:14" x14ac:dyDescent="0.2">
      <c r="B317" s="9" t="str">
        <f>VLOOKUP(Table2[[#This Row],[track_id]],Table1[[id]:[Name]],2,FALSE)</f>
        <v>The Burning Bush</v>
      </c>
      <c r="C317" t="s">
        <v>395</v>
      </c>
      <c r="D317" t="s">
        <v>933</v>
      </c>
      <c r="E317">
        <v>5</v>
      </c>
      <c r="F317" s="11">
        <v>86.432000000000002</v>
      </c>
      <c r="G317" s="12">
        <v>9.1200000000000003E-2</v>
      </c>
      <c r="H317" s="12">
        <v>5.8299999999999998E-2</v>
      </c>
      <c r="I317">
        <v>-24.010999999999999</v>
      </c>
      <c r="J317" s="12">
        <v>3.8199999999999998E-2</v>
      </c>
      <c r="K317" s="12">
        <v>0.84799999999999998</v>
      </c>
      <c r="L317" s="12">
        <v>0.877</v>
      </c>
      <c r="M317" s="12">
        <v>0.11700000000000001</v>
      </c>
      <c r="N317" s="12">
        <v>3.6700000000000003E-2</v>
      </c>
    </row>
    <row r="318" spans="2:14" x14ac:dyDescent="0.2">
      <c r="B318" s="13" t="str">
        <f>VLOOKUP(Table2[[#This Row],[track_id]],Table1[[id]:[Name]],2,FALSE)</f>
        <v>Consider the Lilies</v>
      </c>
      <c r="C318" t="s">
        <v>409</v>
      </c>
      <c r="D318" t="s">
        <v>928</v>
      </c>
      <c r="E318">
        <v>4</v>
      </c>
      <c r="F318" s="11">
        <v>84.003</v>
      </c>
      <c r="G318" s="12">
        <v>8.1500000000000003E-2</v>
      </c>
      <c r="H318" s="12">
        <v>0.20499999999999999</v>
      </c>
      <c r="I318">
        <v>-21.149000000000001</v>
      </c>
      <c r="J318" s="12">
        <v>4.2000000000000003E-2</v>
      </c>
      <c r="K318" s="12">
        <v>0.98299999999999998</v>
      </c>
      <c r="L318" s="12">
        <v>0.83899999999999997</v>
      </c>
      <c r="M318" s="12">
        <v>0.17199999999999999</v>
      </c>
      <c r="N318" s="12">
        <v>5.5599999999999997E-2</v>
      </c>
    </row>
    <row r="319" spans="2:14" x14ac:dyDescent="0.2">
      <c r="B319" s="9" t="str">
        <f>VLOOKUP(Table2[[#This Row],[track_id]],Table1[[id]:[Name]],2,FALSE)</f>
        <v>A Doom With a View - from "Spider-Man: No Way Home" Soundtrack</v>
      </c>
      <c r="C319" t="s">
        <v>358</v>
      </c>
      <c r="D319" t="s">
        <v>936</v>
      </c>
      <c r="E319">
        <v>4</v>
      </c>
      <c r="F319" s="11">
        <v>82.037000000000006</v>
      </c>
      <c r="G319" s="12">
        <v>8.1199999999999994E-2</v>
      </c>
      <c r="H319" s="12">
        <v>2.2599999999999999E-2</v>
      </c>
      <c r="I319">
        <v>-32.036999999999999</v>
      </c>
      <c r="J319" s="12">
        <v>4.1200000000000001E-2</v>
      </c>
      <c r="K319" s="12">
        <v>0.97099999999999997</v>
      </c>
      <c r="L319" s="12">
        <v>0.92100000000000004</v>
      </c>
      <c r="M319" s="12">
        <v>0.11899999999999999</v>
      </c>
      <c r="N319" s="12">
        <v>3.9399999999999998E-2</v>
      </c>
    </row>
    <row r="320" spans="2:14" x14ac:dyDescent="0.2">
      <c r="B320" s="13" t="str">
        <f>VLOOKUP(Table2[[#This Row],[track_id]],Table1[[id]:[Name]],2,FALSE)</f>
        <v>Forget Me Knots - from "Spider-Man: No Way Home" Soundtrack</v>
      </c>
      <c r="C320" t="s">
        <v>354</v>
      </c>
      <c r="D320" t="s">
        <v>936</v>
      </c>
      <c r="E320">
        <v>3</v>
      </c>
      <c r="F320" s="11">
        <v>73.215000000000003</v>
      </c>
      <c r="G320" s="12">
        <v>6.9099999999999995E-2</v>
      </c>
      <c r="H320" s="12">
        <v>6.1400000000000003E-2</v>
      </c>
      <c r="I320">
        <v>-19.004000000000001</v>
      </c>
      <c r="J320" s="12">
        <v>3.85E-2</v>
      </c>
      <c r="K320" s="12">
        <v>0.85</v>
      </c>
      <c r="L320" s="12">
        <v>0.91200000000000003</v>
      </c>
      <c r="M320" s="12">
        <v>5.33E-2</v>
      </c>
      <c r="N320" s="12">
        <v>0.03</v>
      </c>
    </row>
    <row r="321" spans="2:14" x14ac:dyDescent="0.2">
      <c r="B321" s="9" t="str">
        <f>VLOOKUP(Table2[[#This Row],[track_id]],Table1[[id]:[Name]],2,FALSE)</f>
        <v>Mi Amor</v>
      </c>
      <c r="C321" t="s">
        <v>657</v>
      </c>
      <c r="D321" t="s">
        <v>938</v>
      </c>
      <c r="E321">
        <v>0</v>
      </c>
      <c r="F321" s="11">
        <v>0</v>
      </c>
      <c r="G321" s="12">
        <v>0</v>
      </c>
      <c r="H321" s="12">
        <v>4.7100000000000003E-2</v>
      </c>
      <c r="I321">
        <v>-27.968</v>
      </c>
      <c r="J321" s="12">
        <v>0</v>
      </c>
      <c r="K321" s="12">
        <v>0.96299999999999997</v>
      </c>
      <c r="L321" s="12">
        <v>0.48799999999999999</v>
      </c>
      <c r="M321" s="12">
        <v>0.14399999999999999</v>
      </c>
      <c r="N321" s="12">
        <v>0</v>
      </c>
    </row>
  </sheetData>
  <phoneticPr fontId="3" type="noConversion"/>
  <pageMargins left="0.7" right="0.7" top="0.75" bottom="0.75" header="0.3" footer="0.3"/>
  <pageSetup paperSize="9" orientation="portrait" horizontalDpi="0" verticalDpi="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6235D-7182-CE44-B4D7-E45CF18C5874}">
  <dimension ref="B1:AA321"/>
  <sheetViews>
    <sheetView workbookViewId="0">
      <selection activeCell="B35" sqref="B35"/>
    </sheetView>
  </sheetViews>
  <sheetFormatPr baseColWidth="10" defaultRowHeight="16" x14ac:dyDescent="0.2"/>
  <cols>
    <col min="2" max="2" width="38.1640625" customWidth="1"/>
    <col min="3" max="3" width="26.83203125" bestFit="1" customWidth="1"/>
  </cols>
  <sheetData>
    <row r="1" spans="2:27" x14ac:dyDescent="0.2">
      <c r="P1" t="s">
        <v>990</v>
      </c>
    </row>
    <row r="2" spans="2:27" x14ac:dyDescent="0.2">
      <c r="Q2" s="3" t="s">
        <v>950</v>
      </c>
      <c r="R2" s="3" t="s">
        <v>932</v>
      </c>
      <c r="S2" s="3" t="s">
        <v>931</v>
      </c>
      <c r="T2" s="3" t="s">
        <v>930</v>
      </c>
      <c r="U2" s="3" t="s">
        <v>945</v>
      </c>
      <c r="V2" s="3" t="s">
        <v>946</v>
      </c>
      <c r="W2" s="3" t="s">
        <v>947</v>
      </c>
      <c r="X2" s="3" t="s">
        <v>948</v>
      </c>
      <c r="Y2" s="7" t="s">
        <v>949</v>
      </c>
    </row>
    <row r="3" spans="2:27" x14ac:dyDescent="0.2">
      <c r="B3" s="2" t="s">
        <v>916</v>
      </c>
      <c r="C3" t="s">
        <v>914</v>
      </c>
      <c r="D3" t="s">
        <v>917</v>
      </c>
      <c r="E3" t="s">
        <v>951</v>
      </c>
      <c r="F3" t="s">
        <v>950</v>
      </c>
      <c r="G3" t="s">
        <v>932</v>
      </c>
      <c r="H3" t="s">
        <v>931</v>
      </c>
      <c r="I3" t="s">
        <v>930</v>
      </c>
      <c r="J3" t="s">
        <v>945</v>
      </c>
      <c r="K3" t="s">
        <v>946</v>
      </c>
      <c r="L3" t="s">
        <v>947</v>
      </c>
      <c r="M3" t="s">
        <v>948</v>
      </c>
      <c r="N3" t="s">
        <v>949</v>
      </c>
      <c r="P3" t="s">
        <v>952</v>
      </c>
      <c r="Q3" s="11">
        <f t="shared" ref="Q3:Y3" si="0">AVERAGE(F25:F321)</f>
        <v>119.90386531986536</v>
      </c>
      <c r="R3" s="12">
        <f t="shared" si="0"/>
        <v>0.54342760942760904</v>
      </c>
      <c r="S3" s="12">
        <f t="shared" si="0"/>
        <v>0.51521952861952847</v>
      </c>
      <c r="T3" s="14">
        <f t="shared" si="0"/>
        <v>-7.7309932659932725</v>
      </c>
      <c r="U3" s="12">
        <f t="shared" si="0"/>
        <v>5.2102356902356921E-2</v>
      </c>
      <c r="V3" s="12">
        <f t="shared" si="0"/>
        <v>0.396481245791246</v>
      </c>
      <c r="W3" s="12">
        <f t="shared" si="0"/>
        <v>1.1024169797979797E-2</v>
      </c>
      <c r="X3" s="12">
        <f t="shared" si="0"/>
        <v>0.15266094276094264</v>
      </c>
      <c r="Y3" s="12">
        <f t="shared" si="0"/>
        <v>0.38483333333333331</v>
      </c>
    </row>
    <row r="4" spans="2:27" hidden="1" x14ac:dyDescent="0.2">
      <c r="B4" s="13" t="str">
        <f>VLOOKUP(Table28[[#This Row],[track_id]],Table1[[id]:[Name]],2,FALSE)</f>
        <v>Star Wars (Epic Main Theme)</v>
      </c>
      <c r="C4" t="s">
        <v>364</v>
      </c>
      <c r="D4" t="s">
        <v>922</v>
      </c>
      <c r="E4">
        <v>3</v>
      </c>
      <c r="F4" s="11">
        <v>91.772999999999996</v>
      </c>
      <c r="G4" s="12">
        <v>0.27800000000000002</v>
      </c>
      <c r="H4" s="12">
        <v>0.50900000000000001</v>
      </c>
      <c r="I4">
        <v>-8.5730000000000004</v>
      </c>
      <c r="J4" s="12">
        <v>3.7400000000000003E-2</v>
      </c>
      <c r="K4" s="12">
        <v>0.753</v>
      </c>
      <c r="L4" s="12">
        <v>0.96</v>
      </c>
      <c r="M4" s="12">
        <v>0.129</v>
      </c>
      <c r="N4" s="12">
        <v>8.5199999999999998E-2</v>
      </c>
    </row>
    <row r="5" spans="2:27" hidden="1" x14ac:dyDescent="0.2">
      <c r="B5" s="9" t="str">
        <f>VLOOKUP(Table28[[#This Row],[track_id]],Table1[[id]:[Name]],2,FALSE)</f>
        <v>Forbidden Friendship</v>
      </c>
      <c r="C5" t="s">
        <v>295</v>
      </c>
      <c r="D5" t="s">
        <v>925</v>
      </c>
      <c r="E5">
        <v>4</v>
      </c>
      <c r="F5" s="11">
        <v>129.16900000000001</v>
      </c>
      <c r="G5" s="12">
        <v>0.27900000000000003</v>
      </c>
      <c r="H5" s="12">
        <v>0.29499999999999998</v>
      </c>
      <c r="I5">
        <v>-15.135</v>
      </c>
      <c r="J5" s="12">
        <v>3.5000000000000003E-2</v>
      </c>
      <c r="K5" s="12">
        <v>0.85899999999999999</v>
      </c>
      <c r="L5" s="12">
        <v>0.94</v>
      </c>
      <c r="M5" s="12">
        <v>0.54700000000000004</v>
      </c>
      <c r="N5" s="12">
        <v>0.38100000000000001</v>
      </c>
    </row>
    <row r="6" spans="2:27" hidden="1" x14ac:dyDescent="0.2">
      <c r="B6" s="13" t="str">
        <f>VLOOKUP(Table28[[#This Row],[track_id]],Table1[[id]:[Name]],2,FALSE)</f>
        <v>Can You Hear The Music</v>
      </c>
      <c r="C6" t="s">
        <v>676</v>
      </c>
      <c r="D6" t="s">
        <v>940</v>
      </c>
      <c r="E6">
        <v>4</v>
      </c>
      <c r="F6" s="11">
        <v>138.51499999999999</v>
      </c>
      <c r="G6" s="12">
        <v>0.19</v>
      </c>
      <c r="H6" s="12">
        <v>0.435</v>
      </c>
      <c r="I6">
        <v>-12.456</v>
      </c>
      <c r="J6" s="12">
        <v>3.3399999999999999E-2</v>
      </c>
      <c r="K6" s="12">
        <v>0.23300000000000001</v>
      </c>
      <c r="L6" s="12">
        <v>0.93799999999999994</v>
      </c>
      <c r="M6" s="12">
        <v>0.1</v>
      </c>
      <c r="N6" s="12">
        <v>6.4299999999999996E-2</v>
      </c>
    </row>
    <row r="7" spans="2:27" hidden="1" x14ac:dyDescent="0.2">
      <c r="B7" s="9" t="str">
        <f>VLOOKUP(Table28[[#This Row],[track_id]],Table1[[id]:[Name]],2,FALSE)</f>
        <v>Mia &amp; Sebastian‚Äôs Theme</v>
      </c>
      <c r="C7" t="s">
        <v>311</v>
      </c>
      <c r="D7" t="s">
        <v>927</v>
      </c>
      <c r="E7">
        <v>3</v>
      </c>
      <c r="F7" s="11">
        <v>116.542</v>
      </c>
      <c r="G7" s="12">
        <v>0.47599999999999998</v>
      </c>
      <c r="H7" s="12">
        <v>0.192</v>
      </c>
      <c r="I7">
        <v>-15.753</v>
      </c>
      <c r="J7" s="12">
        <v>6.4000000000000001E-2</v>
      </c>
      <c r="K7" s="12">
        <v>0.97599999999999998</v>
      </c>
      <c r="L7" s="12">
        <v>0.92800000000000005</v>
      </c>
      <c r="M7" s="12">
        <v>0.11899999999999999</v>
      </c>
      <c r="N7" s="12">
        <v>0.114</v>
      </c>
    </row>
    <row r="8" spans="2:27" hidden="1" x14ac:dyDescent="0.2">
      <c r="B8" s="13" t="str">
        <f>VLOOKUP(Table28[[#This Row],[track_id]],Table1[[id]:[Name]],2,FALSE)</f>
        <v>Flight into Darkness</v>
      </c>
      <c r="C8" t="s">
        <v>360</v>
      </c>
      <c r="D8" t="s">
        <v>922</v>
      </c>
      <c r="E8">
        <v>3</v>
      </c>
      <c r="F8" s="11">
        <v>67.210999999999999</v>
      </c>
      <c r="G8" s="12">
        <v>9.5799999999999996E-2</v>
      </c>
      <c r="H8" s="12">
        <v>0.252</v>
      </c>
      <c r="I8">
        <v>-15.348000000000001</v>
      </c>
      <c r="J8" s="12">
        <v>3.4799999999999998E-2</v>
      </c>
      <c r="K8" s="12">
        <v>0.27300000000000002</v>
      </c>
      <c r="L8" s="12">
        <v>0.92800000000000005</v>
      </c>
      <c r="M8" s="12">
        <v>0.11</v>
      </c>
      <c r="N8" s="12">
        <v>3.7999999999999999E-2</v>
      </c>
    </row>
    <row r="9" spans="2:27" hidden="1" x14ac:dyDescent="0.2">
      <c r="B9" s="9" t="str">
        <f>VLOOKUP(Table28[[#This Row],[track_id]],Table1[[id]:[Name]],2,FALSE)</f>
        <v>Patience</v>
      </c>
      <c r="C9" t="s">
        <v>489</v>
      </c>
      <c r="D9" t="s">
        <v>921</v>
      </c>
      <c r="E9">
        <v>3</v>
      </c>
      <c r="F9" s="11">
        <v>138.45599999999999</v>
      </c>
      <c r="G9" s="12">
        <v>0.47599999999999998</v>
      </c>
      <c r="H9" s="12">
        <v>0.23599999999999999</v>
      </c>
      <c r="I9">
        <v>-16.991</v>
      </c>
      <c r="J9" s="12">
        <v>4.5600000000000002E-2</v>
      </c>
      <c r="K9" s="12">
        <v>0.97299999999999998</v>
      </c>
      <c r="L9" s="12">
        <v>0.92200000000000004</v>
      </c>
      <c r="M9" s="12">
        <v>0.108</v>
      </c>
      <c r="N9" s="12">
        <v>9.8400000000000001E-2</v>
      </c>
    </row>
    <row r="10" spans="2:27" hidden="1" x14ac:dyDescent="0.2">
      <c r="B10" s="13" t="str">
        <f>VLOOKUP(Table28[[#This Row],[track_id]],Table1[[id]:[Name]],2,FALSE)</f>
        <v>A Doom With a View - from "Spider-Man: No Way Home" Soundtrack</v>
      </c>
      <c r="C10" t="s">
        <v>358</v>
      </c>
      <c r="D10" t="s">
        <v>936</v>
      </c>
      <c r="E10">
        <v>4</v>
      </c>
      <c r="F10" s="11">
        <v>82.037000000000006</v>
      </c>
      <c r="G10" s="12">
        <v>8.1199999999999994E-2</v>
      </c>
      <c r="H10" s="12">
        <v>2.2599999999999999E-2</v>
      </c>
      <c r="I10">
        <v>-32.036999999999999</v>
      </c>
      <c r="J10" s="12">
        <v>4.1200000000000001E-2</v>
      </c>
      <c r="K10" s="12">
        <v>0.97099999999999997</v>
      </c>
      <c r="L10" s="12">
        <v>0.92100000000000004</v>
      </c>
      <c r="M10" s="12">
        <v>0.11899999999999999</v>
      </c>
      <c r="N10" s="12">
        <v>3.9399999999999998E-2</v>
      </c>
    </row>
    <row r="11" spans="2:27" hidden="1" x14ac:dyDescent="0.2">
      <c r="B11" s="9" t="str">
        <f>VLOOKUP(Table28[[#This Row],[track_id]],Table1[[id]:[Name]],2,FALSE)</f>
        <v>The Long Song</v>
      </c>
      <c r="C11" t="s">
        <v>398</v>
      </c>
      <c r="D11" t="s">
        <v>927</v>
      </c>
      <c r="E11">
        <v>4</v>
      </c>
      <c r="F11" s="11">
        <v>119.962</v>
      </c>
      <c r="G11" s="12">
        <v>0.378</v>
      </c>
      <c r="H11" s="12">
        <v>0.497</v>
      </c>
      <c r="I11">
        <v>-12.019</v>
      </c>
      <c r="J11" s="12">
        <v>4.0599999999999997E-2</v>
      </c>
      <c r="K11" s="12">
        <v>0.75800000000000001</v>
      </c>
      <c r="L11" s="12">
        <v>0.92</v>
      </c>
      <c r="M11" s="12">
        <v>0.186</v>
      </c>
      <c r="N11" s="12">
        <v>0.159</v>
      </c>
    </row>
    <row r="12" spans="2:27" hidden="1" x14ac:dyDescent="0.2">
      <c r="B12" s="13" t="str">
        <f>VLOOKUP(Table28[[#This Row],[track_id]],Table1[[id]:[Name]],2,FALSE)</f>
        <v>Forget Me Knots - from "Spider-Man: No Way Home" Soundtrack</v>
      </c>
      <c r="C12" t="s">
        <v>354</v>
      </c>
      <c r="D12" t="s">
        <v>936</v>
      </c>
      <c r="E12">
        <v>3</v>
      </c>
      <c r="F12" s="11">
        <v>73.215000000000003</v>
      </c>
      <c r="G12" s="12">
        <v>6.9099999999999995E-2</v>
      </c>
      <c r="H12" s="12">
        <v>6.1400000000000003E-2</v>
      </c>
      <c r="I12">
        <v>-19.004000000000001</v>
      </c>
      <c r="J12" s="12">
        <v>3.85E-2</v>
      </c>
      <c r="K12" s="12">
        <v>0.85</v>
      </c>
      <c r="L12" s="12">
        <v>0.91200000000000003</v>
      </c>
      <c r="M12" s="12">
        <v>5.33E-2</v>
      </c>
      <c r="N12" s="12">
        <v>0.03</v>
      </c>
    </row>
    <row r="13" spans="2:27" hidden="1" x14ac:dyDescent="0.2">
      <c r="B13" s="9" t="str">
        <f>VLOOKUP(Table28[[#This Row],[track_id]],Table1[[id]:[Name]],2,FALSE)</f>
        <v>The Bridge Of Khazad-Dum (From "The Lord Of The Rings")</v>
      </c>
      <c r="C13" t="s">
        <v>347</v>
      </c>
      <c r="D13" t="s">
        <v>941</v>
      </c>
      <c r="E13">
        <v>3</v>
      </c>
      <c r="F13" s="11">
        <v>64.018000000000001</v>
      </c>
      <c r="G13" s="12">
        <v>0.16700000000000001</v>
      </c>
      <c r="H13" s="12">
        <v>0.20499999999999999</v>
      </c>
      <c r="I13">
        <v>-12.821999999999999</v>
      </c>
      <c r="J13" s="12">
        <v>3.9800000000000002E-2</v>
      </c>
      <c r="K13" s="12">
        <v>0.98199999999999998</v>
      </c>
      <c r="L13" s="12">
        <v>0.90900000000000003</v>
      </c>
      <c r="M13" s="12">
        <v>9.6500000000000002E-2</v>
      </c>
      <c r="N13" s="12">
        <v>3.3099999999999997E-2</v>
      </c>
    </row>
    <row r="14" spans="2:27" hidden="1" x14ac:dyDescent="0.2">
      <c r="B14" s="13" t="str">
        <f>VLOOKUP(Table28[[#This Row],[track_id]],Table1[[id]:[Name]],2,FALSE)</f>
        <v>Deep Breaths</v>
      </c>
      <c r="C14" t="s">
        <v>376</v>
      </c>
      <c r="D14" t="s">
        <v>921</v>
      </c>
      <c r="E14">
        <v>4</v>
      </c>
      <c r="F14" s="11">
        <v>137.59200000000001</v>
      </c>
      <c r="G14" s="12">
        <v>0.29499999999999998</v>
      </c>
      <c r="H14" s="12">
        <v>4.3299999999999998E-2</v>
      </c>
      <c r="I14">
        <v>-25.463999999999999</v>
      </c>
      <c r="J14" s="12">
        <v>3.73E-2</v>
      </c>
      <c r="K14" s="12">
        <v>0.97599999999999998</v>
      </c>
      <c r="L14" s="12">
        <v>0.90500000000000003</v>
      </c>
      <c r="M14" s="12">
        <v>9.9199999999999997E-2</v>
      </c>
      <c r="N14" s="12">
        <v>5.2299999999999999E-2</v>
      </c>
    </row>
    <row r="15" spans="2:27" hidden="1" x14ac:dyDescent="0.2">
      <c r="B15" s="8">
        <v>0.13541666666666666</v>
      </c>
      <c r="C15" t="s">
        <v>393</v>
      </c>
      <c r="D15" t="s">
        <v>935</v>
      </c>
      <c r="E15">
        <v>4</v>
      </c>
      <c r="F15" s="11">
        <v>95.596999999999994</v>
      </c>
      <c r="G15" s="12">
        <v>0.11899999999999999</v>
      </c>
      <c r="H15" s="12">
        <v>3.4700000000000002E-2</v>
      </c>
      <c r="I15">
        <v>-24.574999999999999</v>
      </c>
      <c r="J15" s="12">
        <v>3.9399999999999998E-2</v>
      </c>
      <c r="K15" s="12">
        <v>0.97499999999999998</v>
      </c>
      <c r="L15" s="12">
        <v>0.90400000000000003</v>
      </c>
      <c r="M15" s="12">
        <v>8.1500000000000003E-2</v>
      </c>
      <c r="N15" s="12">
        <v>3.4700000000000002E-2</v>
      </c>
    </row>
    <row r="16" spans="2:27" hidden="1" x14ac:dyDescent="0.2">
      <c r="B16" s="13" t="str">
        <f>VLOOKUP(Table28[[#This Row],[track_id]],Table1[[id]:[Name]],2,FALSE)</f>
        <v>La Rumba D'el Jefe</v>
      </c>
      <c r="C16" t="s">
        <v>744</v>
      </c>
      <c r="D16" t="s">
        <v>933</v>
      </c>
      <c r="E16">
        <v>4</v>
      </c>
      <c r="F16" s="11">
        <v>93.006</v>
      </c>
      <c r="G16" s="12">
        <v>0.75900000000000001</v>
      </c>
      <c r="H16" s="12">
        <v>0.45500000000000002</v>
      </c>
      <c r="I16">
        <v>-9.9909999999999997</v>
      </c>
      <c r="J16" s="12">
        <v>4.8000000000000001E-2</v>
      </c>
      <c r="K16" s="12">
        <v>0.56200000000000006</v>
      </c>
      <c r="L16" s="12">
        <v>0.89400000000000002</v>
      </c>
      <c r="M16" s="12">
        <v>0.109</v>
      </c>
      <c r="N16" s="12">
        <v>0.32</v>
      </c>
    </row>
    <row r="17" spans="2:14" hidden="1" x14ac:dyDescent="0.2">
      <c r="B17" s="9" t="str">
        <f>VLOOKUP(Table28[[#This Row],[track_id]],Table1[[id]:[Name]],2,FALSE)</f>
        <v>BITTERSUITE</v>
      </c>
      <c r="C17" t="s">
        <v>795</v>
      </c>
      <c r="D17" t="s">
        <v>933</v>
      </c>
      <c r="E17">
        <v>4</v>
      </c>
      <c r="F17" s="11">
        <v>125.021</v>
      </c>
      <c r="G17" s="12">
        <v>0.52100000000000002</v>
      </c>
      <c r="H17" s="12">
        <v>0.254</v>
      </c>
      <c r="I17">
        <v>-14.409000000000001</v>
      </c>
      <c r="J17" s="12">
        <v>3.9899999999999998E-2</v>
      </c>
      <c r="K17" s="12">
        <v>0.81499999999999995</v>
      </c>
      <c r="L17" s="12">
        <v>0.88400000000000001</v>
      </c>
      <c r="M17" s="12">
        <v>0.114</v>
      </c>
      <c r="N17" s="12">
        <v>0.153</v>
      </c>
    </row>
    <row r="18" spans="2:14" hidden="1" x14ac:dyDescent="0.2">
      <c r="B18" s="13" t="str">
        <f>VLOOKUP(Table28[[#This Row],[track_id]],Table1[[id]:[Name]],2,FALSE)</f>
        <v>Paperman</v>
      </c>
      <c r="C18" t="s">
        <v>336</v>
      </c>
      <c r="D18" t="s">
        <v>922</v>
      </c>
      <c r="E18">
        <v>3</v>
      </c>
      <c r="F18" s="11">
        <v>99.635000000000005</v>
      </c>
      <c r="G18" s="12">
        <v>0.25700000000000001</v>
      </c>
      <c r="H18" s="12">
        <v>0.32800000000000001</v>
      </c>
      <c r="I18">
        <v>-15.563000000000001</v>
      </c>
      <c r="J18" s="12">
        <v>4.6800000000000001E-2</v>
      </c>
      <c r="K18" s="12">
        <v>0.68700000000000006</v>
      </c>
      <c r="L18" s="12">
        <v>0.88200000000000001</v>
      </c>
      <c r="M18" s="12">
        <v>0.16500000000000001</v>
      </c>
      <c r="N18" s="12">
        <v>3.7600000000000001E-2</v>
      </c>
    </row>
    <row r="19" spans="2:14" hidden="1" x14ac:dyDescent="0.2">
      <c r="B19" s="9" t="str">
        <f>VLOOKUP(Table28[[#This Row],[track_id]],Table1[[id]:[Name]],2,FALSE)</f>
        <v>CHIHIRO</v>
      </c>
      <c r="C19" t="s">
        <v>783</v>
      </c>
      <c r="D19" t="s">
        <v>922</v>
      </c>
      <c r="E19">
        <v>4</v>
      </c>
      <c r="F19" s="11">
        <v>110.015</v>
      </c>
      <c r="G19" s="12">
        <v>0.7</v>
      </c>
      <c r="H19" s="12">
        <v>0.42499999999999999</v>
      </c>
      <c r="I19">
        <v>-12.531000000000001</v>
      </c>
      <c r="J19" s="12">
        <v>5.2900000000000003E-2</v>
      </c>
      <c r="K19" s="12">
        <v>0.14399999999999999</v>
      </c>
      <c r="L19" s="12">
        <v>0.879</v>
      </c>
      <c r="M19" s="12">
        <v>8.3000000000000004E-2</v>
      </c>
      <c r="N19" s="12">
        <v>0.52100000000000002</v>
      </c>
    </row>
    <row r="20" spans="2:14" hidden="1" x14ac:dyDescent="0.2">
      <c r="B20" s="13" t="str">
        <f>VLOOKUP(Table28[[#This Row],[track_id]],Table1[[id]:[Name]],2,FALSE)</f>
        <v>The Burning Bush</v>
      </c>
      <c r="C20" t="s">
        <v>395</v>
      </c>
      <c r="D20" t="s">
        <v>933</v>
      </c>
      <c r="E20">
        <v>5</v>
      </c>
      <c r="F20" s="11">
        <v>86.432000000000002</v>
      </c>
      <c r="G20" s="12">
        <v>9.1200000000000003E-2</v>
      </c>
      <c r="H20" s="12">
        <v>5.8299999999999998E-2</v>
      </c>
      <c r="I20">
        <v>-24.010999999999999</v>
      </c>
      <c r="J20" s="12">
        <v>3.8199999999999998E-2</v>
      </c>
      <c r="K20" s="12">
        <v>0.84799999999999998</v>
      </c>
      <c r="L20" s="12">
        <v>0.877</v>
      </c>
      <c r="M20" s="12">
        <v>0.11700000000000001</v>
      </c>
      <c r="N20" s="12">
        <v>3.6700000000000003E-2</v>
      </c>
    </row>
    <row r="21" spans="2:14" hidden="1" x14ac:dyDescent="0.2">
      <c r="B21" s="9" t="str">
        <f>VLOOKUP(Table28[[#This Row],[track_id]],Table1[[id]:[Name]],2,FALSE)</f>
        <v>Consider the Lilies</v>
      </c>
      <c r="C21" t="s">
        <v>409</v>
      </c>
      <c r="D21" t="s">
        <v>928</v>
      </c>
      <c r="E21">
        <v>4</v>
      </c>
      <c r="F21" s="11">
        <v>84.003</v>
      </c>
      <c r="G21" s="12">
        <v>8.1500000000000003E-2</v>
      </c>
      <c r="H21" s="12">
        <v>0.20499999999999999</v>
      </c>
      <c r="I21">
        <v>-21.149000000000001</v>
      </c>
      <c r="J21" s="12">
        <v>4.2000000000000003E-2</v>
      </c>
      <c r="K21" s="12">
        <v>0.98299999999999998</v>
      </c>
      <c r="L21" s="12">
        <v>0.83899999999999997</v>
      </c>
      <c r="M21" s="12">
        <v>0.17199999999999999</v>
      </c>
      <c r="N21" s="12">
        <v>5.5599999999999997E-2</v>
      </c>
    </row>
    <row r="22" spans="2:14" hidden="1" x14ac:dyDescent="0.2">
      <c r="B22" s="13" t="str">
        <f>VLOOKUP(Table28[[#This Row],[track_id]],Table1[[id]:[Name]],2,FALSE)</f>
        <v>Big Dreams</v>
      </c>
      <c r="C22" t="s">
        <v>389</v>
      </c>
      <c r="D22" t="s">
        <v>924</v>
      </c>
      <c r="E22">
        <v>4</v>
      </c>
      <c r="F22" s="11">
        <v>136.54599999999999</v>
      </c>
      <c r="G22" s="12">
        <v>0.17799999999999999</v>
      </c>
      <c r="H22" s="12">
        <v>5.0499999999999998E-3</v>
      </c>
      <c r="I22">
        <v>-32.978000000000002</v>
      </c>
      <c r="J22" s="12">
        <v>3.6600000000000001E-2</v>
      </c>
      <c r="K22" s="12">
        <v>0.99299999999999999</v>
      </c>
      <c r="L22" s="12">
        <v>0.82099999999999995</v>
      </c>
      <c r="M22" s="12">
        <v>8.4400000000000003E-2</v>
      </c>
      <c r="N22" s="12">
        <v>6.8400000000000002E-2</v>
      </c>
    </row>
    <row r="23" spans="2:14" hidden="1" x14ac:dyDescent="0.2">
      <c r="B23" s="9" t="str">
        <f>VLOOKUP(Table28[[#This Row],[track_id]],Table1[[id]:[Name]],2,FALSE)</f>
        <v>Gianni Schicchi: "O mio Babbino caro"</v>
      </c>
      <c r="C23" t="s">
        <v>381</v>
      </c>
      <c r="D23" t="s">
        <v>926</v>
      </c>
      <c r="E23">
        <v>3</v>
      </c>
      <c r="F23" s="11">
        <v>79.811000000000007</v>
      </c>
      <c r="G23" s="12">
        <v>0.20599999999999999</v>
      </c>
      <c r="H23" s="12">
        <v>0.19</v>
      </c>
      <c r="I23">
        <v>-15.396000000000001</v>
      </c>
      <c r="J23" s="12">
        <v>3.8399999999999997E-2</v>
      </c>
      <c r="K23" s="12">
        <v>0.97399999999999998</v>
      </c>
      <c r="L23" s="12">
        <v>0.80800000000000005</v>
      </c>
      <c r="M23" s="12">
        <v>0.13100000000000001</v>
      </c>
      <c r="N23" s="12">
        <v>3.6799999999999999E-2</v>
      </c>
    </row>
    <row r="24" spans="2:14" hidden="1" x14ac:dyDescent="0.2">
      <c r="B24" s="13" t="str">
        <f>VLOOKUP(Table28[[#This Row],[track_id]],Table1[[id]:[Name]],2,FALSE)</f>
        <v>Mi Amor</v>
      </c>
      <c r="C24" t="s">
        <v>657</v>
      </c>
      <c r="D24" t="s">
        <v>938</v>
      </c>
      <c r="E24">
        <v>0</v>
      </c>
      <c r="F24" s="11">
        <v>0</v>
      </c>
      <c r="G24" s="12">
        <v>0</v>
      </c>
      <c r="H24" s="12">
        <v>4.7100000000000003E-2</v>
      </c>
      <c r="I24">
        <v>-27.968</v>
      </c>
      <c r="J24" s="12">
        <v>0</v>
      </c>
      <c r="K24" s="12">
        <v>0.96299999999999997</v>
      </c>
      <c r="L24" s="12">
        <v>0.48799999999999999</v>
      </c>
      <c r="M24" s="12">
        <v>0.14399999999999999</v>
      </c>
      <c r="N24" s="12">
        <v>0</v>
      </c>
    </row>
    <row r="25" spans="2:14" x14ac:dyDescent="0.2">
      <c r="B25" s="9" t="str">
        <f>VLOOKUP(Table28[[#This Row],[track_id]],Table1[[id]:[Name]],2,FALSE)</f>
        <v>this is what autumn feels like</v>
      </c>
      <c r="C25" t="s">
        <v>665</v>
      </c>
      <c r="D25" t="s">
        <v>924</v>
      </c>
      <c r="E25">
        <v>4</v>
      </c>
      <c r="F25" s="11">
        <v>79.444999999999993</v>
      </c>
      <c r="G25" s="12">
        <v>0.23799999999999999</v>
      </c>
      <c r="H25" s="12">
        <v>0.441</v>
      </c>
      <c r="I25">
        <v>-7.42</v>
      </c>
      <c r="J25" s="12">
        <v>3.6400000000000002E-2</v>
      </c>
      <c r="K25" s="12">
        <v>0.91200000000000003</v>
      </c>
      <c r="L25" s="12">
        <v>0.433</v>
      </c>
      <c r="M25" s="12">
        <v>0.16700000000000001</v>
      </c>
      <c r="N25" s="12">
        <v>0.16400000000000001</v>
      </c>
    </row>
    <row r="26" spans="2:14" x14ac:dyDescent="0.2">
      <c r="B26" s="13" t="str">
        <f>VLOOKUP(Table28[[#This Row],[track_id]],Table1[[id]:[Name]],2,FALSE)</f>
        <v>A&amp;W</v>
      </c>
      <c r="C26" t="s">
        <v>892</v>
      </c>
      <c r="D26" t="s">
        <v>928</v>
      </c>
      <c r="E26">
        <v>4</v>
      </c>
      <c r="F26" s="11">
        <v>157.11199999999999</v>
      </c>
      <c r="G26" s="12">
        <v>0.42899999999999999</v>
      </c>
      <c r="H26" s="12">
        <v>0.23899999999999999</v>
      </c>
      <c r="I26">
        <v>-14.696</v>
      </c>
      <c r="J26" s="12">
        <v>0.11</v>
      </c>
      <c r="K26" s="12">
        <v>0.63200000000000001</v>
      </c>
      <c r="L26" s="12">
        <v>0.38900000000000001</v>
      </c>
      <c r="M26" s="12">
        <v>0.11600000000000001</v>
      </c>
      <c r="N26" s="12">
        <v>0.13700000000000001</v>
      </c>
    </row>
    <row r="27" spans="2:14" x14ac:dyDescent="0.2">
      <c r="B27" s="9" t="str">
        <f>VLOOKUP(Table28[[#This Row],[track_id]],Table1[[id]:[Name]],2,FALSE)</f>
        <v>The Curse - Fp Version</v>
      </c>
      <c r="C27" t="s">
        <v>748</v>
      </c>
      <c r="D27" t="s">
        <v>923</v>
      </c>
      <c r="E27">
        <v>4</v>
      </c>
      <c r="F27" s="11">
        <v>99.988</v>
      </c>
      <c r="G27" s="12">
        <v>0.57999999999999996</v>
      </c>
      <c r="H27" s="12">
        <v>0.88800000000000001</v>
      </c>
      <c r="I27">
        <v>-7.4349999999999996</v>
      </c>
      <c r="J27" s="12">
        <v>4.6600000000000003E-2</v>
      </c>
      <c r="K27" s="12">
        <v>2.6100000000000002E-2</v>
      </c>
      <c r="L27" s="12">
        <v>0.34699999999999998</v>
      </c>
      <c r="M27" s="12">
        <v>8.0299999999999996E-2</v>
      </c>
      <c r="N27" s="12">
        <v>0.66800000000000004</v>
      </c>
    </row>
    <row r="28" spans="2:14" x14ac:dyDescent="0.2">
      <c r="B28" s="13" t="str">
        <f>VLOOKUP(Table28[[#This Row],[track_id]],Table1[[id]:[Name]],2,FALSE)</f>
        <v>Labyrinth</v>
      </c>
      <c r="C28" t="s">
        <v>840</v>
      </c>
      <c r="D28" t="s">
        <v>918</v>
      </c>
      <c r="E28">
        <v>4</v>
      </c>
      <c r="F28" s="11">
        <v>110.018</v>
      </c>
      <c r="G28" s="12">
        <v>0.48</v>
      </c>
      <c r="H28" s="12">
        <v>0.29499999999999998</v>
      </c>
      <c r="I28">
        <v>-15.512</v>
      </c>
      <c r="J28" s="12">
        <v>3.8399999999999997E-2</v>
      </c>
      <c r="K28" s="12">
        <v>0.79700000000000004</v>
      </c>
      <c r="L28" s="12">
        <v>0.33300000000000002</v>
      </c>
      <c r="M28" s="12">
        <v>0.12</v>
      </c>
      <c r="N28" s="12">
        <v>0.13200000000000001</v>
      </c>
    </row>
    <row r="29" spans="2:14" x14ac:dyDescent="0.2">
      <c r="B29" s="9" t="str">
        <f>VLOOKUP(Table28[[#This Row],[track_id]],Table1[[id]:[Name]],2,FALSE)</f>
        <v>The Moon Represents My Heart - Êúà‰∫Æ‰ª£Ë°®ÊàëÁöÑÂøÉ</v>
      </c>
      <c r="C29" t="s">
        <v>273</v>
      </c>
      <c r="D29" t="s">
        <v>924</v>
      </c>
      <c r="E29">
        <v>4</v>
      </c>
      <c r="F29" s="11">
        <v>79.486999999999995</v>
      </c>
      <c r="G29" s="12">
        <v>0.19</v>
      </c>
      <c r="H29" s="12">
        <v>0.221</v>
      </c>
      <c r="I29">
        <v>-14.667</v>
      </c>
      <c r="J29" s="12">
        <v>4.1599999999999998E-2</v>
      </c>
      <c r="K29" s="12">
        <v>0.98399999999999999</v>
      </c>
      <c r="L29" s="12">
        <v>0.26900000000000002</v>
      </c>
      <c r="M29" s="12">
        <v>9.0300000000000005E-2</v>
      </c>
      <c r="N29" s="12">
        <v>6.2199999999999998E-2</v>
      </c>
    </row>
    <row r="30" spans="2:14" x14ac:dyDescent="0.2">
      <c r="B30" s="13" t="str">
        <f>VLOOKUP(Table28[[#This Row],[track_id]],Table1[[id]:[Name]],2,FALSE)</f>
        <v>BLUE</v>
      </c>
      <c r="C30" t="s">
        <v>797</v>
      </c>
      <c r="D30" t="s">
        <v>922</v>
      </c>
      <c r="E30">
        <v>4</v>
      </c>
      <c r="F30" s="11">
        <v>142.01</v>
      </c>
      <c r="G30" s="12">
        <v>0.34899999999999998</v>
      </c>
      <c r="H30" s="12">
        <v>0.33700000000000002</v>
      </c>
      <c r="I30">
        <v>-10.670999999999999</v>
      </c>
      <c r="J30" s="12">
        <v>4.07E-2</v>
      </c>
      <c r="K30" s="12">
        <v>0.28999999999999998</v>
      </c>
      <c r="L30" s="12">
        <v>0.17199999999999999</v>
      </c>
      <c r="M30" s="12">
        <v>0.13900000000000001</v>
      </c>
      <c r="N30" s="12">
        <v>3.6499999999999998E-2</v>
      </c>
    </row>
    <row r="31" spans="2:14" x14ac:dyDescent="0.2">
      <c r="B31" s="9" t="str">
        <f>VLOOKUP(Table28[[#This Row],[track_id]],Table1[[id]:[Name]],2,FALSE)</f>
        <v>Sweet Disposition</v>
      </c>
      <c r="C31" t="s">
        <v>280</v>
      </c>
      <c r="D31" t="s">
        <v>919</v>
      </c>
      <c r="E31">
        <v>4</v>
      </c>
      <c r="F31" s="11">
        <v>129.13900000000001</v>
      </c>
      <c r="G31" s="12">
        <v>0.53100000000000003</v>
      </c>
      <c r="H31" s="12">
        <v>0.82099999999999995</v>
      </c>
      <c r="I31">
        <v>-6.8120000000000003</v>
      </c>
      <c r="J31" s="12">
        <v>4.3900000000000002E-2</v>
      </c>
      <c r="K31" s="12">
        <v>7.0099999999999996E-2</v>
      </c>
      <c r="L31" s="12">
        <v>0.17100000000000001</v>
      </c>
      <c r="M31" s="12">
        <v>0.124</v>
      </c>
      <c r="N31" s="12">
        <v>0.34</v>
      </c>
    </row>
    <row r="32" spans="2:14" x14ac:dyDescent="0.2">
      <c r="B32" s="13" t="str">
        <f>VLOOKUP(Table28[[#This Row],[track_id]],Table1[[id]:[Name]],2,FALSE)</f>
        <v>golden hour</v>
      </c>
      <c r="C32" t="s">
        <v>226</v>
      </c>
      <c r="D32" t="s">
        <v>921</v>
      </c>
      <c r="E32">
        <v>3</v>
      </c>
      <c r="F32" s="11">
        <v>94.466999999999999</v>
      </c>
      <c r="G32" s="12">
        <v>0.51500000000000001</v>
      </c>
      <c r="H32" s="12">
        <v>0.59299999999999997</v>
      </c>
      <c r="I32">
        <v>-4.8010000000000002</v>
      </c>
      <c r="J32" s="12">
        <v>3.2199999999999999E-2</v>
      </c>
      <c r="K32" s="12">
        <v>0.65300000000000002</v>
      </c>
      <c r="L32" s="12">
        <v>0.16200000000000001</v>
      </c>
      <c r="M32" s="12">
        <v>0.25</v>
      </c>
      <c r="N32" s="12">
        <v>0.153</v>
      </c>
    </row>
    <row r="33" spans="2:14" x14ac:dyDescent="0.2">
      <c r="B33" s="9" t="str">
        <f>VLOOKUP(Table28[[#This Row],[track_id]],Table1[[id]:[Name]],2,FALSE)</f>
        <v>Die For You</v>
      </c>
      <c r="C33" t="s">
        <v>496</v>
      </c>
      <c r="D33" t="s">
        <v>926</v>
      </c>
      <c r="E33">
        <v>4</v>
      </c>
      <c r="F33" s="11">
        <v>147.80500000000001</v>
      </c>
      <c r="G33" s="12">
        <v>0.47199999999999998</v>
      </c>
      <c r="H33" s="12">
        <v>0.51800000000000002</v>
      </c>
      <c r="I33">
        <v>-7.3789999999999996</v>
      </c>
      <c r="J33" s="12">
        <v>5.0999999999999997E-2</v>
      </c>
      <c r="K33" s="12">
        <v>0.38300000000000001</v>
      </c>
      <c r="L33" s="12">
        <v>0.127</v>
      </c>
      <c r="M33" s="12">
        <v>0.28899999999999998</v>
      </c>
      <c r="N33" s="12">
        <v>0.154</v>
      </c>
    </row>
    <row r="34" spans="2:14" x14ac:dyDescent="0.2">
      <c r="B34" s="13" t="str">
        <f>VLOOKUP(Table28[[#This Row],[track_id]],Table1[[id]:[Name]],2,FALSE)</f>
        <v>Now We Are Free</v>
      </c>
      <c r="C34" t="s">
        <v>288</v>
      </c>
      <c r="D34" t="s">
        <v>927</v>
      </c>
      <c r="E34">
        <v>4</v>
      </c>
      <c r="F34" s="11">
        <v>138.09100000000001</v>
      </c>
      <c r="G34" s="12">
        <v>0.33900000000000002</v>
      </c>
      <c r="H34" s="12">
        <v>0.219</v>
      </c>
      <c r="I34">
        <v>-18.594999999999999</v>
      </c>
      <c r="J34" s="12">
        <v>3.3599999999999998E-2</v>
      </c>
      <c r="K34" s="12">
        <v>0.57799999999999996</v>
      </c>
      <c r="L34" s="12">
        <v>0.10100000000000001</v>
      </c>
      <c r="M34" s="12">
        <v>0.104</v>
      </c>
      <c r="N34" s="12">
        <v>3.8699999999999998E-2</v>
      </c>
    </row>
    <row r="35" spans="2:14" x14ac:dyDescent="0.2">
      <c r="B35" s="9" t="str">
        <f>VLOOKUP(Table28[[#This Row],[track_id]],Table1[[id]:[Name]],2,FALSE)</f>
        <v>THE DINER</v>
      </c>
      <c r="C35" t="s">
        <v>793</v>
      </c>
      <c r="D35" t="s">
        <v>923</v>
      </c>
      <c r="E35">
        <v>4</v>
      </c>
      <c r="F35" s="11">
        <v>125.017</v>
      </c>
      <c r="G35" s="12">
        <v>0.85699999999999998</v>
      </c>
      <c r="H35" s="12">
        <v>0.38600000000000001</v>
      </c>
      <c r="I35">
        <v>-9.7609999999999992</v>
      </c>
      <c r="J35" s="12">
        <v>0.16800000000000001</v>
      </c>
      <c r="K35" s="12">
        <v>0.24299999999999999</v>
      </c>
      <c r="L35" s="12">
        <v>9.3100000000000002E-2</v>
      </c>
      <c r="M35" s="12">
        <v>0.111</v>
      </c>
      <c r="N35" s="12">
        <v>0.66100000000000003</v>
      </c>
    </row>
    <row r="36" spans="2:14" x14ac:dyDescent="0.2">
      <c r="B36" s="13" t="str">
        <f>VLOOKUP(Table28[[#This Row],[track_id]],Table1[[id]:[Name]],2,FALSE)</f>
        <v>Know Who You Are</v>
      </c>
      <c r="C36" t="s">
        <v>327</v>
      </c>
      <c r="D36" t="s">
        <v>935</v>
      </c>
      <c r="E36">
        <v>1</v>
      </c>
      <c r="F36" s="11">
        <v>173.44300000000001</v>
      </c>
      <c r="G36" s="12">
        <v>0.16</v>
      </c>
      <c r="H36" s="12">
        <v>0.14499999999999999</v>
      </c>
      <c r="I36">
        <v>-20.495000000000001</v>
      </c>
      <c r="J36" s="12">
        <v>3.5900000000000001E-2</v>
      </c>
      <c r="K36" s="12">
        <v>0.94099999999999995</v>
      </c>
      <c r="L36" s="12">
        <v>9.1899999999999996E-2</v>
      </c>
      <c r="M36" s="12">
        <v>0.10299999999999999</v>
      </c>
      <c r="N36" s="12">
        <v>9.4600000000000004E-2</v>
      </c>
    </row>
    <row r="37" spans="2:14" x14ac:dyDescent="0.2">
      <c r="B37" s="9" t="str">
        <f>VLOOKUP(Table28[[#This Row],[track_id]],Table1[[id]:[Name]],2,FALSE)</f>
        <v>LUNCH</v>
      </c>
      <c r="C37" t="s">
        <v>781</v>
      </c>
      <c r="D37" t="s">
        <v>935</v>
      </c>
      <c r="E37">
        <v>4</v>
      </c>
      <c r="F37" s="11">
        <v>124.98699999999999</v>
      </c>
      <c r="G37" s="12">
        <v>0.89300000000000002</v>
      </c>
      <c r="H37" s="12">
        <v>0.4</v>
      </c>
      <c r="I37">
        <v>-7.9809999999999999</v>
      </c>
      <c r="J37" s="12">
        <v>6.4299999999999996E-2</v>
      </c>
      <c r="K37" s="12">
        <v>4.5199999999999997E-2</v>
      </c>
      <c r="L37" s="12">
        <v>8.2299999999999998E-2</v>
      </c>
      <c r="M37" s="12">
        <v>6.3200000000000006E-2</v>
      </c>
      <c r="N37" s="12">
        <v>0.94499999999999995</v>
      </c>
    </row>
    <row r="38" spans="2:14" x14ac:dyDescent="0.2">
      <c r="B38" s="13" t="str">
        <f>VLOOKUP(Table28[[#This Row],[track_id]],Table1[[id]:[Name]],2,FALSE)</f>
        <v>BIRDS OF A FEATHER</v>
      </c>
      <c r="C38" t="s">
        <v>785</v>
      </c>
      <c r="D38" t="s">
        <v>919</v>
      </c>
      <c r="E38">
        <v>4</v>
      </c>
      <c r="F38" s="11">
        <v>104.97799999999999</v>
      </c>
      <c r="G38" s="12">
        <v>0.747</v>
      </c>
      <c r="H38" s="12">
        <v>0.50700000000000001</v>
      </c>
      <c r="I38">
        <v>-10.170999999999999</v>
      </c>
      <c r="J38" s="12">
        <v>3.5799999999999998E-2</v>
      </c>
      <c r="K38" s="12">
        <v>0.2</v>
      </c>
      <c r="L38" s="12">
        <v>6.08E-2</v>
      </c>
      <c r="M38" s="12">
        <v>0.11700000000000001</v>
      </c>
      <c r="N38" s="12">
        <v>0.438</v>
      </c>
    </row>
    <row r="39" spans="2:14" x14ac:dyDescent="0.2">
      <c r="B39" s="9" t="str">
        <f>VLOOKUP(Table28[[#This Row],[track_id]],Table1[[id]:[Name]],2,FALSE)</f>
        <v>Music For a Sushi Restaurant</v>
      </c>
      <c r="C39" t="s">
        <v>16</v>
      </c>
      <c r="D39" t="s">
        <v>929</v>
      </c>
      <c r="E39">
        <v>4</v>
      </c>
      <c r="F39" s="11">
        <v>107.041</v>
      </c>
      <c r="G39" s="12">
        <v>0.72</v>
      </c>
      <c r="H39" s="12">
        <v>0.71499999999999997</v>
      </c>
      <c r="I39">
        <v>-4.6520000000000001</v>
      </c>
      <c r="J39" s="12">
        <v>0.04</v>
      </c>
      <c r="K39" s="12">
        <v>0.25800000000000001</v>
      </c>
      <c r="L39" s="12">
        <v>5.6800000000000003E-2</v>
      </c>
      <c r="M39" s="12">
        <v>0.107</v>
      </c>
      <c r="N39" s="12">
        <v>0.35699999999999998</v>
      </c>
    </row>
    <row r="40" spans="2:14" x14ac:dyDescent="0.2">
      <c r="B40" s="13" t="str">
        <f>VLOOKUP(Table28[[#This Row],[track_id]],Table1[[id]:[Name]],2,FALSE)</f>
        <v>Sing for Absolution</v>
      </c>
      <c r="C40" t="s">
        <v>485</v>
      </c>
      <c r="D40" t="s">
        <v>920</v>
      </c>
      <c r="E40">
        <v>4</v>
      </c>
      <c r="F40" s="11">
        <v>170.28700000000001</v>
      </c>
      <c r="G40" s="12">
        <v>0.436</v>
      </c>
      <c r="H40" s="12">
        <v>0.67800000000000005</v>
      </c>
      <c r="I40">
        <v>-7.2110000000000003</v>
      </c>
      <c r="J40" s="12">
        <v>3.0099999999999998E-2</v>
      </c>
      <c r="K40" s="12">
        <v>0.45700000000000002</v>
      </c>
      <c r="L40" s="12">
        <v>3.8399999999999997E-2</v>
      </c>
      <c r="M40" s="12">
        <v>8.7300000000000003E-2</v>
      </c>
      <c r="N40" s="12">
        <v>0.19400000000000001</v>
      </c>
    </row>
    <row r="41" spans="2:14" x14ac:dyDescent="0.2">
      <c r="B41" s="9" t="str">
        <f>VLOOKUP(Table28[[#This Row],[track_id]],Table1[[id]:[Name]],2,FALSE)</f>
        <v>Do You Like Me?</v>
      </c>
      <c r="C41" t="s">
        <v>700</v>
      </c>
      <c r="D41" t="s">
        <v>929</v>
      </c>
      <c r="E41">
        <v>4</v>
      </c>
      <c r="F41" s="11">
        <v>76.975999999999999</v>
      </c>
      <c r="G41" s="12">
        <v>0.71799999999999997</v>
      </c>
      <c r="H41" s="12">
        <v>0.39800000000000002</v>
      </c>
      <c r="I41">
        <v>-6.774</v>
      </c>
      <c r="J41" s="12">
        <v>3.9600000000000003E-2</v>
      </c>
      <c r="K41" s="12">
        <v>0.498</v>
      </c>
      <c r="L41" s="12">
        <v>3.5200000000000002E-2</v>
      </c>
      <c r="M41" s="12">
        <v>0.129</v>
      </c>
      <c r="N41" s="12">
        <v>0.373</v>
      </c>
    </row>
    <row r="42" spans="2:14" x14ac:dyDescent="0.2">
      <c r="B42" s="13" t="str">
        <f>VLOOKUP(Table28[[#This Row],[track_id]],Table1[[id]:[Name]],2,FALSE)</f>
        <v>I Need You</v>
      </c>
      <c r="C42" t="s">
        <v>276</v>
      </c>
      <c r="D42" t="s">
        <v>919</v>
      </c>
      <c r="E42">
        <v>4</v>
      </c>
      <c r="F42" s="11">
        <v>72.259</v>
      </c>
      <c r="G42" s="12">
        <v>0.187</v>
      </c>
      <c r="H42" s="12">
        <v>0.52600000000000002</v>
      </c>
      <c r="I42">
        <v>-7.2910000000000004</v>
      </c>
      <c r="J42" s="12">
        <v>3.2599999999999997E-2</v>
      </c>
      <c r="K42" s="12">
        <v>2.6100000000000002E-2</v>
      </c>
      <c r="L42" s="12">
        <v>3.4200000000000001E-2</v>
      </c>
      <c r="M42" s="12">
        <v>0.17199999999999999</v>
      </c>
      <c r="N42" s="12">
        <v>7.3899999999999993E-2</v>
      </c>
    </row>
    <row r="43" spans="2:14" x14ac:dyDescent="0.2">
      <c r="B43" s="9">
        <f>VLOOKUP(Table28[[#This Row],[track_id]],Table1[[id]:[Name]],2,FALSE)</f>
        <v>305</v>
      </c>
      <c r="C43" t="s">
        <v>195</v>
      </c>
      <c r="D43" t="s">
        <v>925</v>
      </c>
      <c r="E43">
        <v>4</v>
      </c>
      <c r="F43" s="11">
        <v>164.93600000000001</v>
      </c>
      <c r="G43" s="12">
        <v>0.56200000000000006</v>
      </c>
      <c r="H43" s="12">
        <v>0.86899999999999999</v>
      </c>
      <c r="I43">
        <v>-5.38</v>
      </c>
      <c r="J43" s="12">
        <v>5.8000000000000003E-2</v>
      </c>
      <c r="K43" s="12">
        <v>0.20499999999999999</v>
      </c>
      <c r="L43" s="12">
        <v>2.93E-2</v>
      </c>
      <c r="M43" s="12">
        <v>0.122</v>
      </c>
      <c r="N43" s="12">
        <v>0.92800000000000005</v>
      </c>
    </row>
    <row r="44" spans="2:14" x14ac:dyDescent="0.2">
      <c r="B44" s="13" t="str">
        <f>VLOOKUP(Table28[[#This Row],[track_id]],Table1[[id]:[Name]],2,FALSE)</f>
        <v>Style (Taylor's Version)</v>
      </c>
      <c r="C44" t="s">
        <v>802</v>
      </c>
      <c r="D44" t="s">
        <v>922</v>
      </c>
      <c r="E44">
        <v>4</v>
      </c>
      <c r="F44" s="11">
        <v>94.884</v>
      </c>
      <c r="G44" s="12">
        <v>0.51400000000000001</v>
      </c>
      <c r="H44" s="12">
        <v>0.82099999999999995</v>
      </c>
      <c r="I44">
        <v>-4.8029999999999999</v>
      </c>
      <c r="J44" s="12">
        <v>4.4400000000000002E-2</v>
      </c>
      <c r="K44" s="12">
        <v>4.5600000000000003E-4</v>
      </c>
      <c r="L44" s="12">
        <v>2.3199999999999998E-2</v>
      </c>
      <c r="M44" s="12">
        <v>9.4600000000000004E-2</v>
      </c>
      <c r="N44" s="12">
        <v>0.29799999999999999</v>
      </c>
    </row>
    <row r="45" spans="2:14" x14ac:dyDescent="0.2">
      <c r="B45" s="9" t="str">
        <f>VLOOKUP(Table28[[#This Row],[track_id]],Table1[[id]:[Name]],2,FALSE)</f>
        <v>Stereo Love</v>
      </c>
      <c r="C45" t="s">
        <v>901</v>
      </c>
      <c r="D45" t="s">
        <v>927</v>
      </c>
      <c r="E45">
        <v>4</v>
      </c>
      <c r="F45" s="11">
        <v>127.04900000000001</v>
      </c>
      <c r="G45" s="12">
        <v>0.77800000000000002</v>
      </c>
      <c r="H45" s="12">
        <v>0.77600000000000002</v>
      </c>
      <c r="I45">
        <v>-5.359</v>
      </c>
      <c r="J45" s="12">
        <v>3.6200000000000003E-2</v>
      </c>
      <c r="K45" s="12">
        <v>3.3799999999999997E-2</v>
      </c>
      <c r="L45" s="12">
        <v>2.1600000000000001E-2</v>
      </c>
      <c r="M45" s="12">
        <v>7.7200000000000005E-2</v>
      </c>
      <c r="N45" s="12">
        <v>0.36099999999999999</v>
      </c>
    </row>
    <row r="46" spans="2:14" x14ac:dyDescent="0.2">
      <c r="B46" s="13" t="str">
        <f>VLOOKUP(Table28[[#This Row],[track_id]],Table1[[id]:[Name]],2,FALSE)</f>
        <v>B√©same Mucho</v>
      </c>
      <c r="C46" t="s">
        <v>606</v>
      </c>
      <c r="D46" t="s">
        <v>941</v>
      </c>
      <c r="E46">
        <v>4</v>
      </c>
      <c r="F46" s="11">
        <v>95.028000000000006</v>
      </c>
      <c r="G46" s="12">
        <v>0.52100000000000002</v>
      </c>
      <c r="H46" s="12">
        <v>0.502</v>
      </c>
      <c r="I46">
        <v>-8.5210000000000008</v>
      </c>
      <c r="J46" s="12">
        <v>2.87E-2</v>
      </c>
      <c r="K46" s="12">
        <v>0.88600000000000001</v>
      </c>
      <c r="L46" s="12">
        <v>0.02</v>
      </c>
      <c r="M46" s="12">
        <v>0.188</v>
      </c>
      <c r="N46" s="12">
        <v>0.378</v>
      </c>
    </row>
    <row r="47" spans="2:14" x14ac:dyDescent="0.2">
      <c r="B47" s="9" t="str">
        <f>VLOOKUP(Table28[[#This Row],[track_id]],Table1[[id]:[Name]],2,FALSE)</f>
        <v>Always on My Mind</v>
      </c>
      <c r="C47" t="s">
        <v>449</v>
      </c>
      <c r="D47" t="s">
        <v>919</v>
      </c>
      <c r="E47">
        <v>3</v>
      </c>
      <c r="F47" s="11">
        <v>67.397999999999996</v>
      </c>
      <c r="G47" s="12">
        <v>0.33</v>
      </c>
      <c r="H47" s="12">
        <v>0.161</v>
      </c>
      <c r="I47">
        <v>-15.494999999999999</v>
      </c>
      <c r="J47" s="12">
        <v>3.5499999999999997E-2</v>
      </c>
      <c r="K47" s="12">
        <v>0.89100000000000001</v>
      </c>
      <c r="L47" s="12">
        <v>1.9099999999999999E-2</v>
      </c>
      <c r="M47" s="12">
        <v>0.10100000000000001</v>
      </c>
      <c r="N47" s="12">
        <v>0.13</v>
      </c>
    </row>
    <row r="48" spans="2:14" x14ac:dyDescent="0.2">
      <c r="B48" s="13" t="str">
        <f>VLOOKUP(Table28[[#This Row],[track_id]],Table1[[id]:[Name]],2,FALSE)</f>
        <v>L‚ÄôAMOUR DE MA VIE</v>
      </c>
      <c r="C48" t="s">
        <v>791</v>
      </c>
      <c r="D48" t="s">
        <v>927</v>
      </c>
      <c r="E48">
        <v>4</v>
      </c>
      <c r="F48" s="11">
        <v>145.10400000000001</v>
      </c>
      <c r="G48" s="12">
        <v>0.46700000000000003</v>
      </c>
      <c r="H48" s="12">
        <v>0.39200000000000002</v>
      </c>
      <c r="I48">
        <v>-9.3550000000000004</v>
      </c>
      <c r="J48" s="12">
        <v>9.0800000000000006E-2</v>
      </c>
      <c r="K48" s="12">
        <v>0.2</v>
      </c>
      <c r="L48" s="12">
        <v>1.7399999999999999E-2</v>
      </c>
      <c r="M48" s="12">
        <v>0.106</v>
      </c>
      <c r="N48" s="12">
        <v>0.313</v>
      </c>
    </row>
    <row r="49" spans="2:14" x14ac:dyDescent="0.2">
      <c r="B49" s="9" t="str">
        <f>VLOOKUP(Table28[[#This Row],[track_id]],Table1[[id]:[Name]],2,FALSE)</f>
        <v>Come Down</v>
      </c>
      <c r="C49" t="s">
        <v>756</v>
      </c>
      <c r="D49" t="s">
        <v>926</v>
      </c>
      <c r="E49">
        <v>4</v>
      </c>
      <c r="F49" s="11">
        <v>98.400999999999996</v>
      </c>
      <c r="G49" s="12">
        <v>0.84099999999999997</v>
      </c>
      <c r="H49" s="12">
        <v>0.89800000000000002</v>
      </c>
      <c r="I49">
        <v>-7.1349999999999998</v>
      </c>
      <c r="J49" s="12">
        <v>0.104</v>
      </c>
      <c r="K49" s="12">
        <v>0.27100000000000002</v>
      </c>
      <c r="L49" s="12">
        <v>1.5100000000000001E-2</v>
      </c>
      <c r="M49" s="12">
        <v>0.30399999999999999</v>
      </c>
      <c r="N49" s="12">
        <v>0.93100000000000005</v>
      </c>
    </row>
    <row r="50" spans="2:14" x14ac:dyDescent="0.2">
      <c r="B50" s="13" t="str">
        <f>VLOOKUP(Table28[[#This Row],[track_id]],Table1[[id]:[Name]],2,FALSE)</f>
        <v>Pano</v>
      </c>
      <c r="C50" t="s">
        <v>634</v>
      </c>
      <c r="D50" t="s">
        <v>924</v>
      </c>
      <c r="E50">
        <v>3</v>
      </c>
      <c r="F50" s="11">
        <v>174.839</v>
      </c>
      <c r="G50" s="12">
        <v>0.375</v>
      </c>
      <c r="H50" s="12">
        <v>0.45700000000000002</v>
      </c>
      <c r="I50">
        <v>-7.0179999999999998</v>
      </c>
      <c r="J50" s="12">
        <v>3.15E-2</v>
      </c>
      <c r="K50" s="12">
        <v>0.86799999999999999</v>
      </c>
      <c r="L50" s="12">
        <v>1.4500000000000001E-2</v>
      </c>
      <c r="M50" s="12">
        <v>0.191</v>
      </c>
      <c r="N50" s="12">
        <v>0.41499999999999998</v>
      </c>
    </row>
    <row r="51" spans="2:14" x14ac:dyDescent="0.2">
      <c r="B51" s="9" t="str">
        <f>VLOOKUP(Table28[[#This Row],[track_id]],Table1[[id]:[Name]],2,FALSE)</f>
        <v>No Time To Die</v>
      </c>
      <c r="C51" t="s">
        <v>186</v>
      </c>
      <c r="D51" t="s">
        <v>940</v>
      </c>
      <c r="E51">
        <v>4</v>
      </c>
      <c r="F51" s="11">
        <v>70.894999999999996</v>
      </c>
      <c r="G51" s="12">
        <v>0.34399999999999997</v>
      </c>
      <c r="H51" s="12">
        <v>0.22</v>
      </c>
      <c r="I51">
        <v>-13.218</v>
      </c>
      <c r="J51" s="12">
        <v>3.6499999999999998E-2</v>
      </c>
      <c r="K51" s="12">
        <v>0.91700000000000004</v>
      </c>
      <c r="L51" s="12">
        <v>1.0699999999999999E-2</v>
      </c>
      <c r="M51" s="12">
        <v>8.2699999999999996E-2</v>
      </c>
      <c r="N51" s="12">
        <v>5.2200000000000003E-2</v>
      </c>
    </row>
    <row r="52" spans="2:14" x14ac:dyDescent="0.2">
      <c r="B52" s="13" t="str">
        <f>VLOOKUP(Table28[[#This Row],[track_id]],Table1[[id]:[Name]],2,FALSE)</f>
        <v>Shot My Baby</v>
      </c>
      <c r="C52" t="s">
        <v>774</v>
      </c>
      <c r="D52" t="s">
        <v>944</v>
      </c>
      <c r="E52">
        <v>4</v>
      </c>
      <c r="F52" s="11">
        <v>84.956000000000003</v>
      </c>
      <c r="G52" s="12">
        <v>0.495</v>
      </c>
      <c r="H52" s="12">
        <v>0.65</v>
      </c>
      <c r="I52">
        <v>-6.7859999999999996</v>
      </c>
      <c r="J52" s="12">
        <v>3.9699999999999999E-2</v>
      </c>
      <c r="K52" s="12">
        <v>3.5000000000000001E-3</v>
      </c>
      <c r="L52" s="12">
        <v>8.9099999999999995E-3</v>
      </c>
      <c r="M52" s="12">
        <v>0.19500000000000001</v>
      </c>
      <c r="N52" s="12">
        <v>0.184</v>
      </c>
    </row>
    <row r="53" spans="2:14" x14ac:dyDescent="0.2">
      <c r="B53" s="9" t="str">
        <f>VLOOKUP(Table28[[#This Row],[track_id]],Table1[[id]:[Name]],2,FALSE)</f>
        <v>SKINNY</v>
      </c>
      <c r="C53" t="s">
        <v>711</v>
      </c>
      <c r="D53" t="s">
        <v>927</v>
      </c>
      <c r="E53">
        <v>4</v>
      </c>
      <c r="F53" s="11">
        <v>69.988</v>
      </c>
      <c r="G53" s="12">
        <v>0.251</v>
      </c>
      <c r="H53" s="12">
        <v>0.252</v>
      </c>
      <c r="I53">
        <v>-14.478</v>
      </c>
      <c r="J53" s="12">
        <v>3.7499999999999999E-2</v>
      </c>
      <c r="K53" s="12">
        <v>0.69299999999999995</v>
      </c>
      <c r="L53" s="12">
        <v>7.0600000000000003E-3</v>
      </c>
      <c r="M53" s="12">
        <v>9.6799999999999997E-2</v>
      </c>
      <c r="N53" s="12">
        <v>3.95E-2</v>
      </c>
    </row>
    <row r="54" spans="2:14" x14ac:dyDescent="0.2">
      <c r="B54" s="13" t="str">
        <f>VLOOKUP(Table28[[#This Row],[track_id]],Table1[[id]:[Name]],2,FALSE)</f>
        <v>this is what slow dancing feels like</v>
      </c>
      <c r="C54" t="s">
        <v>772</v>
      </c>
      <c r="D54" t="s">
        <v>941</v>
      </c>
      <c r="E54">
        <v>4</v>
      </c>
      <c r="F54" s="11">
        <v>66.451999999999998</v>
      </c>
      <c r="G54" s="12">
        <v>0.38500000000000001</v>
      </c>
      <c r="H54" s="12">
        <v>0.504</v>
      </c>
      <c r="I54">
        <v>-3.2040000000000002</v>
      </c>
      <c r="J54" s="12">
        <v>3.4000000000000002E-2</v>
      </c>
      <c r="K54" s="12">
        <v>0.29599999999999999</v>
      </c>
      <c r="L54" s="12">
        <v>6.7600000000000004E-3</v>
      </c>
      <c r="M54" s="12">
        <v>0.111</v>
      </c>
      <c r="N54" s="12">
        <v>0.33</v>
      </c>
    </row>
    <row r="55" spans="2:14" x14ac:dyDescent="0.2">
      <c r="B55" s="9" t="str">
        <f>VLOOKUP(Table28[[#This Row],[track_id]],Table1[[id]:[Name]],2,FALSE)</f>
        <v>SLOW DANCING IN THE DARK</v>
      </c>
      <c r="C55" t="s">
        <v>705</v>
      </c>
      <c r="D55" t="s">
        <v>924</v>
      </c>
      <c r="E55">
        <v>4</v>
      </c>
      <c r="F55" s="11">
        <v>88.968000000000004</v>
      </c>
      <c r="G55" s="12">
        <v>0.51700000000000002</v>
      </c>
      <c r="H55" s="12">
        <v>0.47899999999999998</v>
      </c>
      <c r="I55">
        <v>-7.4580000000000002</v>
      </c>
      <c r="J55" s="12">
        <v>2.6100000000000002E-2</v>
      </c>
      <c r="K55" s="12">
        <v>0.54400000000000004</v>
      </c>
      <c r="L55" s="12">
        <v>5.9800000000000001E-3</v>
      </c>
      <c r="M55" s="12">
        <v>0.191</v>
      </c>
      <c r="N55" s="12">
        <v>0.28399999999999997</v>
      </c>
    </row>
    <row r="56" spans="2:14" x14ac:dyDescent="0.2">
      <c r="B56" s="13" t="str">
        <f>VLOOKUP(Table28[[#This Row],[track_id]],Table1[[id]:[Name]],2,FALSE)</f>
        <v>Wildest Dreams</v>
      </c>
      <c r="C56" t="s">
        <v>240</v>
      </c>
      <c r="D56" t="s">
        <v>926</v>
      </c>
      <c r="E56">
        <v>4</v>
      </c>
      <c r="F56" s="11">
        <v>140.05600000000001</v>
      </c>
      <c r="G56" s="12">
        <v>0.55400000000000005</v>
      </c>
      <c r="H56" s="12">
        <v>0.66600000000000004</v>
      </c>
      <c r="I56">
        <v>-7.4139999999999997</v>
      </c>
      <c r="J56" s="12">
        <v>7.4700000000000003E-2</v>
      </c>
      <c r="K56" s="12">
        <v>7.0199999999999999E-2</v>
      </c>
      <c r="L56" s="12">
        <v>5.9300000000000004E-3</v>
      </c>
      <c r="M56" s="12">
        <v>0.106</v>
      </c>
      <c r="N56" s="12">
        <v>0.47199999999999998</v>
      </c>
    </row>
    <row r="57" spans="2:14" x14ac:dyDescent="0.2">
      <c r="B57" s="9" t="str">
        <f>VLOOKUP(Table28[[#This Row],[track_id]],Table1[[id]:[Name]],2,FALSE)</f>
        <v>Waloyo Yamoni - "We Overcome the Wind"</v>
      </c>
      <c r="C57" t="s">
        <v>372</v>
      </c>
      <c r="D57" t="s">
        <v>943</v>
      </c>
      <c r="E57">
        <v>4</v>
      </c>
      <c r="F57" s="11">
        <v>136.05500000000001</v>
      </c>
      <c r="G57" s="12">
        <v>0.26900000000000002</v>
      </c>
      <c r="H57" s="12">
        <v>0.18</v>
      </c>
      <c r="I57">
        <v>-12.932</v>
      </c>
      <c r="J57" s="12">
        <v>3.6299999999999999E-2</v>
      </c>
      <c r="K57" s="12">
        <v>0.88800000000000001</v>
      </c>
      <c r="L57" s="12">
        <v>5.8300000000000001E-3</v>
      </c>
      <c r="M57" s="12">
        <v>6.0400000000000002E-2</v>
      </c>
      <c r="N57" s="12">
        <v>7.8200000000000006E-2</v>
      </c>
    </row>
    <row r="58" spans="2:14" x14ac:dyDescent="0.2">
      <c r="B58" s="13" t="str">
        <f>VLOOKUP(Table28[[#This Row],[track_id]],Table1[[id]:[Name]],2,FALSE)</f>
        <v>Evergreen (You Didn‚Äôt Deserve Me At All)</v>
      </c>
      <c r="C58" t="s">
        <v>683</v>
      </c>
      <c r="D58" t="s">
        <v>927</v>
      </c>
      <c r="E58">
        <v>3</v>
      </c>
      <c r="F58" s="11">
        <v>82.028999999999996</v>
      </c>
      <c r="G58" s="12">
        <v>0.69699999999999995</v>
      </c>
      <c r="H58" s="12">
        <v>0.33600000000000002</v>
      </c>
      <c r="I58">
        <v>-10.395</v>
      </c>
      <c r="J58" s="12">
        <v>4.24E-2</v>
      </c>
      <c r="K58" s="12">
        <v>0.59799999999999998</v>
      </c>
      <c r="L58" s="12">
        <v>5.28E-3</v>
      </c>
      <c r="M58" s="12">
        <v>0.107</v>
      </c>
      <c r="N58" s="12">
        <v>0.31</v>
      </c>
    </row>
    <row r="59" spans="2:14" x14ac:dyDescent="0.2">
      <c r="B59" s="9" t="str">
        <f>VLOOKUP(Table28[[#This Row],[track_id]],Table1[[id]:[Name]],2,FALSE)</f>
        <v>How You Get The Girl</v>
      </c>
      <c r="C59" t="s">
        <v>244</v>
      </c>
      <c r="D59" t="s">
        <v>920</v>
      </c>
      <c r="E59">
        <v>4</v>
      </c>
      <c r="F59" s="11">
        <v>119.988</v>
      </c>
      <c r="G59" s="12">
        <v>0.76400000000000001</v>
      </c>
      <c r="H59" s="12">
        <v>0.66</v>
      </c>
      <c r="I59">
        <v>-6.1360000000000001</v>
      </c>
      <c r="J59" s="12">
        <v>4.9399999999999999E-2</v>
      </c>
      <c r="K59" s="12">
        <v>4.6100000000000004E-3</v>
      </c>
      <c r="L59" s="12">
        <v>4.7699999999999999E-3</v>
      </c>
      <c r="M59" s="12">
        <v>9.1499999999999998E-2</v>
      </c>
      <c r="N59" s="12">
        <v>0.52400000000000002</v>
      </c>
    </row>
    <row r="60" spans="2:14" x14ac:dyDescent="0.2">
      <c r="B60" s="13" t="str">
        <f>VLOOKUP(Table28[[#This Row],[track_id]],Table1[[id]:[Name]],2,FALSE)</f>
        <v>3 Boys</v>
      </c>
      <c r="C60" t="s">
        <v>670</v>
      </c>
      <c r="D60" t="s">
        <v>927</v>
      </c>
      <c r="E60">
        <v>3</v>
      </c>
      <c r="F60" s="11">
        <v>173.839</v>
      </c>
      <c r="G60" s="12">
        <v>0.54800000000000004</v>
      </c>
      <c r="H60" s="12">
        <v>0.45600000000000002</v>
      </c>
      <c r="I60">
        <v>-5.9790000000000001</v>
      </c>
      <c r="J60" s="12">
        <v>7.0300000000000001E-2</v>
      </c>
      <c r="K60" s="12">
        <v>0.81299999999999994</v>
      </c>
      <c r="L60" s="12">
        <v>4.64E-3</v>
      </c>
      <c r="M60" s="12">
        <v>0.122</v>
      </c>
      <c r="N60" s="12">
        <v>0.53</v>
      </c>
    </row>
    <row r="61" spans="2:14" x14ac:dyDescent="0.2">
      <c r="B61" s="9" t="str">
        <f>VLOOKUP(Table28[[#This Row],[track_id]],Table1[[id]:[Name]],2,FALSE)</f>
        <v>i love you</v>
      </c>
      <c r="C61" t="s">
        <v>102</v>
      </c>
      <c r="D61" t="s">
        <v>918</v>
      </c>
      <c r="E61">
        <v>4</v>
      </c>
      <c r="F61" s="11">
        <v>137.446</v>
      </c>
      <c r="G61" s="12">
        <v>0.42099999999999999</v>
      </c>
      <c r="H61" s="12">
        <v>0.13100000000000001</v>
      </c>
      <c r="I61">
        <v>-18.434999999999999</v>
      </c>
      <c r="J61" s="12">
        <v>3.8199999999999998E-2</v>
      </c>
      <c r="K61" s="12">
        <v>0.95199999999999996</v>
      </c>
      <c r="L61" s="12">
        <v>4.5300000000000002E-3</v>
      </c>
      <c r="M61" s="12">
        <v>0.109</v>
      </c>
      <c r="N61" s="12">
        <v>0.12</v>
      </c>
    </row>
    <row r="62" spans="2:14" x14ac:dyDescent="0.2">
      <c r="B62" s="13" t="str">
        <f>VLOOKUP(Table28[[#This Row],[track_id]],Table1[[id]:[Name]],2,FALSE)</f>
        <v>Cherry</v>
      </c>
      <c r="C62" t="s">
        <v>509</v>
      </c>
      <c r="D62" t="s">
        <v>922</v>
      </c>
      <c r="E62">
        <v>4</v>
      </c>
      <c r="F62" s="11">
        <v>95.945999999999998</v>
      </c>
      <c r="G62" s="12">
        <v>0.53</v>
      </c>
      <c r="H62" s="12">
        <v>0.51200000000000001</v>
      </c>
      <c r="I62">
        <v>-9.2609999999999992</v>
      </c>
      <c r="J62" s="12">
        <v>2.5899999999999999E-2</v>
      </c>
      <c r="K62" s="12">
        <v>0.61499999999999999</v>
      </c>
      <c r="L62" s="12">
        <v>4.5300000000000002E-3</v>
      </c>
      <c r="M62" s="12">
        <v>0.129</v>
      </c>
      <c r="N62" s="12">
        <v>0.41099999999999998</v>
      </c>
    </row>
    <row r="63" spans="2:14" x14ac:dyDescent="0.2">
      <c r="B63" s="9" t="str">
        <f>VLOOKUP(Table28[[#This Row],[track_id]],Table1[[id]:[Name]],2,FALSE)</f>
        <v>Woman</v>
      </c>
      <c r="C63" t="s">
        <v>2</v>
      </c>
      <c r="D63" t="s">
        <v>939</v>
      </c>
      <c r="E63">
        <v>4</v>
      </c>
      <c r="F63" s="11">
        <v>136.02199999999999</v>
      </c>
      <c r="G63" s="12">
        <v>0.624</v>
      </c>
      <c r="H63" s="12">
        <v>0.64700000000000002</v>
      </c>
      <c r="I63">
        <v>-4.68</v>
      </c>
      <c r="J63" s="12">
        <v>3.3500000000000002E-2</v>
      </c>
      <c r="K63" s="12">
        <v>1.6899999999999998E-2</v>
      </c>
      <c r="L63" s="12">
        <v>3.8E-3</v>
      </c>
      <c r="M63" s="12">
        <v>0.221</v>
      </c>
      <c r="N63" s="12">
        <v>0.379</v>
      </c>
    </row>
    <row r="64" spans="2:14" x14ac:dyDescent="0.2">
      <c r="B64" s="13" t="str">
        <f>VLOOKUP(Table28[[#This Row],[track_id]],Table1[[id]:[Name]],2,FALSE)</f>
        <v>Happier Than Ever</v>
      </c>
      <c r="C64" t="s">
        <v>183</v>
      </c>
      <c r="D64" t="s">
        <v>918</v>
      </c>
      <c r="E64">
        <v>3</v>
      </c>
      <c r="F64" s="11">
        <v>81.055000000000007</v>
      </c>
      <c r="G64" s="12">
        <v>0.33200000000000002</v>
      </c>
      <c r="H64" s="12">
        <v>0.22500000000000001</v>
      </c>
      <c r="I64">
        <v>-8.6969999999999992</v>
      </c>
      <c r="J64" s="12">
        <v>3.4799999999999998E-2</v>
      </c>
      <c r="K64" s="12">
        <v>0.76700000000000002</v>
      </c>
      <c r="L64" s="12">
        <v>3.49E-3</v>
      </c>
      <c r="M64" s="12">
        <v>0.128</v>
      </c>
      <c r="N64" s="12">
        <v>0.29699999999999999</v>
      </c>
    </row>
    <row r="65" spans="2:14" x14ac:dyDescent="0.2">
      <c r="B65" s="9" t="str">
        <f>VLOOKUP(Table28[[#This Row],[track_id]],Table1[[id]:[Name]],2,FALSE)</f>
        <v>Misty</v>
      </c>
      <c r="C65" t="s">
        <v>416</v>
      </c>
      <c r="D65" t="s">
        <v>944</v>
      </c>
      <c r="E65">
        <v>1</v>
      </c>
      <c r="F65" s="11">
        <v>88.423000000000002</v>
      </c>
      <c r="G65" s="12">
        <v>0.35899999999999999</v>
      </c>
      <c r="H65" s="12">
        <v>0.109</v>
      </c>
      <c r="I65">
        <v>-14.113</v>
      </c>
      <c r="J65" s="12">
        <v>3.9E-2</v>
      </c>
      <c r="K65" s="12">
        <v>0.995</v>
      </c>
      <c r="L65" s="12">
        <v>3.48E-3</v>
      </c>
      <c r="M65" s="12">
        <v>0.12</v>
      </c>
      <c r="N65" s="12">
        <v>0.23400000000000001</v>
      </c>
    </row>
    <row r="66" spans="2:14" x14ac:dyDescent="0.2">
      <c r="B66" s="13" t="str">
        <f>VLOOKUP(Table28[[#This Row],[track_id]],Table1[[id]:[Name]],2,FALSE)</f>
        <v>Let Me Go</v>
      </c>
      <c r="C66" t="s">
        <v>93</v>
      </c>
      <c r="D66" t="s">
        <v>943</v>
      </c>
      <c r="E66">
        <v>4</v>
      </c>
      <c r="F66" s="11">
        <v>152.88</v>
      </c>
      <c r="G66" s="12">
        <v>0.59099999999999997</v>
      </c>
      <c r="H66" s="12">
        <v>0.47299999999999998</v>
      </c>
      <c r="I66">
        <v>-8.1219999999999999</v>
      </c>
      <c r="J66" s="12">
        <v>7.0800000000000002E-2</v>
      </c>
      <c r="K66" s="12">
        <v>0.69399999999999995</v>
      </c>
      <c r="L66" s="12">
        <v>3.3400000000000001E-3</v>
      </c>
      <c r="M66" s="12">
        <v>0.108</v>
      </c>
      <c r="N66" s="12">
        <v>0.45100000000000001</v>
      </c>
    </row>
    <row r="67" spans="2:14" x14ac:dyDescent="0.2">
      <c r="B67" s="9" t="str">
        <f>VLOOKUP(Table28[[#This Row],[track_id]],Table1[[id]:[Name]],2,FALSE)</f>
        <v>Let Me Go</v>
      </c>
      <c r="C67" t="s">
        <v>699</v>
      </c>
      <c r="D67" t="s">
        <v>943</v>
      </c>
      <c r="E67">
        <v>4</v>
      </c>
      <c r="F67" s="11">
        <v>152.88</v>
      </c>
      <c r="G67" s="12">
        <v>0.59099999999999997</v>
      </c>
      <c r="H67" s="12">
        <v>0.47299999999999998</v>
      </c>
      <c r="I67">
        <v>-8.1219999999999999</v>
      </c>
      <c r="J67" s="12">
        <v>7.0800000000000002E-2</v>
      </c>
      <c r="K67" s="12">
        <v>0.69399999999999995</v>
      </c>
      <c r="L67" s="12">
        <v>3.3400000000000001E-3</v>
      </c>
      <c r="M67" s="12">
        <v>0.108</v>
      </c>
      <c r="N67" s="12">
        <v>0.45100000000000001</v>
      </c>
    </row>
    <row r="68" spans="2:14" x14ac:dyDescent="0.2">
      <c r="B68" s="13" t="str">
        <f>VLOOKUP(Table28[[#This Row],[track_id]],Table1[[id]:[Name]],2,FALSE)</f>
        <v>Nathan (still breathing)</v>
      </c>
      <c r="C68" t="s">
        <v>766</v>
      </c>
      <c r="D68" t="s">
        <v>923</v>
      </c>
      <c r="E68">
        <v>4</v>
      </c>
      <c r="F68" s="11">
        <v>97.977000000000004</v>
      </c>
      <c r="G68" s="12">
        <v>0.61599999999999999</v>
      </c>
      <c r="H68" s="12">
        <v>0.52200000000000002</v>
      </c>
      <c r="I68">
        <v>-8.5440000000000005</v>
      </c>
      <c r="J68" s="12">
        <v>6.8699999999999997E-2</v>
      </c>
      <c r="K68" s="12">
        <v>0.81599999999999995</v>
      </c>
      <c r="L68" s="12">
        <v>2.49E-3</v>
      </c>
      <c r="M68" s="12">
        <v>0.219</v>
      </c>
      <c r="N68" s="12">
        <v>0.16500000000000001</v>
      </c>
    </row>
    <row r="69" spans="2:14" x14ac:dyDescent="0.2">
      <c r="B69" s="9" t="str">
        <f>VLOOKUP(Table28[[#This Row],[track_id]],Table1[[id]:[Name]],2,FALSE)</f>
        <v>Cool</v>
      </c>
      <c r="C69" t="s">
        <v>686</v>
      </c>
      <c r="D69" t="s">
        <v>922</v>
      </c>
      <c r="E69">
        <v>4</v>
      </c>
      <c r="F69" s="11">
        <v>61.04</v>
      </c>
      <c r="G69" s="12">
        <v>0.42599999999999999</v>
      </c>
      <c r="H69" s="12">
        <v>0.13900000000000001</v>
      </c>
      <c r="I69">
        <v>-10.916</v>
      </c>
      <c r="J69" s="12">
        <v>3.0099999999999998E-2</v>
      </c>
      <c r="K69" s="12">
        <v>0.91500000000000004</v>
      </c>
      <c r="L69" s="12">
        <v>2.4199999999999998E-3</v>
      </c>
      <c r="M69" s="12">
        <v>0.107</v>
      </c>
      <c r="N69" s="12">
        <v>0.222</v>
      </c>
    </row>
    <row r="70" spans="2:14" x14ac:dyDescent="0.2">
      <c r="B70" s="13" t="str">
        <f>VLOOKUP(Table28[[#This Row],[track_id]],Table1[[id]:[Name]],2,FALSE)</f>
        <v>When You're Not Here</v>
      </c>
      <c r="C70" t="s">
        <v>439</v>
      </c>
      <c r="D70" t="s">
        <v>929</v>
      </c>
      <c r="E70">
        <v>3</v>
      </c>
      <c r="F70" s="11">
        <v>89.745000000000005</v>
      </c>
      <c r="G70" s="12">
        <v>0.26300000000000001</v>
      </c>
      <c r="H70" s="12">
        <v>0.16300000000000001</v>
      </c>
      <c r="I70">
        <v>-11.077</v>
      </c>
      <c r="J70" s="12">
        <v>3.5200000000000002E-2</v>
      </c>
      <c r="K70" s="12">
        <v>0.91300000000000003</v>
      </c>
      <c r="L70" s="12">
        <v>2.2699999999999999E-3</v>
      </c>
      <c r="M70" s="12">
        <v>0.12</v>
      </c>
      <c r="N70" s="12">
        <v>0.20300000000000001</v>
      </c>
    </row>
    <row r="71" spans="2:14" x14ac:dyDescent="0.2">
      <c r="B71" s="9" t="str">
        <f>VLOOKUP(Table28[[#This Row],[track_id]],Table1[[id]:[Name]],2,FALSE)</f>
        <v>Blank</v>
      </c>
      <c r="C71" t="s">
        <v>596</v>
      </c>
      <c r="D71" t="s">
        <v>928</v>
      </c>
      <c r="E71">
        <v>4</v>
      </c>
      <c r="F71" s="11">
        <v>129.55000000000001</v>
      </c>
      <c r="G71" s="12">
        <v>0.34100000000000003</v>
      </c>
      <c r="H71" s="12">
        <v>0.23899999999999999</v>
      </c>
      <c r="I71">
        <v>-8.4060000000000006</v>
      </c>
      <c r="J71" s="12">
        <v>3.5400000000000001E-2</v>
      </c>
      <c r="K71" s="12">
        <v>0.84599999999999997</v>
      </c>
      <c r="L71" s="12">
        <v>2.0300000000000001E-3</v>
      </c>
      <c r="M71" s="12">
        <v>7.0300000000000001E-2</v>
      </c>
      <c r="N71" s="12">
        <v>7.5600000000000001E-2</v>
      </c>
    </row>
    <row r="72" spans="2:14" x14ac:dyDescent="0.2">
      <c r="B72" s="13" t="str">
        <f>VLOOKUP(Table28[[#This Row],[track_id]],Table1[[id]:[Name]],2,FALSE)</f>
        <v>Georgia on My Mind</v>
      </c>
      <c r="C72" t="s">
        <v>458</v>
      </c>
      <c r="D72" t="s">
        <v>936</v>
      </c>
      <c r="E72">
        <v>3</v>
      </c>
      <c r="F72" s="11">
        <v>176.916</v>
      </c>
      <c r="G72" s="12">
        <v>0.26900000000000002</v>
      </c>
      <c r="H72" s="12">
        <v>0.23899999999999999</v>
      </c>
      <c r="I72">
        <v>-10.522</v>
      </c>
      <c r="J72" s="12">
        <v>0.03</v>
      </c>
      <c r="K72" s="12">
        <v>0.84199999999999997</v>
      </c>
      <c r="L72" s="12">
        <v>1.9400000000000001E-3</v>
      </c>
      <c r="M72" s="12">
        <v>9.3799999999999994E-2</v>
      </c>
      <c r="N72" s="12">
        <v>0.16200000000000001</v>
      </c>
    </row>
    <row r="73" spans="2:14" x14ac:dyDescent="0.2">
      <c r="B73" s="9" t="str">
        <f>VLOOKUP(Table28[[#This Row],[track_id]],Table1[[id]:[Name]],2,FALSE)</f>
        <v>Go the Distance</v>
      </c>
      <c r="C73" t="s">
        <v>319</v>
      </c>
      <c r="D73" t="s">
        <v>927</v>
      </c>
      <c r="E73">
        <v>4</v>
      </c>
      <c r="F73" s="11">
        <v>86.614000000000004</v>
      </c>
      <c r="G73" s="12">
        <v>0.218</v>
      </c>
      <c r="H73" s="12">
        <v>0.124</v>
      </c>
      <c r="I73">
        <v>-17.111999999999998</v>
      </c>
      <c r="J73" s="12">
        <v>3.2599999999999997E-2</v>
      </c>
      <c r="K73" s="12">
        <v>0.88</v>
      </c>
      <c r="L73" s="12">
        <v>1.5900000000000001E-3</v>
      </c>
      <c r="M73" s="12">
        <v>8.4500000000000006E-2</v>
      </c>
      <c r="N73" s="12">
        <v>0.17199999999999999</v>
      </c>
    </row>
    <row r="74" spans="2:14" x14ac:dyDescent="0.2">
      <c r="B74" s="13" t="str">
        <f>VLOOKUP(Table28[[#This Row],[track_id]],Table1[[id]:[Name]],2,FALSE)</f>
        <v>Keep Driving</v>
      </c>
      <c r="C74" t="s">
        <v>646</v>
      </c>
      <c r="D74" t="s">
        <v>927</v>
      </c>
      <c r="E74">
        <v>3</v>
      </c>
      <c r="F74" s="11">
        <v>164.94800000000001</v>
      </c>
      <c r="G74" s="12">
        <v>0.72099999999999997</v>
      </c>
      <c r="H74" s="12">
        <v>0.47899999999999998</v>
      </c>
      <c r="I74">
        <v>-9.6690000000000005</v>
      </c>
      <c r="J74" s="12">
        <v>0.22600000000000001</v>
      </c>
      <c r="K74" s="12">
        <v>0.32100000000000001</v>
      </c>
      <c r="L74" s="12">
        <v>1.56E-3</v>
      </c>
      <c r="M74" s="12">
        <v>0.182</v>
      </c>
      <c r="N74" s="12">
        <v>0.90200000000000002</v>
      </c>
    </row>
    <row r="75" spans="2:14" x14ac:dyDescent="0.2">
      <c r="B75" s="9" t="str">
        <f>VLOOKUP(Table28[[#This Row],[track_id]],Table1[[id]:[Name]],2,FALSE)</f>
        <v>Misty Mountains</v>
      </c>
      <c r="C75" t="s">
        <v>420</v>
      </c>
      <c r="D75" t="s">
        <v>943</v>
      </c>
      <c r="E75">
        <v>1</v>
      </c>
      <c r="F75" s="11">
        <v>83.734999999999999</v>
      </c>
      <c r="G75" s="12">
        <v>0.19500000000000001</v>
      </c>
      <c r="H75" s="12">
        <v>1.11E-2</v>
      </c>
      <c r="I75">
        <v>-31.640999999999998</v>
      </c>
      <c r="J75" s="12">
        <v>3.3700000000000001E-2</v>
      </c>
      <c r="K75" s="12">
        <v>0.84499999999999997</v>
      </c>
      <c r="L75" s="12">
        <v>8.8099999999999995E-4</v>
      </c>
      <c r="M75" s="12">
        <v>0.112</v>
      </c>
      <c r="N75" s="12">
        <v>0.3</v>
      </c>
    </row>
    <row r="76" spans="2:14" x14ac:dyDescent="0.2">
      <c r="B76" s="13" t="str">
        <f>VLOOKUP(Table28[[#This Row],[track_id]],Table1[[id]:[Name]],2,FALSE)</f>
        <v>Memory Of The Wind</v>
      </c>
      <c r="C76" t="s">
        <v>585</v>
      </c>
      <c r="D76" t="s">
        <v>926</v>
      </c>
      <c r="E76">
        <v>4</v>
      </c>
      <c r="F76" s="11">
        <v>133.46700000000001</v>
      </c>
      <c r="G76" s="12">
        <v>0.28199999999999997</v>
      </c>
      <c r="H76" s="12">
        <v>0.42599999999999999</v>
      </c>
      <c r="I76">
        <v>-7.4050000000000002</v>
      </c>
      <c r="J76" s="12">
        <v>3.1E-2</v>
      </c>
      <c r="K76" s="12">
        <v>0.65</v>
      </c>
      <c r="L76" s="12">
        <v>8.0500000000000005E-4</v>
      </c>
      <c r="M76" s="12">
        <v>0.107</v>
      </c>
      <c r="N76" s="12">
        <v>0.129</v>
      </c>
    </row>
    <row r="77" spans="2:14" x14ac:dyDescent="0.2">
      <c r="B77" s="9" t="str">
        <f>VLOOKUP(Table28[[#This Row],[track_id]],Table1[[id]:[Name]],2,FALSE)</f>
        <v>Pluto Projector</v>
      </c>
      <c r="C77" t="s">
        <v>777</v>
      </c>
      <c r="D77" t="s">
        <v>920</v>
      </c>
      <c r="E77">
        <v>4</v>
      </c>
      <c r="F77" s="11">
        <v>79.786000000000001</v>
      </c>
      <c r="G77" s="12">
        <v>0.379</v>
      </c>
      <c r="H77" s="12">
        <v>0.219</v>
      </c>
      <c r="I77">
        <v>-11.196</v>
      </c>
      <c r="J77" s="12">
        <v>3.0700000000000002E-2</v>
      </c>
      <c r="K77" s="12">
        <v>0.70699999999999996</v>
      </c>
      <c r="L77" s="12">
        <v>6.9099999999999999E-4</v>
      </c>
      <c r="M77" s="12">
        <v>0.11799999999999999</v>
      </c>
      <c r="N77" s="12">
        <v>0.188</v>
      </c>
    </row>
    <row r="78" spans="2:14" x14ac:dyDescent="0.2">
      <c r="B78" s="13" t="str">
        <f>VLOOKUP(Table28[[#This Row],[track_id]],Table1[[id]:[Name]],2,FALSE)</f>
        <v>All I Ever Wanted (With Queen's Reprise)</v>
      </c>
      <c r="C78" t="s">
        <v>402</v>
      </c>
      <c r="D78" t="s">
        <v>925</v>
      </c>
      <c r="E78">
        <v>5</v>
      </c>
      <c r="F78" s="11">
        <v>77.899000000000001</v>
      </c>
      <c r="G78" s="12">
        <v>0.255</v>
      </c>
      <c r="H78" s="12">
        <v>0.22900000000000001</v>
      </c>
      <c r="I78">
        <v>-16.2</v>
      </c>
      <c r="J78" s="12">
        <v>3.73E-2</v>
      </c>
      <c r="K78" s="12">
        <v>0.68</v>
      </c>
      <c r="L78" s="12">
        <v>6.7400000000000001E-4</v>
      </c>
      <c r="M78" s="12">
        <v>0.39500000000000002</v>
      </c>
      <c r="N78" s="12">
        <v>0.152</v>
      </c>
    </row>
    <row r="79" spans="2:14" x14ac:dyDescent="0.2">
      <c r="B79" s="9" t="str">
        <f>VLOOKUP(Table28[[#This Row],[track_id]],Table1[[id]:[Name]],2,FALSE)</f>
        <v>Intro</v>
      </c>
      <c r="C79" t="s">
        <v>192</v>
      </c>
      <c r="D79" t="s">
        <v>922</v>
      </c>
      <c r="E79">
        <v>4</v>
      </c>
      <c r="F79" s="11">
        <v>76.046000000000006</v>
      </c>
      <c r="G79" s="12">
        <v>0.498</v>
      </c>
      <c r="H79" s="12">
        <v>0.19900000000000001</v>
      </c>
      <c r="I79">
        <v>-11.010999999999999</v>
      </c>
      <c r="J79" s="12">
        <v>3.5299999999999998E-2</v>
      </c>
      <c r="K79" s="12">
        <v>0.93300000000000005</v>
      </c>
      <c r="L79" s="12">
        <v>5.7300000000000005E-4</v>
      </c>
      <c r="M79" s="12">
        <v>0.49299999999999999</v>
      </c>
      <c r="N79" s="12">
        <v>0.47</v>
      </c>
    </row>
    <row r="80" spans="2:14" x14ac:dyDescent="0.2">
      <c r="B80" s="13">
        <f>VLOOKUP(Table28[[#This Row],[track_id]],Table1[[id]:[Name]],2,FALSE)</f>
        <v>777</v>
      </c>
      <c r="C80" t="s">
        <v>91</v>
      </c>
      <c r="D80" t="s">
        <v>923</v>
      </c>
      <c r="E80">
        <v>4</v>
      </c>
      <c r="F80" s="11">
        <v>102.015</v>
      </c>
      <c r="G80" s="12">
        <v>0.83599999999999997</v>
      </c>
      <c r="H80" s="12">
        <v>0.622</v>
      </c>
      <c r="I80">
        <v>-11.003</v>
      </c>
      <c r="J80" s="12">
        <v>9.4600000000000004E-2</v>
      </c>
      <c r="K80" s="12">
        <v>2.6900000000000001E-3</v>
      </c>
      <c r="L80" s="12">
        <v>5.6599999999999999E-4</v>
      </c>
      <c r="M80" s="12">
        <v>0.33500000000000002</v>
      </c>
      <c r="N80" s="12">
        <v>0.89200000000000002</v>
      </c>
    </row>
    <row r="81" spans="2:14" x14ac:dyDescent="0.2">
      <c r="B81" s="9" t="str">
        <f>VLOOKUP(Table28[[#This Row],[track_id]],Table1[[id]:[Name]],2,FALSE)</f>
        <v>save your breath</v>
      </c>
      <c r="C81" t="s">
        <v>222</v>
      </c>
      <c r="D81" t="s">
        <v>919</v>
      </c>
      <c r="E81">
        <v>4</v>
      </c>
      <c r="F81" s="11">
        <v>111.956</v>
      </c>
      <c r="G81" s="12">
        <v>0.48299999999999998</v>
      </c>
      <c r="H81" s="12">
        <v>0.49099999999999999</v>
      </c>
      <c r="I81">
        <v>-5.3890000000000002</v>
      </c>
      <c r="J81" s="12">
        <v>6.9400000000000003E-2</v>
      </c>
      <c r="K81" s="12">
        <v>0.69499999999999995</v>
      </c>
      <c r="L81" s="12">
        <v>5.5500000000000005E-4</v>
      </c>
      <c r="M81" s="12">
        <v>0.128</v>
      </c>
      <c r="N81" s="12">
        <v>0.4</v>
      </c>
    </row>
    <row r="82" spans="2:14" x14ac:dyDescent="0.2">
      <c r="B82" s="13" t="str">
        <f>VLOOKUP(Table28[[#This Row],[track_id]],Table1[[id]:[Name]],2,FALSE)</f>
        <v>In The Wee Small Hours Of The Morning</v>
      </c>
      <c r="C82" t="s">
        <v>412</v>
      </c>
      <c r="D82" t="s">
        <v>918</v>
      </c>
      <c r="E82">
        <v>5</v>
      </c>
      <c r="F82" s="11">
        <v>68.941000000000003</v>
      </c>
      <c r="G82" s="12">
        <v>0.17699999999999999</v>
      </c>
      <c r="H82" s="12">
        <v>0.105</v>
      </c>
      <c r="I82">
        <v>-14.263999999999999</v>
      </c>
      <c r="J82" s="12">
        <v>3.5499999999999997E-2</v>
      </c>
      <c r="K82" s="12">
        <v>0.875</v>
      </c>
      <c r="L82" s="12">
        <v>5.2599999999999999E-4</v>
      </c>
      <c r="M82" s="12">
        <v>9.8599999999999993E-2</v>
      </c>
      <c r="N82" s="12">
        <v>8.7599999999999997E-2</v>
      </c>
    </row>
    <row r="83" spans="2:14" x14ac:dyDescent="0.2">
      <c r="B83" s="9" t="str">
        <f>VLOOKUP(Table28[[#This Row],[track_id]],Table1[[id]:[Name]],2,FALSE)</f>
        <v>Your Power</v>
      </c>
      <c r="C83" t="s">
        <v>106</v>
      </c>
      <c r="D83" t="s">
        <v>933</v>
      </c>
      <c r="E83">
        <v>4</v>
      </c>
      <c r="F83" s="11">
        <v>129.642</v>
      </c>
      <c r="G83" s="12">
        <v>0.63200000000000001</v>
      </c>
      <c r="H83" s="12">
        <v>0.28399999999999997</v>
      </c>
      <c r="I83">
        <v>-14.025</v>
      </c>
      <c r="J83" s="12">
        <v>8.0100000000000005E-2</v>
      </c>
      <c r="K83" s="12">
        <v>0.93200000000000005</v>
      </c>
      <c r="L83" s="12">
        <v>4.7600000000000002E-4</v>
      </c>
      <c r="M83" s="12">
        <v>0.23300000000000001</v>
      </c>
      <c r="N83" s="12">
        <v>0.20799999999999999</v>
      </c>
    </row>
    <row r="84" spans="2:14" x14ac:dyDescent="0.2">
      <c r="B84" s="13" t="str">
        <f>VLOOKUP(Table28[[#This Row],[track_id]],Table1[[id]:[Name]],2,FALSE)</f>
        <v>Photograph</v>
      </c>
      <c r="C84" t="s">
        <v>424</v>
      </c>
      <c r="D84" t="s">
        <v>921</v>
      </c>
      <c r="E84">
        <v>4</v>
      </c>
      <c r="F84" s="11">
        <v>107.989</v>
      </c>
      <c r="G84" s="12">
        <v>0.61399999999999999</v>
      </c>
      <c r="H84" s="12">
        <v>0.379</v>
      </c>
      <c r="I84">
        <v>-10.48</v>
      </c>
      <c r="J84" s="12">
        <v>4.7600000000000003E-2</v>
      </c>
      <c r="K84" s="12">
        <v>0.60699999999999998</v>
      </c>
      <c r="L84" s="12">
        <v>4.64E-4</v>
      </c>
      <c r="M84" s="12">
        <v>9.8599999999999993E-2</v>
      </c>
      <c r="N84" s="12">
        <v>0.20100000000000001</v>
      </c>
    </row>
    <row r="85" spans="2:14" x14ac:dyDescent="0.2">
      <c r="B85" s="9" t="str">
        <f>VLOOKUP(Table28[[#This Row],[track_id]],Table1[[id]:[Name]],2,FALSE)</f>
        <v>The Power of Love</v>
      </c>
      <c r="C85" t="s">
        <v>894</v>
      </c>
      <c r="D85" t="s">
        <v>926</v>
      </c>
      <c r="E85">
        <v>4</v>
      </c>
      <c r="F85" s="11">
        <v>140.054</v>
      </c>
      <c r="G85" s="12">
        <v>0.54600000000000004</v>
      </c>
      <c r="H85" s="12">
        <v>0.51900000000000002</v>
      </c>
      <c r="I85">
        <v>-9.0719999999999992</v>
      </c>
      <c r="J85" s="12">
        <v>2.9100000000000001E-2</v>
      </c>
      <c r="K85" s="12">
        <v>0.36</v>
      </c>
      <c r="L85" s="12">
        <v>4.6000000000000001E-4</v>
      </c>
      <c r="M85" s="12">
        <v>0.24</v>
      </c>
      <c r="N85" s="12">
        <v>0.247</v>
      </c>
    </row>
    <row r="86" spans="2:14" x14ac:dyDescent="0.2">
      <c r="B86" s="13" t="str">
        <f>VLOOKUP(Table28[[#This Row],[track_id]],Table1[[id]:[Name]],2,FALSE)</f>
        <v>Stand By You</v>
      </c>
      <c r="C86" t="s">
        <v>385</v>
      </c>
      <c r="D86" t="s">
        <v>927</v>
      </c>
      <c r="E86">
        <v>4</v>
      </c>
      <c r="F86" s="11">
        <v>188.03</v>
      </c>
      <c r="G86" s="12">
        <v>0.50600000000000001</v>
      </c>
      <c r="H86" s="12">
        <v>0.89700000000000002</v>
      </c>
      <c r="I86">
        <v>-4.6319999999999997</v>
      </c>
      <c r="J86" s="12">
        <v>0.26</v>
      </c>
      <c r="K86" s="12">
        <v>0.14599999999999999</v>
      </c>
      <c r="L86" s="12">
        <v>4.5100000000000001E-4</v>
      </c>
      <c r="M86" s="12">
        <v>8.6800000000000002E-2</v>
      </c>
      <c r="N86" s="12">
        <v>0.52500000000000002</v>
      </c>
    </row>
    <row r="87" spans="2:14" x14ac:dyDescent="0.2">
      <c r="B87" s="9" t="str">
        <f>VLOOKUP(Table28[[#This Row],[track_id]],Table1[[id]:[Name]],2,FALSE)</f>
        <v>Enchanted</v>
      </c>
      <c r="C87" t="s">
        <v>251</v>
      </c>
      <c r="D87" t="s">
        <v>926</v>
      </c>
      <c r="E87">
        <v>4</v>
      </c>
      <c r="F87" s="11">
        <v>163.893</v>
      </c>
      <c r="G87" s="12">
        <v>0.45500000000000002</v>
      </c>
      <c r="H87" s="12">
        <v>0.623</v>
      </c>
      <c r="I87">
        <v>-3.8780000000000001</v>
      </c>
      <c r="J87" s="12">
        <v>2.8799999999999999E-2</v>
      </c>
      <c r="K87" s="12">
        <v>7.3899999999999993E-2</v>
      </c>
      <c r="L87" s="12">
        <v>4.2400000000000001E-4</v>
      </c>
      <c r="M87" s="12">
        <v>0.14599999999999999</v>
      </c>
      <c r="N87" s="12">
        <v>0.20799999999999999</v>
      </c>
    </row>
    <row r="88" spans="2:14" x14ac:dyDescent="0.2">
      <c r="B88" s="13" t="str">
        <f>VLOOKUP(Table28[[#This Row],[track_id]],Table1[[id]:[Name]],2,FALSE)</f>
        <v>De Selby (Part 2)</v>
      </c>
      <c r="C88" t="s">
        <v>667</v>
      </c>
      <c r="D88" t="s">
        <v>942</v>
      </c>
      <c r="E88">
        <v>4</v>
      </c>
      <c r="F88" s="11">
        <v>161.96</v>
      </c>
      <c r="G88" s="12">
        <v>0.60099999999999998</v>
      </c>
      <c r="H88" s="12">
        <v>0.86</v>
      </c>
      <c r="I88">
        <v>-5.3739999999999997</v>
      </c>
      <c r="J88" s="12">
        <v>6.5299999999999997E-2</v>
      </c>
      <c r="K88" s="12">
        <v>0.08</v>
      </c>
      <c r="L88" s="12">
        <v>3.6900000000000002E-4</v>
      </c>
      <c r="M88" s="12">
        <v>0.189</v>
      </c>
      <c r="N88" s="12">
        <v>0.65</v>
      </c>
    </row>
    <row r="89" spans="2:14" x14ac:dyDescent="0.2">
      <c r="B89" s="9" t="str">
        <f>VLOOKUP(Table28[[#This Row],[track_id]],Table1[[id]:[Name]],2,FALSE)</f>
        <v>WILDFLOWER</v>
      </c>
      <c r="C89" t="s">
        <v>787</v>
      </c>
      <c r="D89" t="s">
        <v>942</v>
      </c>
      <c r="E89">
        <v>4</v>
      </c>
      <c r="F89" s="11">
        <v>148.101</v>
      </c>
      <c r="G89" s="12">
        <v>0.46700000000000003</v>
      </c>
      <c r="H89" s="12">
        <v>0.247</v>
      </c>
      <c r="I89">
        <v>-12.002000000000001</v>
      </c>
      <c r="J89" s="12">
        <v>4.3099999999999999E-2</v>
      </c>
      <c r="K89" s="12">
        <v>0.61199999999999999</v>
      </c>
      <c r="L89" s="12">
        <v>2.7099999999999997E-4</v>
      </c>
      <c r="M89" s="12">
        <v>0.17</v>
      </c>
      <c r="N89" s="12">
        <v>0.126</v>
      </c>
    </row>
    <row r="90" spans="2:14" x14ac:dyDescent="0.2">
      <c r="B90" s="13" t="str">
        <f>VLOOKUP(Table28[[#This Row],[track_id]],Table1[[id]:[Name]],2,FALSE)</f>
        <v>TALK ME DOWN</v>
      </c>
      <c r="C90" t="s">
        <v>46</v>
      </c>
      <c r="D90" t="s">
        <v>925</v>
      </c>
      <c r="E90">
        <v>4</v>
      </c>
      <c r="F90" s="11">
        <v>173.696</v>
      </c>
      <c r="G90" s="12">
        <v>0.36299999999999999</v>
      </c>
      <c r="H90" s="12">
        <v>0.78100000000000003</v>
      </c>
      <c r="I90">
        <v>-6.8040000000000003</v>
      </c>
      <c r="J90" s="12">
        <v>7.3899999999999993E-2</v>
      </c>
      <c r="K90" s="12">
        <v>0.14799999999999999</v>
      </c>
      <c r="L90" s="12">
        <v>2.22E-4</v>
      </c>
      <c r="M90" s="12">
        <v>0.125</v>
      </c>
      <c r="N90" s="12">
        <v>0.34200000000000003</v>
      </c>
    </row>
    <row r="91" spans="2:14" x14ac:dyDescent="0.2">
      <c r="B91" s="9" t="str">
        <f>VLOOKUP(Table28[[#This Row],[track_id]],Table1[[id]:[Name]],2,FALSE)</f>
        <v>Pessimist</v>
      </c>
      <c r="C91" t="s">
        <v>718</v>
      </c>
      <c r="D91" t="s">
        <v>940</v>
      </c>
      <c r="E91">
        <v>3</v>
      </c>
      <c r="F91" s="11">
        <v>177.98500000000001</v>
      </c>
      <c r="G91" s="12">
        <v>0.69</v>
      </c>
      <c r="H91" s="12">
        <v>0.19700000000000001</v>
      </c>
      <c r="I91">
        <v>-12.801</v>
      </c>
      <c r="J91" s="12">
        <v>7.8E-2</v>
      </c>
      <c r="K91" s="12">
        <v>0.36599999999999999</v>
      </c>
      <c r="L91" s="12">
        <v>1.3899999999999999E-4</v>
      </c>
      <c r="M91" s="12">
        <v>0.128</v>
      </c>
      <c r="N91" s="12">
        <v>0.26900000000000002</v>
      </c>
    </row>
    <row r="92" spans="2:14" x14ac:dyDescent="0.2">
      <c r="B92" s="13" t="str">
        <f>VLOOKUP(Table28[[#This Row],[track_id]],Table1[[id]:[Name]],2,FALSE)</f>
        <v>Out Of The Woods (Taylor's Version)</v>
      </c>
      <c r="C92" t="s">
        <v>804</v>
      </c>
      <c r="D92" t="s">
        <v>922</v>
      </c>
      <c r="E92">
        <v>4</v>
      </c>
      <c r="F92" s="11">
        <v>91.980999999999995</v>
      </c>
      <c r="G92" s="12">
        <v>0.54400000000000004</v>
      </c>
      <c r="H92" s="12">
        <v>0.88400000000000001</v>
      </c>
      <c r="I92">
        <v>-5.9729999999999999</v>
      </c>
      <c r="J92" s="12">
        <v>3.8300000000000001E-2</v>
      </c>
      <c r="K92" s="12">
        <v>4.66E-4</v>
      </c>
      <c r="L92" s="12">
        <v>1.34E-4</v>
      </c>
      <c r="M92" s="12">
        <v>0.38100000000000001</v>
      </c>
      <c r="N92" s="12">
        <v>0.184</v>
      </c>
    </row>
    <row r="93" spans="2:14" x14ac:dyDescent="0.2">
      <c r="B93" s="9" t="str">
        <f>VLOOKUP(Table28[[#This Row],[track_id]],Table1[[id]:[Name]],2,FALSE)</f>
        <v>Welcome To New York (Taylor's Version)</v>
      </c>
      <c r="C93" t="s">
        <v>799</v>
      </c>
      <c r="D93" t="s">
        <v>922</v>
      </c>
      <c r="E93">
        <v>4</v>
      </c>
      <c r="F93" s="11">
        <v>116.989</v>
      </c>
      <c r="G93" s="12">
        <v>0.76</v>
      </c>
      <c r="H93" s="12">
        <v>0.60199999999999998</v>
      </c>
      <c r="I93">
        <v>-4.8710000000000004</v>
      </c>
      <c r="J93" s="12">
        <v>3.1600000000000003E-2</v>
      </c>
      <c r="K93" s="12">
        <v>6.6100000000000004E-3</v>
      </c>
      <c r="L93" s="12">
        <v>1.3300000000000001E-4</v>
      </c>
      <c r="M93" s="12">
        <v>0.32500000000000001</v>
      </c>
      <c r="N93" s="12">
        <v>0.68500000000000005</v>
      </c>
    </row>
    <row r="94" spans="2:14" x14ac:dyDescent="0.2">
      <c r="B94" s="13" t="str">
        <f>VLOOKUP(Table28[[#This Row],[track_id]],Table1[[id]:[Name]],2,FALSE)</f>
        <v>Fine Line</v>
      </c>
      <c r="C94" t="s">
        <v>9</v>
      </c>
      <c r="D94" t="s">
        <v>919</v>
      </c>
      <c r="E94">
        <v>4</v>
      </c>
      <c r="F94" s="11">
        <v>120.996</v>
      </c>
      <c r="G94" s="12">
        <v>0.30599999999999999</v>
      </c>
      <c r="H94" s="12">
        <v>0.34699999999999998</v>
      </c>
      <c r="I94">
        <v>-8.5</v>
      </c>
      <c r="J94" s="12">
        <v>3.3399999999999999E-2</v>
      </c>
      <c r="K94" s="12">
        <v>0.17199999999999999</v>
      </c>
      <c r="L94" s="12">
        <v>1.2999999999999999E-4</v>
      </c>
      <c r="M94" s="12">
        <v>4.8500000000000001E-2</v>
      </c>
      <c r="N94" s="12">
        <v>5.11E-2</v>
      </c>
    </row>
    <row r="95" spans="2:14" x14ac:dyDescent="0.2">
      <c r="B95" s="9" t="str">
        <f>VLOOKUP(Table28[[#This Row],[track_id]],Table1[[id]:[Name]],2,FALSE)</f>
        <v>I Want to Write You a Song</v>
      </c>
      <c r="C95" t="s">
        <v>853</v>
      </c>
      <c r="D95" t="s">
        <v>920</v>
      </c>
      <c r="E95">
        <v>4</v>
      </c>
      <c r="F95" s="11">
        <v>106.04</v>
      </c>
      <c r="G95" s="12">
        <v>0.71399999999999997</v>
      </c>
      <c r="H95" s="12">
        <v>0.443</v>
      </c>
      <c r="I95">
        <v>-7.6379999999999999</v>
      </c>
      <c r="J95" s="12">
        <v>2.5600000000000001E-2</v>
      </c>
      <c r="K95" s="12">
        <v>0.77900000000000003</v>
      </c>
      <c r="L95" s="12">
        <v>1.0900000000000001E-4</v>
      </c>
      <c r="M95" s="12">
        <v>0.14399999999999999</v>
      </c>
      <c r="N95" s="12">
        <v>0.46300000000000002</v>
      </c>
    </row>
    <row r="96" spans="2:14" x14ac:dyDescent="0.2">
      <c r="B96" s="13" t="str">
        <f>VLOOKUP(Table28[[#This Row],[track_id]],Table1[[id]:[Name]],2,FALSE)</f>
        <v>Nothing I've Ever Known</v>
      </c>
      <c r="C96" t="s">
        <v>339</v>
      </c>
      <c r="D96" t="s">
        <v>926</v>
      </c>
      <c r="E96">
        <v>4</v>
      </c>
      <c r="F96" s="11">
        <v>121.962</v>
      </c>
      <c r="G96" s="12">
        <v>0.67300000000000004</v>
      </c>
      <c r="H96" s="12">
        <v>0.24099999999999999</v>
      </c>
      <c r="I96">
        <v>-14.259</v>
      </c>
      <c r="J96" s="12">
        <v>3.7100000000000001E-2</v>
      </c>
      <c r="K96" s="12">
        <v>0.74399999999999999</v>
      </c>
      <c r="L96" s="12">
        <v>1.08E-4</v>
      </c>
      <c r="M96" s="12">
        <v>9.9099999999999994E-2</v>
      </c>
      <c r="N96" s="12">
        <v>0.13500000000000001</v>
      </c>
    </row>
    <row r="97" spans="2:14" x14ac:dyDescent="0.2">
      <c r="B97" s="9" t="str">
        <f>VLOOKUP(Table28[[#This Row],[track_id]],Table1[[id]:[Name]],2,FALSE)</f>
        <v>Berenstein</v>
      </c>
      <c r="C97" t="s">
        <v>214</v>
      </c>
      <c r="D97" t="s">
        <v>921</v>
      </c>
      <c r="E97">
        <v>4</v>
      </c>
      <c r="F97" s="11">
        <v>134.94499999999999</v>
      </c>
      <c r="G97" s="12">
        <v>0.41799999999999998</v>
      </c>
      <c r="H97" s="12">
        <v>0.72</v>
      </c>
      <c r="I97">
        <v>-5.9340000000000002</v>
      </c>
      <c r="J97" s="12">
        <v>3.3799999999999997E-2</v>
      </c>
      <c r="K97" s="12">
        <v>1.3299999999999999E-2</v>
      </c>
      <c r="L97" s="12">
        <v>1.08E-4</v>
      </c>
      <c r="M97" s="12">
        <v>0.21299999999999999</v>
      </c>
      <c r="N97" s="12">
        <v>0.219</v>
      </c>
    </row>
    <row r="98" spans="2:14" x14ac:dyDescent="0.2">
      <c r="B98" s="13" t="str">
        <f>VLOOKUP(Table28[[#This Row],[track_id]],Table1[[id]:[Name]],2,FALSE)</f>
        <v>London Boy</v>
      </c>
      <c r="C98" t="s">
        <v>236</v>
      </c>
      <c r="D98" t="s">
        <v>923</v>
      </c>
      <c r="E98">
        <v>4</v>
      </c>
      <c r="F98" s="11">
        <v>157.92500000000001</v>
      </c>
      <c r="G98" s="12">
        <v>0.69499999999999995</v>
      </c>
      <c r="H98" s="12">
        <v>0.71</v>
      </c>
      <c r="I98">
        <v>-6.6390000000000002</v>
      </c>
      <c r="J98" s="12">
        <v>0.05</v>
      </c>
      <c r="K98" s="12">
        <v>2.46E-2</v>
      </c>
      <c r="L98" s="12">
        <v>1.0399999999999999E-4</v>
      </c>
      <c r="M98" s="12">
        <v>0.13300000000000001</v>
      </c>
      <c r="N98" s="12">
        <v>0.55700000000000005</v>
      </c>
    </row>
    <row r="99" spans="2:14" x14ac:dyDescent="0.2">
      <c r="B99" s="9" t="str">
        <f>VLOOKUP(Table28[[#This Row],[track_id]],Table1[[id]:[Name]],2,FALSE)</f>
        <v>Wildest Dreams (Taylor's Version)</v>
      </c>
      <c r="C99" t="s">
        <v>810</v>
      </c>
      <c r="D99" t="s">
        <v>926</v>
      </c>
      <c r="E99">
        <v>4</v>
      </c>
      <c r="F99" s="11">
        <v>139.99299999999999</v>
      </c>
      <c r="G99" s="12">
        <v>0.58699999999999997</v>
      </c>
      <c r="H99" s="12">
        <v>0.66300000000000003</v>
      </c>
      <c r="I99">
        <v>-7.4390000000000001</v>
      </c>
      <c r="J99" s="12">
        <v>5.9799999999999999E-2</v>
      </c>
      <c r="K99" s="12">
        <v>3.4799999999999998E-2</v>
      </c>
      <c r="L99" s="12">
        <v>9.9500000000000006E-5</v>
      </c>
      <c r="M99" s="12">
        <v>9.7100000000000006E-2</v>
      </c>
      <c r="N99" s="12">
        <v>0.53900000000000003</v>
      </c>
    </row>
    <row r="100" spans="2:14" x14ac:dyDescent="0.2">
      <c r="B100" s="13" t="str">
        <f>VLOOKUP(Table28[[#This Row],[track_id]],Table1[[id]:[Name]],2,FALSE)</f>
        <v>Death &amp; Taxes</v>
      </c>
      <c r="C100" t="s">
        <v>693</v>
      </c>
      <c r="D100" t="s">
        <v>922</v>
      </c>
      <c r="E100">
        <v>3</v>
      </c>
      <c r="F100" s="11">
        <v>113.941</v>
      </c>
      <c r="G100" s="12">
        <v>0.44800000000000001</v>
      </c>
      <c r="H100" s="12">
        <v>0.32800000000000001</v>
      </c>
      <c r="I100">
        <v>-11.132</v>
      </c>
      <c r="J100" s="12">
        <v>3.5099999999999999E-2</v>
      </c>
      <c r="K100" s="12">
        <v>0.80300000000000005</v>
      </c>
      <c r="L100" s="12">
        <v>9.3399999999999993E-5</v>
      </c>
      <c r="M100" s="12">
        <v>0.34699999999999998</v>
      </c>
      <c r="N100" s="12">
        <v>0.20899999999999999</v>
      </c>
    </row>
    <row r="101" spans="2:14" x14ac:dyDescent="0.2">
      <c r="B101" s="9" t="str">
        <f>VLOOKUP(Table28[[#This Row],[track_id]],Table1[[id]:[Name]],2,FALSE)</f>
        <v>This Is Where I Belong</v>
      </c>
      <c r="C101" t="s">
        <v>331</v>
      </c>
      <c r="D101" t="s">
        <v>928</v>
      </c>
      <c r="E101">
        <v>3</v>
      </c>
      <c r="F101" s="11">
        <v>96.591999999999999</v>
      </c>
      <c r="G101" s="12">
        <v>0.221</v>
      </c>
      <c r="H101" s="12">
        <v>0.30499999999999999</v>
      </c>
      <c r="I101">
        <v>-15.491</v>
      </c>
      <c r="J101" s="12">
        <v>2.9000000000000001E-2</v>
      </c>
      <c r="K101" s="12">
        <v>0.84599999999999997</v>
      </c>
      <c r="L101" s="12">
        <v>9.1399999999999999E-5</v>
      </c>
      <c r="M101" s="12">
        <v>0.34799999999999998</v>
      </c>
      <c r="N101" s="12">
        <v>0.109</v>
      </c>
    </row>
    <row r="102" spans="2:14" x14ac:dyDescent="0.2">
      <c r="B102" s="13" t="str">
        <f>VLOOKUP(Table28[[#This Row],[track_id]],Table1[[id]:[Name]],2,FALSE)</f>
        <v>Uptown Funk (feat. Bruno Mars)</v>
      </c>
      <c r="C102" t="s">
        <v>87</v>
      </c>
      <c r="D102" t="s">
        <v>918</v>
      </c>
      <c r="E102">
        <v>4</v>
      </c>
      <c r="F102" s="11">
        <v>114.988</v>
      </c>
      <c r="G102" s="12">
        <v>0.85599999999999998</v>
      </c>
      <c r="H102" s="12">
        <v>0.60899999999999999</v>
      </c>
      <c r="I102">
        <v>-7.2229999999999999</v>
      </c>
      <c r="J102" s="12">
        <v>8.2400000000000001E-2</v>
      </c>
      <c r="K102" s="12">
        <v>8.0099999999999998E-3</v>
      </c>
      <c r="L102" s="12">
        <v>8.1500000000000002E-5</v>
      </c>
      <c r="M102" s="12">
        <v>3.44E-2</v>
      </c>
      <c r="N102" s="12">
        <v>0.92800000000000005</v>
      </c>
    </row>
    <row r="103" spans="2:14" x14ac:dyDescent="0.2">
      <c r="B103" s="9" t="str">
        <f>VLOOKUP(Table28[[#This Row],[track_id]],Table1[[id]:[Name]],2,FALSE)</f>
        <v>Treasure</v>
      </c>
      <c r="C103" t="s">
        <v>69</v>
      </c>
      <c r="D103" t="s">
        <v>941</v>
      </c>
      <c r="E103">
        <v>4</v>
      </c>
      <c r="F103" s="11">
        <v>116.017</v>
      </c>
      <c r="G103" s="12">
        <v>0.874</v>
      </c>
      <c r="H103" s="12">
        <v>0.69199999999999995</v>
      </c>
      <c r="I103">
        <v>-5.28</v>
      </c>
      <c r="J103" s="12">
        <v>4.3099999999999999E-2</v>
      </c>
      <c r="K103" s="12">
        <v>4.1200000000000001E-2</v>
      </c>
      <c r="L103" s="12">
        <v>7.2399999999999998E-5</v>
      </c>
      <c r="M103" s="12">
        <v>0.32400000000000001</v>
      </c>
      <c r="N103" s="12">
        <v>0.93700000000000006</v>
      </c>
    </row>
    <row r="104" spans="2:14" x14ac:dyDescent="0.2">
      <c r="B104" s="13" t="str">
        <f>VLOOKUP(Table28[[#This Row],[track_id]],Table1[[id]:[Name]],2,FALSE)</f>
        <v>Perm</v>
      </c>
      <c r="C104" t="s">
        <v>80</v>
      </c>
      <c r="D104" t="s">
        <v>926</v>
      </c>
      <c r="E104">
        <v>4</v>
      </c>
      <c r="F104" s="11">
        <v>124.021</v>
      </c>
      <c r="G104" s="12">
        <v>0.85299999999999998</v>
      </c>
      <c r="H104" s="12">
        <v>0.871</v>
      </c>
      <c r="I104">
        <v>-3.7149999999999999</v>
      </c>
      <c r="J104" s="12">
        <v>8.5099999999999995E-2</v>
      </c>
      <c r="K104" s="12">
        <v>1.4500000000000001E-2</v>
      </c>
      <c r="L104" s="12">
        <v>6.8399999999999996E-5</v>
      </c>
      <c r="M104" s="12">
        <v>0.19800000000000001</v>
      </c>
      <c r="N104" s="12">
        <v>0.86299999999999999</v>
      </c>
    </row>
    <row r="105" spans="2:14" x14ac:dyDescent="0.2">
      <c r="B105" s="9" t="str">
        <f>VLOOKUP(Table28[[#This Row],[track_id]],Table1[[id]:[Name]],2,FALSE)</f>
        <v>Judah Smith Interlude</v>
      </c>
      <c r="C105" t="s">
        <v>888</v>
      </c>
      <c r="D105" t="s">
        <v>927</v>
      </c>
      <c r="E105">
        <v>3</v>
      </c>
      <c r="F105" s="11">
        <v>119.458</v>
      </c>
      <c r="G105" s="12">
        <v>0.47399999999999998</v>
      </c>
      <c r="H105" s="12">
        <v>0.32400000000000001</v>
      </c>
      <c r="I105">
        <v>-10.411</v>
      </c>
      <c r="J105" s="12">
        <v>7.6999999999999999E-2</v>
      </c>
      <c r="K105" s="12">
        <v>0.96199999999999997</v>
      </c>
      <c r="L105" s="12">
        <v>4.88E-5</v>
      </c>
      <c r="M105" s="12">
        <v>0.23100000000000001</v>
      </c>
      <c r="N105" s="12">
        <v>0.33500000000000002</v>
      </c>
    </row>
    <row r="106" spans="2:14" x14ac:dyDescent="0.2">
      <c r="B106" s="13" t="str">
        <f>VLOOKUP(Table28[[#This Row],[track_id]],Table1[[id]:[Name]],2,FALSE)</f>
        <v>La Llorona</v>
      </c>
      <c r="C106" t="s">
        <v>612</v>
      </c>
      <c r="D106" t="s">
        <v>943</v>
      </c>
      <c r="E106">
        <v>3</v>
      </c>
      <c r="F106" s="11">
        <v>122.879</v>
      </c>
      <c r="G106" s="12">
        <v>0.80800000000000005</v>
      </c>
      <c r="H106" s="12">
        <v>0.253</v>
      </c>
      <c r="I106">
        <v>-7.2670000000000003</v>
      </c>
      <c r="J106" s="12">
        <v>3.32E-2</v>
      </c>
      <c r="K106" s="12">
        <v>0.84699999999999998</v>
      </c>
      <c r="L106" s="12">
        <v>4.2400000000000001E-5</v>
      </c>
      <c r="M106" s="12">
        <v>0.22900000000000001</v>
      </c>
      <c r="N106" s="12">
        <v>0.27400000000000002</v>
      </c>
    </row>
    <row r="107" spans="2:14" x14ac:dyDescent="0.2">
      <c r="B107" s="9" t="str">
        <f>VLOOKUP(Table28[[#This Row],[track_id]],Table1[[id]:[Name]],2,FALSE)</f>
        <v>when the party's over</v>
      </c>
      <c r="C107" t="s">
        <v>184</v>
      </c>
      <c r="D107" t="s">
        <v>921</v>
      </c>
      <c r="E107">
        <v>4</v>
      </c>
      <c r="F107" s="11">
        <v>82.641999999999996</v>
      </c>
      <c r="G107" s="12">
        <v>0.36699999999999999</v>
      </c>
      <c r="H107" s="12">
        <v>0.111</v>
      </c>
      <c r="I107">
        <v>-14.084</v>
      </c>
      <c r="J107" s="12">
        <v>9.7199999999999995E-2</v>
      </c>
      <c r="K107" s="12">
        <v>0.97799999999999998</v>
      </c>
      <c r="L107" s="12">
        <v>3.9700000000000003E-5</v>
      </c>
      <c r="M107" s="12">
        <v>8.9700000000000002E-2</v>
      </c>
      <c r="N107" s="12">
        <v>0.19800000000000001</v>
      </c>
    </row>
    <row r="108" spans="2:14" x14ac:dyDescent="0.2">
      <c r="B108" s="13" t="str">
        <f>VLOOKUP(Table28[[#This Row],[track_id]],Table1[[id]:[Name]],2,FALSE)</f>
        <v>Trees</v>
      </c>
      <c r="C108" t="s">
        <v>179</v>
      </c>
      <c r="D108" t="s">
        <v>925</v>
      </c>
      <c r="E108">
        <v>4</v>
      </c>
      <c r="F108" s="11">
        <v>140.01300000000001</v>
      </c>
      <c r="G108" s="12">
        <v>0.58399999999999996</v>
      </c>
      <c r="H108" s="12">
        <v>0.83299999999999996</v>
      </c>
      <c r="I108">
        <v>-5.9</v>
      </c>
      <c r="J108" s="12">
        <v>4.1000000000000002E-2</v>
      </c>
      <c r="K108" s="12">
        <v>3.5899999999999999E-3</v>
      </c>
      <c r="L108" s="12">
        <v>3.4400000000000003E-5</v>
      </c>
      <c r="M108" s="12">
        <v>0.16900000000000001</v>
      </c>
      <c r="N108" s="12">
        <v>0.32400000000000001</v>
      </c>
    </row>
    <row r="109" spans="2:14" x14ac:dyDescent="0.2">
      <c r="B109" s="9" t="str">
        <f>VLOOKUP(Table28[[#This Row],[track_id]],Table1[[id]:[Name]],2,FALSE)</f>
        <v>Now That We Don't Talk (Taylor's Version) (From The Vault)</v>
      </c>
      <c r="C109" t="s">
        <v>824</v>
      </c>
      <c r="D109" t="s">
        <v>918</v>
      </c>
      <c r="E109">
        <v>4</v>
      </c>
      <c r="F109" s="11">
        <v>109.994</v>
      </c>
      <c r="G109" s="12">
        <v>0.8</v>
      </c>
      <c r="H109" s="12">
        <v>0.50900000000000001</v>
      </c>
      <c r="I109">
        <v>-9.3859999999999992</v>
      </c>
      <c r="J109" s="12">
        <v>3.4000000000000002E-2</v>
      </c>
      <c r="K109" s="12">
        <v>0.16</v>
      </c>
      <c r="L109" s="12">
        <v>3.0499999999999999E-5</v>
      </c>
      <c r="M109" s="12">
        <v>8.3400000000000002E-2</v>
      </c>
      <c r="N109" s="12">
        <v>7.6799999999999993E-2</v>
      </c>
    </row>
    <row r="110" spans="2:14" x14ac:dyDescent="0.2">
      <c r="B110" s="13" t="str">
        <f>VLOOKUP(Table28[[#This Row],[track_id]],Table1[[id]:[Name]],2,FALSE)</f>
        <v>Satellite</v>
      </c>
      <c r="C110" t="s">
        <v>691</v>
      </c>
      <c r="D110" t="s">
        <v>918</v>
      </c>
      <c r="E110">
        <v>4</v>
      </c>
      <c r="F110" s="11">
        <v>138.98400000000001</v>
      </c>
      <c r="G110" s="12">
        <v>0.57599999999999996</v>
      </c>
      <c r="H110" s="12">
        <v>0.45700000000000002</v>
      </c>
      <c r="I110">
        <v>-6.4729999999999999</v>
      </c>
      <c r="J110" s="12">
        <v>3.04E-2</v>
      </c>
      <c r="K110" s="12">
        <v>0.14299999999999999</v>
      </c>
      <c r="L110" s="12">
        <v>3.0499999999999999E-5</v>
      </c>
      <c r="M110" s="12">
        <v>9.1700000000000004E-2</v>
      </c>
      <c r="N110" s="12">
        <v>0.30099999999999999</v>
      </c>
    </row>
    <row r="111" spans="2:14" x14ac:dyDescent="0.2">
      <c r="B111" s="9" t="str">
        <f>VLOOKUP(Table28[[#This Row],[track_id]],Table1[[id]:[Name]],2,FALSE)</f>
        <v>we can't be friends (wait for your love)</v>
      </c>
      <c r="C111" t="s">
        <v>737</v>
      </c>
      <c r="D111" t="s">
        <v>920</v>
      </c>
      <c r="E111">
        <v>4</v>
      </c>
      <c r="F111" s="11">
        <v>115.842</v>
      </c>
      <c r="G111" s="12">
        <v>0.64500000000000002</v>
      </c>
      <c r="H111" s="12">
        <v>0.64600000000000002</v>
      </c>
      <c r="I111">
        <v>-8.3339999999999996</v>
      </c>
      <c r="J111" s="12">
        <v>4.2700000000000002E-2</v>
      </c>
      <c r="K111" s="12">
        <v>6.1499999999999999E-2</v>
      </c>
      <c r="L111" s="12">
        <v>3.04E-5</v>
      </c>
      <c r="M111" s="12">
        <v>7.3999999999999996E-2</v>
      </c>
      <c r="N111" s="12">
        <v>0.29499999999999998</v>
      </c>
    </row>
    <row r="112" spans="2:14" x14ac:dyDescent="0.2">
      <c r="B112" s="13" t="str">
        <f>VLOOKUP(Table28[[#This Row],[track_id]],Table1[[id]:[Name]],2,FALSE)</f>
        <v>Clean (Taylor's Version)</v>
      </c>
      <c r="C112" t="s">
        <v>818</v>
      </c>
      <c r="D112" t="s">
        <v>921</v>
      </c>
      <c r="E112">
        <v>4</v>
      </c>
      <c r="F112" s="11">
        <v>103.99</v>
      </c>
      <c r="G112" s="12">
        <v>0.78200000000000003</v>
      </c>
      <c r="H112" s="12">
        <v>0.379</v>
      </c>
      <c r="I112">
        <v>-8.9640000000000004</v>
      </c>
      <c r="J112" s="12">
        <v>3.0300000000000001E-2</v>
      </c>
      <c r="K112" s="12">
        <v>0.29699999999999999</v>
      </c>
      <c r="L112" s="12">
        <v>2.9799999999999999E-5</v>
      </c>
      <c r="M112" s="12">
        <v>0.10299999999999999</v>
      </c>
      <c r="N112" s="12">
        <v>0.26700000000000002</v>
      </c>
    </row>
    <row r="113" spans="2:14" x14ac:dyDescent="0.2">
      <c r="B113" s="9" t="str">
        <f>VLOOKUP(Table28[[#This Row],[track_id]],Table1[[id]:[Name]],2,FALSE)</f>
        <v>Ïù∏Ïó∞</v>
      </c>
      <c r="C113" t="s">
        <v>541</v>
      </c>
      <c r="D113" t="s">
        <v>944</v>
      </c>
      <c r="E113">
        <v>4</v>
      </c>
      <c r="F113" s="11">
        <v>140.09700000000001</v>
      </c>
      <c r="G113" s="12">
        <v>0.32400000000000001</v>
      </c>
      <c r="H113" s="12">
        <v>0.51500000000000001</v>
      </c>
      <c r="I113">
        <v>-3.23</v>
      </c>
      <c r="J113" s="12">
        <v>3.3000000000000002E-2</v>
      </c>
      <c r="K113" s="12">
        <v>0.75700000000000001</v>
      </c>
      <c r="L113" s="12">
        <v>2.8900000000000001E-5</v>
      </c>
      <c r="M113" s="12">
        <v>0.72699999999999998</v>
      </c>
      <c r="N113" s="12">
        <v>0.311</v>
      </c>
    </row>
    <row r="114" spans="2:14" x14ac:dyDescent="0.2">
      <c r="B114" s="13" t="str">
        <f>VLOOKUP(Table28[[#This Row],[track_id]],Table1[[id]:[Name]],2,FALSE)</f>
        <v>Moon River</v>
      </c>
      <c r="C114" t="s">
        <v>466</v>
      </c>
      <c r="D114" t="s">
        <v>918</v>
      </c>
      <c r="E114">
        <v>3</v>
      </c>
      <c r="F114" s="11">
        <v>81.406000000000006</v>
      </c>
      <c r="G114" s="12">
        <v>0.17100000000000001</v>
      </c>
      <c r="H114" s="12">
        <v>6.3200000000000006E-2</v>
      </c>
      <c r="I114">
        <v>-20.776</v>
      </c>
      <c r="J114" s="12">
        <v>3.27E-2</v>
      </c>
      <c r="K114" s="12">
        <v>0.94499999999999995</v>
      </c>
      <c r="L114" s="12">
        <v>2.7100000000000001E-5</v>
      </c>
      <c r="M114" s="12">
        <v>0.121</v>
      </c>
      <c r="N114" s="12">
        <v>0.16800000000000001</v>
      </c>
    </row>
    <row r="115" spans="2:14" x14ac:dyDescent="0.2">
      <c r="B115" s="9" t="str">
        <f>VLOOKUP(Table28[[#This Row],[track_id]],Table1[[id]:[Name]],2,FALSE)</f>
        <v>Sound The Bugle</v>
      </c>
      <c r="C115" t="s">
        <v>334</v>
      </c>
      <c r="D115" t="s">
        <v>922</v>
      </c>
      <c r="E115">
        <v>4</v>
      </c>
      <c r="F115" s="11">
        <v>114.184</v>
      </c>
      <c r="G115" s="12">
        <v>0.50600000000000001</v>
      </c>
      <c r="H115" s="12">
        <v>0.19500000000000001</v>
      </c>
      <c r="I115">
        <v>-12.288</v>
      </c>
      <c r="J115" s="12">
        <v>3.5799999999999998E-2</v>
      </c>
      <c r="K115" s="12">
        <v>0.55900000000000005</v>
      </c>
      <c r="L115" s="12">
        <v>2.5400000000000001E-5</v>
      </c>
      <c r="M115" s="12">
        <v>0.56499999999999995</v>
      </c>
      <c r="N115" s="12">
        <v>5.2299999999999999E-2</v>
      </c>
    </row>
    <row r="116" spans="2:14" x14ac:dyDescent="0.2">
      <c r="B116" s="13" t="str">
        <f>VLOOKUP(Table28[[#This Row],[track_id]],Table1[[id]:[Name]],2,FALSE)</f>
        <v>Wonder</v>
      </c>
      <c r="C116" t="s">
        <v>196</v>
      </c>
      <c r="D116" t="s">
        <v>937</v>
      </c>
      <c r="E116">
        <v>4</v>
      </c>
      <c r="F116" s="11">
        <v>139.774</v>
      </c>
      <c r="G116" s="12">
        <v>0.442</v>
      </c>
      <c r="H116" s="12">
        <v>0.63100000000000001</v>
      </c>
      <c r="I116">
        <v>-5.0960000000000001</v>
      </c>
      <c r="J116" s="12">
        <v>0.05</v>
      </c>
      <c r="K116" s="12">
        <v>0.13600000000000001</v>
      </c>
      <c r="L116" s="12">
        <v>2.2900000000000001E-5</v>
      </c>
      <c r="M116" s="12">
        <v>0.13300000000000001</v>
      </c>
      <c r="N116" s="12">
        <v>0.129</v>
      </c>
    </row>
    <row r="117" spans="2:14" x14ac:dyDescent="0.2">
      <c r="B117" s="9" t="str">
        <f>VLOOKUP(Table28[[#This Row],[track_id]],Table1[[id]:[Name]],2,FALSE)</f>
        <v>Long Way Down</v>
      </c>
      <c r="C117" t="s">
        <v>851</v>
      </c>
      <c r="D117" t="s">
        <v>918</v>
      </c>
      <c r="E117">
        <v>4</v>
      </c>
      <c r="F117" s="11">
        <v>145.001</v>
      </c>
      <c r="G117" s="12">
        <v>0.63400000000000001</v>
      </c>
      <c r="H117" s="12">
        <v>0.56499999999999995</v>
      </c>
      <c r="I117">
        <v>-5.1790000000000003</v>
      </c>
      <c r="J117" s="12">
        <v>2.4199999999999999E-2</v>
      </c>
      <c r="K117" s="12">
        <v>7.7299999999999994E-2</v>
      </c>
      <c r="L117" s="12">
        <v>2.12E-5</v>
      </c>
      <c r="M117" s="12">
        <v>0.16800000000000001</v>
      </c>
      <c r="N117" s="12">
        <v>0.54100000000000004</v>
      </c>
    </row>
    <row r="118" spans="2:14" x14ac:dyDescent="0.2">
      <c r="B118" s="13" t="str">
        <f>VLOOKUP(Table28[[#This Row],[track_id]],Table1[[id]:[Name]],2,FALSE)</f>
        <v>Love at First Sight</v>
      </c>
      <c r="C118" t="s">
        <v>473</v>
      </c>
      <c r="D118" t="s">
        <v>928</v>
      </c>
      <c r="E118">
        <v>3</v>
      </c>
      <c r="F118" s="11">
        <v>173.523</v>
      </c>
      <c r="G118" s="12">
        <v>0.311</v>
      </c>
      <c r="H118" s="12">
        <v>0.16200000000000001</v>
      </c>
      <c r="I118">
        <v>-14.119</v>
      </c>
      <c r="J118" s="12">
        <v>3.0300000000000001E-2</v>
      </c>
      <c r="K118" s="12">
        <v>0.88600000000000001</v>
      </c>
      <c r="L118" s="12">
        <v>1.84E-5</v>
      </c>
      <c r="M118" s="12">
        <v>0.109</v>
      </c>
      <c r="N118" s="12">
        <v>0.16800000000000001</v>
      </c>
    </row>
    <row r="119" spans="2:14" x14ac:dyDescent="0.2">
      <c r="B119" s="9" t="str">
        <f>VLOOKUP(Table28[[#This Row],[track_id]],Table1[[id]:[Name]],2,FALSE)</f>
        <v>Lover</v>
      </c>
      <c r="C119" t="s">
        <v>234</v>
      </c>
      <c r="D119" t="s">
        <v>922</v>
      </c>
      <c r="E119">
        <v>4</v>
      </c>
      <c r="F119" s="11">
        <v>68.534000000000006</v>
      </c>
      <c r="G119" s="12">
        <v>0.35899999999999999</v>
      </c>
      <c r="H119" s="12">
        <v>0.54300000000000004</v>
      </c>
      <c r="I119">
        <v>-7.5819999999999999</v>
      </c>
      <c r="J119" s="12">
        <v>9.1899999999999996E-2</v>
      </c>
      <c r="K119" s="12">
        <v>0.49199999999999999</v>
      </c>
      <c r="L119" s="12">
        <v>1.5800000000000001E-5</v>
      </c>
      <c r="M119" s="12">
        <v>0.11799999999999999</v>
      </c>
      <c r="N119" s="12">
        <v>0.45300000000000001</v>
      </c>
    </row>
    <row r="120" spans="2:14" x14ac:dyDescent="0.2">
      <c r="B120" s="13" t="str">
        <f>VLOOKUP(Table28[[#This Row],[track_id]],Table1[[id]:[Name]],2,FALSE)</f>
        <v>Cry</v>
      </c>
      <c r="C120" t="s">
        <v>879</v>
      </c>
      <c r="D120" t="s">
        <v>928</v>
      </c>
      <c r="E120">
        <v>4</v>
      </c>
      <c r="F120" s="11">
        <v>107.94799999999999</v>
      </c>
      <c r="G120" s="12">
        <v>0.71</v>
      </c>
      <c r="H120" s="12">
        <v>0.48</v>
      </c>
      <c r="I120">
        <v>-5.2510000000000003</v>
      </c>
      <c r="J120" s="12">
        <v>3.6400000000000002E-2</v>
      </c>
      <c r="K120" s="12">
        <v>0.104</v>
      </c>
      <c r="L120" s="12">
        <v>1.5500000000000001E-5</v>
      </c>
      <c r="M120" s="12">
        <v>8.9399999999999993E-2</v>
      </c>
      <c r="N120" s="12">
        <v>0.35199999999999998</v>
      </c>
    </row>
    <row r="121" spans="2:14" x14ac:dyDescent="0.2">
      <c r="B121" s="9" t="str">
        <f>VLOOKUP(Table28[[#This Row],[track_id]],Table1[[id]:[Name]],2,FALSE)</f>
        <v>drivers license</v>
      </c>
      <c r="C121" t="s">
        <v>112</v>
      </c>
      <c r="D121" t="s">
        <v>928</v>
      </c>
      <c r="E121">
        <v>4</v>
      </c>
      <c r="F121" s="11">
        <v>143.875</v>
      </c>
      <c r="G121" s="12">
        <v>0.56100000000000005</v>
      </c>
      <c r="H121" s="12">
        <v>0.43099999999999999</v>
      </c>
      <c r="I121">
        <v>-8.81</v>
      </c>
      <c r="J121" s="12">
        <v>5.7799999999999997E-2</v>
      </c>
      <c r="K121" s="12">
        <v>0.76800000000000002</v>
      </c>
      <c r="L121" s="12">
        <v>1.42E-5</v>
      </c>
      <c r="M121" s="12">
        <v>0.106</v>
      </c>
      <c r="N121" s="12">
        <v>0.13700000000000001</v>
      </c>
    </row>
    <row r="122" spans="2:14" x14ac:dyDescent="0.2">
      <c r="B122" s="13" t="str">
        <f>VLOOKUP(Table28[[#This Row],[track_id]],Table1[[id]:[Name]],2,FALSE)</f>
        <v>i'm not okay</v>
      </c>
      <c r="C122" t="s">
        <v>689</v>
      </c>
      <c r="D122" t="s">
        <v>937</v>
      </c>
      <c r="E122">
        <v>3</v>
      </c>
      <c r="F122" s="11">
        <v>128.50399999999999</v>
      </c>
      <c r="G122" s="12">
        <v>0.434</v>
      </c>
      <c r="H122" s="12">
        <v>0.46700000000000003</v>
      </c>
      <c r="I122">
        <v>-5.9260000000000002</v>
      </c>
      <c r="J122" s="12">
        <v>4.3400000000000001E-2</v>
      </c>
      <c r="K122" s="12">
        <v>0.84899999999999998</v>
      </c>
      <c r="L122" s="12">
        <v>1.42E-5</v>
      </c>
      <c r="M122" s="12">
        <v>0.14299999999999999</v>
      </c>
      <c r="N122" s="12">
        <v>0.14099999999999999</v>
      </c>
    </row>
    <row r="123" spans="2:14" x14ac:dyDescent="0.2">
      <c r="B123" s="9" t="str">
        <f>VLOOKUP(Table28[[#This Row],[track_id]],Table1[[id]:[Name]],2,FALSE)</f>
        <v>'O Sole Mio - Live</v>
      </c>
      <c r="C123" t="s">
        <v>350</v>
      </c>
      <c r="D123" t="s">
        <v>926</v>
      </c>
      <c r="E123">
        <v>4</v>
      </c>
      <c r="F123" s="11">
        <v>62.073999999999998</v>
      </c>
      <c r="G123" s="12">
        <v>0.29699999999999999</v>
      </c>
      <c r="H123" s="12">
        <v>0.26400000000000001</v>
      </c>
      <c r="I123">
        <v>-12.537000000000001</v>
      </c>
      <c r="J123" s="12">
        <v>3.8699999999999998E-2</v>
      </c>
      <c r="K123" s="12">
        <v>0.94299999999999995</v>
      </c>
      <c r="L123" s="12">
        <v>1.4E-5</v>
      </c>
      <c r="M123" s="12">
        <v>0.7</v>
      </c>
      <c r="N123" s="12">
        <v>0.247</v>
      </c>
    </row>
    <row r="124" spans="2:14" x14ac:dyDescent="0.2">
      <c r="B124" s="13" t="str">
        <f>VLOOKUP(Table28[[#This Row],[track_id]],Table1[[id]:[Name]],2,FALSE)</f>
        <v>Sun And Moon</v>
      </c>
      <c r="C124" t="s">
        <v>592</v>
      </c>
      <c r="D124" t="s">
        <v>919</v>
      </c>
      <c r="E124">
        <v>3</v>
      </c>
      <c r="F124" s="11">
        <v>130.863</v>
      </c>
      <c r="G124" s="12">
        <v>0.53400000000000003</v>
      </c>
      <c r="H124" s="12">
        <v>0.62</v>
      </c>
      <c r="I124">
        <v>-8.2759999999999998</v>
      </c>
      <c r="J124" s="12">
        <v>4.0399999999999998E-2</v>
      </c>
      <c r="K124" s="12">
        <v>0.17299999999999999</v>
      </c>
      <c r="L124" s="12">
        <v>1.3699999999999999E-5</v>
      </c>
      <c r="M124" s="12">
        <v>0.127</v>
      </c>
      <c r="N124" s="12">
        <v>0.39200000000000002</v>
      </c>
    </row>
    <row r="125" spans="2:14" x14ac:dyDescent="0.2">
      <c r="B125" s="9" t="str">
        <f>VLOOKUP(Table28[[#This Row],[track_id]],Table1[[id]:[Name]],2,FALSE)</f>
        <v>(Everything I Do) I Do It For You</v>
      </c>
      <c r="C125" t="s">
        <v>299</v>
      </c>
      <c r="D125" t="s">
        <v>923</v>
      </c>
      <c r="E125">
        <v>4</v>
      </c>
      <c r="F125" s="11">
        <v>131.251</v>
      </c>
      <c r="G125" s="12">
        <v>0.52600000000000002</v>
      </c>
      <c r="H125" s="12">
        <v>0.36499999999999999</v>
      </c>
      <c r="I125">
        <v>-12.605</v>
      </c>
      <c r="J125" s="12">
        <v>2.8000000000000001E-2</v>
      </c>
      <c r="K125" s="12">
        <v>7.7499999999999999E-2</v>
      </c>
      <c r="L125" s="12">
        <v>1.3699999999999999E-5</v>
      </c>
      <c r="M125" s="12">
        <v>6.1800000000000001E-2</v>
      </c>
      <c r="N125" s="12">
        <v>0.254</v>
      </c>
    </row>
    <row r="126" spans="2:14" x14ac:dyDescent="0.2">
      <c r="B126" s="13" t="str">
        <f>VLOOKUP(Table28[[#This Row],[track_id]],Table1[[id]:[Name]],2,FALSE)</f>
        <v>Weight in Gold</v>
      </c>
      <c r="C126" t="s">
        <v>175</v>
      </c>
      <c r="D126" t="s">
        <v>941</v>
      </c>
      <c r="E126">
        <v>3</v>
      </c>
      <c r="F126" s="11">
        <v>179.404</v>
      </c>
      <c r="G126" s="12">
        <v>0.38</v>
      </c>
      <c r="H126" s="12">
        <v>0.438</v>
      </c>
      <c r="I126">
        <v>-5.5259999999999998</v>
      </c>
      <c r="J126" s="12">
        <v>9.6199999999999994E-2</v>
      </c>
      <c r="K126" s="12">
        <v>2.5899999999999999E-2</v>
      </c>
      <c r="L126" s="12">
        <v>1.29E-5</v>
      </c>
      <c r="M126" s="12">
        <v>0.154</v>
      </c>
      <c r="N126" s="12">
        <v>0.34899999999999998</v>
      </c>
    </row>
    <row r="127" spans="2:14" x14ac:dyDescent="0.2">
      <c r="B127" s="9" t="str">
        <f>VLOOKUP(Table28[[#This Row],[track_id]],Table1[[id]:[Name]],2,FALSE)</f>
        <v>Wonderland (Taylor's Version)</v>
      </c>
      <c r="C127" t="s">
        <v>820</v>
      </c>
      <c r="D127" t="s">
        <v>924</v>
      </c>
      <c r="E127">
        <v>5</v>
      </c>
      <c r="F127" s="11">
        <v>123.18</v>
      </c>
      <c r="G127" s="12">
        <v>0.38700000000000001</v>
      </c>
      <c r="H127" s="12">
        <v>0.70299999999999996</v>
      </c>
      <c r="I127">
        <v>-5.9560000000000004</v>
      </c>
      <c r="J127" s="12">
        <v>5.45E-2</v>
      </c>
      <c r="K127" s="12">
        <v>1.0500000000000001E-2</v>
      </c>
      <c r="L127" s="12">
        <v>1.1E-5</v>
      </c>
      <c r="M127" s="12">
        <v>0.128</v>
      </c>
      <c r="N127" s="12">
        <v>0.32</v>
      </c>
    </row>
    <row r="128" spans="2:14" x14ac:dyDescent="0.2">
      <c r="B128" s="13" t="str">
        <f>VLOOKUP(Table28[[#This Row],[track_id]],Table1[[id]:[Name]],2,FALSE)</f>
        <v>How You Get The Girl (Taylor's Version)</v>
      </c>
      <c r="C128" t="s">
        <v>812</v>
      </c>
      <c r="D128" t="s">
        <v>920</v>
      </c>
      <c r="E128">
        <v>4</v>
      </c>
      <c r="F128" s="11">
        <v>120.014</v>
      </c>
      <c r="G128" s="12">
        <v>0.76100000000000001</v>
      </c>
      <c r="H128" s="12">
        <v>0.67</v>
      </c>
      <c r="I128">
        <v>-5.9560000000000004</v>
      </c>
      <c r="J128" s="12">
        <v>5.3699999999999998E-2</v>
      </c>
      <c r="K128" s="12">
        <v>1.98E-3</v>
      </c>
      <c r="L128" s="12">
        <v>1.08E-5</v>
      </c>
      <c r="M128" s="12">
        <v>8.7300000000000003E-2</v>
      </c>
      <c r="N128" s="12">
        <v>0.51900000000000002</v>
      </c>
    </row>
    <row r="129" spans="2:14" x14ac:dyDescent="0.2">
      <c r="B129" s="9" t="str">
        <f>VLOOKUP(Table28[[#This Row],[track_id]],Table1[[id]:[Name]],2,FALSE)</f>
        <v>Love On The Brain</v>
      </c>
      <c r="C129" t="s">
        <v>740</v>
      </c>
      <c r="D129" t="s">
        <v>940</v>
      </c>
      <c r="E129">
        <v>3</v>
      </c>
      <c r="F129" s="11">
        <v>172.00700000000001</v>
      </c>
      <c r="G129" s="12">
        <v>0.50900000000000001</v>
      </c>
      <c r="H129" s="12">
        <v>0.63700000000000001</v>
      </c>
      <c r="I129">
        <v>-4.83</v>
      </c>
      <c r="J129" s="12">
        <v>4.7E-2</v>
      </c>
      <c r="K129" s="12">
        <v>7.17E-2</v>
      </c>
      <c r="L129" s="12">
        <v>1.08E-5</v>
      </c>
      <c r="M129" s="12">
        <v>7.8899999999999998E-2</v>
      </c>
      <c r="N129" s="12">
        <v>0.379</v>
      </c>
    </row>
    <row r="130" spans="2:14" x14ac:dyDescent="0.2">
      <c r="B130" s="13" t="str">
        <f>VLOOKUP(Table28[[#This Row],[track_id]],Table1[[id]:[Name]],2,FALSE)</f>
        <v>If I Lose Myself - Alesso vs OneRepublic</v>
      </c>
      <c r="C130" t="s">
        <v>149</v>
      </c>
      <c r="D130" t="s">
        <v>919</v>
      </c>
      <c r="E130">
        <v>4</v>
      </c>
      <c r="F130" s="11">
        <v>125.994</v>
      </c>
      <c r="G130" s="12">
        <v>0.52200000000000002</v>
      </c>
      <c r="H130" s="12">
        <v>0.78200000000000003</v>
      </c>
      <c r="I130">
        <v>-4.8460000000000001</v>
      </c>
      <c r="J130" s="12">
        <v>4.1200000000000001E-2</v>
      </c>
      <c r="K130" s="12">
        <v>0.216</v>
      </c>
      <c r="L130" s="12">
        <v>1.08E-5</v>
      </c>
      <c r="M130" s="12">
        <v>0.13300000000000001</v>
      </c>
      <c r="N130" s="12">
        <v>0.16900000000000001</v>
      </c>
    </row>
    <row r="131" spans="2:14" x14ac:dyDescent="0.2">
      <c r="B131" s="9" t="str">
        <f>VLOOKUP(Table28[[#This Row],[track_id]],Table1[[id]:[Name]],2,FALSE)</f>
        <v>Can't Take My Eyes off You</v>
      </c>
      <c r="C131" t="s">
        <v>469</v>
      </c>
      <c r="D131" t="s">
        <v>921</v>
      </c>
      <c r="E131">
        <v>4</v>
      </c>
      <c r="F131" s="11">
        <v>123.821</v>
      </c>
      <c r="G131" s="12">
        <v>0.57499999999999996</v>
      </c>
      <c r="H131" s="12">
        <v>0.76400000000000001</v>
      </c>
      <c r="I131">
        <v>-7.4480000000000004</v>
      </c>
      <c r="J131" s="12">
        <v>7.46E-2</v>
      </c>
      <c r="K131" s="12">
        <v>0.56599999999999995</v>
      </c>
      <c r="L131" s="12">
        <v>1.0699999999999999E-5</v>
      </c>
      <c r="M131" s="12">
        <v>6.9199999999999998E-2</v>
      </c>
      <c r="N131" s="12">
        <v>0.53600000000000003</v>
      </c>
    </row>
    <row r="132" spans="2:14" x14ac:dyDescent="0.2">
      <c r="B132" s="13" t="str">
        <f>VLOOKUP(Table28[[#This Row],[track_id]],Table1[[id]:[Name]],2,FALSE)</f>
        <v>happier</v>
      </c>
      <c r="C132" t="s">
        <v>120</v>
      </c>
      <c r="D132" t="s">
        <v>925</v>
      </c>
      <c r="E132">
        <v>3</v>
      </c>
      <c r="F132" s="11">
        <v>168.92400000000001</v>
      </c>
      <c r="G132" s="12">
        <v>0.39500000000000002</v>
      </c>
      <c r="H132" s="12">
        <v>0.443</v>
      </c>
      <c r="I132">
        <v>-9.7200000000000006</v>
      </c>
      <c r="J132" s="12">
        <v>0.13300000000000001</v>
      </c>
      <c r="K132" s="12">
        <v>0.76500000000000001</v>
      </c>
      <c r="L132" s="12">
        <v>9.6700000000000006E-6</v>
      </c>
      <c r="M132" s="12">
        <v>8.3900000000000002E-2</v>
      </c>
      <c r="N132" s="12">
        <v>0.33800000000000002</v>
      </c>
    </row>
    <row r="133" spans="2:14" x14ac:dyDescent="0.2">
      <c r="B133" s="9" t="str">
        <f>VLOOKUP(Table28[[#This Row],[track_id]],Table1[[id]:[Name]],2,FALSE)</f>
        <v>I Wish You Would (Taylor's Version)</v>
      </c>
      <c r="C133" t="s">
        <v>808</v>
      </c>
      <c r="D133" t="s">
        <v>918</v>
      </c>
      <c r="E133">
        <v>4</v>
      </c>
      <c r="F133" s="11">
        <v>118.032</v>
      </c>
      <c r="G133" s="12">
        <v>0.67100000000000004</v>
      </c>
      <c r="H133" s="12">
        <v>0.85299999999999998</v>
      </c>
      <c r="I133">
        <v>-6.5679999999999996</v>
      </c>
      <c r="J133" s="12">
        <v>4.1700000000000001E-2</v>
      </c>
      <c r="K133" s="12">
        <v>3.8800000000000002E-3</v>
      </c>
      <c r="L133" s="12">
        <v>9.4800000000000007E-6</v>
      </c>
      <c r="M133" s="12">
        <v>8.1199999999999994E-2</v>
      </c>
      <c r="N133" s="12">
        <v>0.52300000000000002</v>
      </c>
    </row>
    <row r="134" spans="2:14" x14ac:dyDescent="0.2">
      <c r="B134" s="13" t="str">
        <f>VLOOKUP(Table28[[#This Row],[track_id]],Table1[[id]:[Name]],2,FALSE)</f>
        <v>Far Longer Than Forever</v>
      </c>
      <c r="C134" t="s">
        <v>323</v>
      </c>
      <c r="D134" t="s">
        <v>918</v>
      </c>
      <c r="E134">
        <v>4</v>
      </c>
      <c r="F134" s="11">
        <v>85.936000000000007</v>
      </c>
      <c r="G134" s="12">
        <v>0.312</v>
      </c>
      <c r="H134" s="12">
        <v>0.17599999999999999</v>
      </c>
      <c r="I134">
        <v>-18.731000000000002</v>
      </c>
      <c r="J134" s="12">
        <v>3.0700000000000002E-2</v>
      </c>
      <c r="K134" s="12">
        <v>0.86199999999999999</v>
      </c>
      <c r="L134" s="12">
        <v>9.0799999999999995E-6</v>
      </c>
      <c r="M134" s="12">
        <v>0.129</v>
      </c>
      <c r="N134" s="12">
        <v>0.19900000000000001</v>
      </c>
    </row>
    <row r="135" spans="2:14" x14ac:dyDescent="0.2">
      <c r="B135" s="9" t="str">
        <f>VLOOKUP(Table28[[#This Row],[track_id]],Table1[[id]:[Name]],2,FALSE)</f>
        <v>At This Moment</v>
      </c>
      <c r="C135" t="s">
        <v>451</v>
      </c>
      <c r="D135" t="s">
        <v>920</v>
      </c>
      <c r="E135">
        <v>3</v>
      </c>
      <c r="F135" s="11">
        <v>88.908000000000001</v>
      </c>
      <c r="G135" s="12">
        <v>0.35799999999999998</v>
      </c>
      <c r="H135" s="12">
        <v>0.39500000000000002</v>
      </c>
      <c r="I135">
        <v>-7.4930000000000003</v>
      </c>
      <c r="J135" s="12">
        <v>3.3000000000000002E-2</v>
      </c>
      <c r="K135" s="12">
        <v>0.32600000000000001</v>
      </c>
      <c r="L135" s="12">
        <v>8.5499999999999995E-6</v>
      </c>
      <c r="M135" s="12">
        <v>0.307</v>
      </c>
      <c r="N135" s="12">
        <v>0.219</v>
      </c>
    </row>
    <row r="136" spans="2:14" x14ac:dyDescent="0.2">
      <c r="B136" s="13" t="str">
        <f>VLOOKUP(Table28[[#This Row],[track_id]],Table1[[id]:[Name]],2,FALSE)</f>
        <v>Paris in the Rain</v>
      </c>
      <c r="C136" t="s">
        <v>40</v>
      </c>
      <c r="D136" t="s">
        <v>924</v>
      </c>
      <c r="E136">
        <v>4</v>
      </c>
      <c r="F136" s="11">
        <v>79.704999999999998</v>
      </c>
      <c r="G136" s="12">
        <v>0.40600000000000003</v>
      </c>
      <c r="H136" s="12">
        <v>0.40799999999999997</v>
      </c>
      <c r="I136">
        <v>-9.4190000000000005</v>
      </c>
      <c r="J136" s="12">
        <v>5.2999999999999999E-2</v>
      </c>
      <c r="K136" s="12">
        <v>0.77100000000000002</v>
      </c>
      <c r="L136" s="12">
        <v>7.8800000000000008E-6</v>
      </c>
      <c r="M136" s="12">
        <v>0.39400000000000002</v>
      </c>
      <c r="N136" s="12">
        <v>0.52500000000000002</v>
      </c>
    </row>
    <row r="137" spans="2:14" x14ac:dyDescent="0.2">
      <c r="B137" s="9" t="str">
        <f>VLOOKUP(Table28[[#This Row],[track_id]],Table1[[id]:[Name]],2,FALSE)</f>
        <v>For Now</v>
      </c>
      <c r="C137" t="s">
        <v>36</v>
      </c>
      <c r="D137" t="s">
        <v>922</v>
      </c>
      <c r="E137">
        <v>4</v>
      </c>
      <c r="F137" s="11">
        <v>83.57</v>
      </c>
      <c r="G137" s="12">
        <v>0.53200000000000003</v>
      </c>
      <c r="H137" s="12">
        <v>0.22700000000000001</v>
      </c>
      <c r="I137">
        <v>-12.183999999999999</v>
      </c>
      <c r="J137" s="12">
        <v>4.1599999999999998E-2</v>
      </c>
      <c r="K137" s="12">
        <v>0.77600000000000002</v>
      </c>
      <c r="L137" s="12">
        <v>7.5599999999999996E-6</v>
      </c>
      <c r="M137" s="12">
        <v>8.5999999999999993E-2</v>
      </c>
      <c r="N137" s="12">
        <v>0.107</v>
      </c>
    </row>
    <row r="138" spans="2:14" x14ac:dyDescent="0.2">
      <c r="B138" s="13" t="str">
        <f>VLOOKUP(Table28[[#This Row],[track_id]],Table1[[id]:[Name]],2,FALSE)</f>
        <v>Starboy</v>
      </c>
      <c r="C138" t="s">
        <v>99</v>
      </c>
      <c r="D138" t="s">
        <v>922</v>
      </c>
      <c r="E138">
        <v>4</v>
      </c>
      <c r="F138" s="11">
        <v>186.00299999999999</v>
      </c>
      <c r="G138" s="12">
        <v>0.67900000000000005</v>
      </c>
      <c r="H138" s="12">
        <v>0.58699999999999997</v>
      </c>
      <c r="I138">
        <v>-7.0149999999999997</v>
      </c>
      <c r="J138" s="12">
        <v>0.27600000000000002</v>
      </c>
      <c r="K138" s="12">
        <v>0.14099999999999999</v>
      </c>
      <c r="L138" s="12">
        <v>6.3500000000000002E-6</v>
      </c>
      <c r="M138" s="12">
        <v>0.13700000000000001</v>
      </c>
      <c r="N138" s="12">
        <v>0.48599999999999999</v>
      </c>
    </row>
    <row r="139" spans="2:14" x14ac:dyDescent="0.2">
      <c r="B139" s="9" t="str">
        <f>VLOOKUP(Table28[[#This Row],[track_id]],Table1[[id]:[Name]],2,FALSE)</f>
        <v>Cry Me a River</v>
      </c>
      <c r="C139" t="s">
        <v>456</v>
      </c>
      <c r="D139" t="s">
        <v>928</v>
      </c>
      <c r="E139">
        <v>3</v>
      </c>
      <c r="F139" s="11">
        <v>104.82299999999999</v>
      </c>
      <c r="G139" s="12">
        <v>0.45800000000000002</v>
      </c>
      <c r="H139" s="12">
        <v>0.48299999999999998</v>
      </c>
      <c r="I139">
        <v>-7.9089999999999998</v>
      </c>
      <c r="J139" s="12">
        <v>3.6600000000000001E-2</v>
      </c>
      <c r="K139" s="12">
        <v>0.624</v>
      </c>
      <c r="L139" s="12">
        <v>5.6200000000000004E-6</v>
      </c>
      <c r="M139" s="12">
        <v>7.5399999999999995E-2</v>
      </c>
      <c r="N139" s="12">
        <v>0.51300000000000001</v>
      </c>
    </row>
    <row r="140" spans="2:14" x14ac:dyDescent="0.2">
      <c r="B140" s="13" t="str">
        <f>VLOOKUP(Table28[[#This Row],[track_id]],Table1[[id]:[Name]],2,FALSE)</f>
        <v>Stranger</v>
      </c>
      <c r="C140" t="s">
        <v>43</v>
      </c>
      <c r="D140" t="s">
        <v>920</v>
      </c>
      <c r="E140">
        <v>4</v>
      </c>
      <c r="F140" s="11">
        <v>153.179</v>
      </c>
      <c r="G140" s="12">
        <v>0.65</v>
      </c>
      <c r="H140" s="12">
        <v>0.53800000000000003</v>
      </c>
      <c r="I140">
        <v>-7.5110000000000001</v>
      </c>
      <c r="J140" s="12">
        <v>4.6399999999999997E-2</v>
      </c>
      <c r="K140" s="12">
        <v>0.128</v>
      </c>
      <c r="L140" s="12">
        <v>4.95E-6</v>
      </c>
      <c r="M140" s="12">
        <v>0.127</v>
      </c>
      <c r="N140" s="12">
        <v>0.501</v>
      </c>
    </row>
    <row r="141" spans="2:14" x14ac:dyDescent="0.2">
      <c r="B141" s="9" t="str">
        <f>VLOOKUP(Table28[[#This Row],[track_id]],Table1[[id]:[Name]],2,FALSE)</f>
        <v>I Don't Love You</v>
      </c>
      <c r="C141" t="s">
        <v>537</v>
      </c>
      <c r="D141" t="s">
        <v>921</v>
      </c>
      <c r="E141">
        <v>4</v>
      </c>
      <c r="F141" s="11">
        <v>146.60300000000001</v>
      </c>
      <c r="G141" s="12">
        <v>0.35</v>
      </c>
      <c r="H141" s="12">
        <v>0.34799999999999998</v>
      </c>
      <c r="I141">
        <v>-6.1559999999999997</v>
      </c>
      <c r="J141" s="12">
        <v>3.1699999999999999E-2</v>
      </c>
      <c r="K141" s="12">
        <v>0.80500000000000005</v>
      </c>
      <c r="L141" s="12">
        <v>4.4800000000000003E-6</v>
      </c>
      <c r="M141" s="12">
        <v>0.10199999999999999</v>
      </c>
      <c r="N141" s="12">
        <v>0.27400000000000002</v>
      </c>
    </row>
    <row r="142" spans="2:14" x14ac:dyDescent="0.2">
      <c r="B142" s="13" t="str">
        <f>VLOOKUP(Table28[[#This Row],[track_id]],Table1[[id]:[Name]],2,FALSE)</f>
        <v>New Romantics (Taylor's Version)</v>
      </c>
      <c r="C142" t="s">
        <v>822</v>
      </c>
      <c r="D142" t="s">
        <v>920</v>
      </c>
      <c r="E142">
        <v>4</v>
      </c>
      <c r="F142" s="11">
        <v>122.017</v>
      </c>
      <c r="G142" s="12">
        <v>0.65300000000000002</v>
      </c>
      <c r="H142" s="12">
        <v>0.84799999999999998</v>
      </c>
      <c r="I142">
        <v>-5.9359999999999999</v>
      </c>
      <c r="J142" s="12">
        <v>5.8299999999999998E-2</v>
      </c>
      <c r="K142" s="12">
        <v>5.1599999999999997E-3</v>
      </c>
      <c r="L142" s="12">
        <v>4.2400000000000001E-6</v>
      </c>
      <c r="M142" s="12">
        <v>7.9799999999999996E-2</v>
      </c>
      <c r="N142" s="12">
        <v>0.72399999999999998</v>
      </c>
    </row>
    <row r="143" spans="2:14" x14ac:dyDescent="0.2">
      <c r="B143" s="9" t="str">
        <f>VLOOKUP(Table28[[#This Row],[track_id]],Table1[[id]:[Name]],2,FALSE)</f>
        <v>Sober</v>
      </c>
      <c r="C143" t="s">
        <v>763</v>
      </c>
      <c r="D143" t="s">
        <v>923</v>
      </c>
      <c r="E143">
        <v>3</v>
      </c>
      <c r="F143" s="11">
        <v>170.22</v>
      </c>
      <c r="G143" s="12">
        <v>0.39700000000000002</v>
      </c>
      <c r="H143" s="12">
        <v>0.30299999999999999</v>
      </c>
      <c r="I143">
        <v>-10.413</v>
      </c>
      <c r="J143" s="12">
        <v>0.11</v>
      </c>
      <c r="K143" s="12">
        <v>0.79800000000000004</v>
      </c>
      <c r="L143" s="12">
        <v>4.16E-6</v>
      </c>
      <c r="M143" s="12">
        <v>8.2400000000000001E-2</v>
      </c>
      <c r="N143" s="12">
        <v>0.17</v>
      </c>
    </row>
    <row r="144" spans="2:14" x14ac:dyDescent="0.2">
      <c r="B144" s="13" t="str">
        <f>VLOOKUP(Table28[[#This Row],[track_id]],Table1[[id]:[Name]],2,FALSE)</f>
        <v>Bailando - Spanish Version</v>
      </c>
      <c r="C144" t="s">
        <v>569</v>
      </c>
      <c r="D144" t="s">
        <v>922</v>
      </c>
      <c r="E144">
        <v>4</v>
      </c>
      <c r="F144" s="11">
        <v>91.016999999999996</v>
      </c>
      <c r="G144" s="12">
        <v>0.72299999999999998</v>
      </c>
      <c r="H144" s="12">
        <v>0.77700000000000002</v>
      </c>
      <c r="I144">
        <v>-3.5030000000000001</v>
      </c>
      <c r="J144" s="12">
        <v>0.108</v>
      </c>
      <c r="K144" s="12">
        <v>4.2599999999999999E-2</v>
      </c>
      <c r="L144" s="12">
        <v>3.6799999999999999E-6</v>
      </c>
      <c r="M144" s="12">
        <v>4.5100000000000001E-2</v>
      </c>
      <c r="N144" s="12">
        <v>0.96099999999999997</v>
      </c>
    </row>
    <row r="145" spans="2:14" x14ac:dyDescent="0.2">
      <c r="B145" s="9" t="str">
        <f>VLOOKUP(Table28[[#This Row],[track_id]],Table1[[id]:[Name]],2,FALSE)</f>
        <v>Moonlight</v>
      </c>
      <c r="C145" t="s">
        <v>257</v>
      </c>
      <c r="D145" t="s">
        <v>927</v>
      </c>
      <c r="E145">
        <v>3</v>
      </c>
      <c r="F145" s="11">
        <v>102.215</v>
      </c>
      <c r="G145" s="12">
        <v>0.63300000000000001</v>
      </c>
      <c r="H145" s="12">
        <v>0.41199999999999998</v>
      </c>
      <c r="I145">
        <v>-7.3390000000000004</v>
      </c>
      <c r="J145" s="12">
        <v>2.8400000000000002E-2</v>
      </c>
      <c r="K145" s="12">
        <v>0.42</v>
      </c>
      <c r="L145" s="12">
        <v>3.5700000000000001E-6</v>
      </c>
      <c r="M145" s="12">
        <v>4.8000000000000001E-2</v>
      </c>
      <c r="N145" s="12">
        <v>0.214</v>
      </c>
    </row>
    <row r="146" spans="2:14" x14ac:dyDescent="0.2">
      <c r="B146" s="13" t="str">
        <f>VLOOKUP(Table28[[#This Row],[track_id]],Table1[[id]:[Name]],2,FALSE)</f>
        <v>The Prayer</v>
      </c>
      <c r="C146" t="s">
        <v>303</v>
      </c>
      <c r="D146" t="s">
        <v>928</v>
      </c>
      <c r="E146">
        <v>5</v>
      </c>
      <c r="F146" s="11">
        <v>82.388000000000005</v>
      </c>
      <c r="G146" s="12">
        <v>0.23400000000000001</v>
      </c>
      <c r="H146" s="12">
        <v>0.32100000000000001</v>
      </c>
      <c r="I146">
        <v>-8.5129999999999999</v>
      </c>
      <c r="J146" s="12">
        <v>3.3599999999999998E-2</v>
      </c>
      <c r="K146" s="12">
        <v>0.82</v>
      </c>
      <c r="L146" s="12">
        <v>3.3900000000000002E-6</v>
      </c>
      <c r="M146" s="12">
        <v>0.115</v>
      </c>
      <c r="N146" s="12">
        <v>5.04E-2</v>
      </c>
    </row>
    <row r="147" spans="2:14" x14ac:dyDescent="0.2">
      <c r="B147" s="9" t="str">
        <f>VLOOKUP(Table28[[#This Row],[track_id]],Table1[[id]:[Name]],2,FALSE)</f>
        <v>THE GREATEST</v>
      </c>
      <c r="C147" t="s">
        <v>789</v>
      </c>
      <c r="D147" t="s">
        <v>922</v>
      </c>
      <c r="E147">
        <v>4</v>
      </c>
      <c r="F147" s="11">
        <v>128.173</v>
      </c>
      <c r="G147" s="12">
        <v>0.40699999999999997</v>
      </c>
      <c r="H147" s="12">
        <v>0.192</v>
      </c>
      <c r="I147">
        <v>-10.99</v>
      </c>
      <c r="J147" s="12">
        <v>3.6799999999999999E-2</v>
      </c>
      <c r="K147" s="12">
        <v>0.63700000000000001</v>
      </c>
      <c r="L147" s="12">
        <v>3.3299999999999999E-6</v>
      </c>
      <c r="M147" s="12">
        <v>0.21</v>
      </c>
      <c r="N147" s="12">
        <v>0.159</v>
      </c>
    </row>
    <row r="148" spans="2:14" x14ac:dyDescent="0.2">
      <c r="B148" s="13" t="str">
        <f>VLOOKUP(Table28[[#This Row],[track_id]],Table1[[id]:[Name]],2,FALSE)</f>
        <v>Make Me Whole</v>
      </c>
      <c r="C148" t="s">
        <v>405</v>
      </c>
      <c r="D148" t="s">
        <v>923</v>
      </c>
      <c r="E148">
        <v>3</v>
      </c>
      <c r="F148" s="11">
        <v>84.837000000000003</v>
      </c>
      <c r="G148" s="12">
        <v>0.20899999999999999</v>
      </c>
      <c r="H148" s="12">
        <v>0.187</v>
      </c>
      <c r="I148">
        <v>-17.306999999999999</v>
      </c>
      <c r="J148" s="12">
        <v>4.6100000000000002E-2</v>
      </c>
      <c r="K148" s="12">
        <v>0.83099999999999996</v>
      </c>
      <c r="L148" s="12">
        <v>2.88E-6</v>
      </c>
      <c r="M148" s="12">
        <v>0.11600000000000001</v>
      </c>
      <c r="N148" s="12">
        <v>7.8399999999999997E-2</v>
      </c>
    </row>
    <row r="149" spans="2:14" x14ac:dyDescent="0.2">
      <c r="B149" s="9" t="str">
        <f>VLOOKUP(Table28[[#This Row],[track_id]],Table1[[id]:[Name]],2,FALSE)</f>
        <v>Mine</v>
      </c>
      <c r="C149" t="s">
        <v>20</v>
      </c>
      <c r="D149" t="s">
        <v>921</v>
      </c>
      <c r="E149">
        <v>4</v>
      </c>
      <c r="F149" s="11">
        <v>142.929</v>
      </c>
      <c r="G149" s="12">
        <v>0.71</v>
      </c>
      <c r="H149" s="12">
        <v>0.78900000000000003</v>
      </c>
      <c r="I149">
        <v>-3.8740000000000001</v>
      </c>
      <c r="J149" s="12">
        <v>7.22E-2</v>
      </c>
      <c r="K149" s="12">
        <v>1.61E-2</v>
      </c>
      <c r="L149" s="12">
        <v>2.7700000000000002E-6</v>
      </c>
      <c r="M149" s="12">
        <v>0.45100000000000001</v>
      </c>
      <c r="N149" s="12">
        <v>0.71699999999999997</v>
      </c>
    </row>
    <row r="150" spans="2:14" x14ac:dyDescent="0.2">
      <c r="B150" s="13" t="str">
        <f>VLOOKUP(Table28[[#This Row],[track_id]],Table1[[id]:[Name]],2,FALSE)</f>
        <v>this is what forever feels like (with Nick Jonas)</v>
      </c>
      <c r="C150" t="s">
        <v>734</v>
      </c>
      <c r="D150" t="s">
        <v>923</v>
      </c>
      <c r="E150">
        <v>4</v>
      </c>
      <c r="F150" s="11">
        <v>149.024</v>
      </c>
      <c r="G150" s="12">
        <v>0.44700000000000001</v>
      </c>
      <c r="H150" s="12">
        <v>0.69699999999999995</v>
      </c>
      <c r="I150">
        <v>-4.8959999999999999</v>
      </c>
      <c r="J150" s="12">
        <v>4.2500000000000003E-2</v>
      </c>
      <c r="K150" s="12">
        <v>0.182</v>
      </c>
      <c r="L150" s="12">
        <v>2.4899999999999999E-6</v>
      </c>
      <c r="M150" s="12">
        <v>0.13700000000000001</v>
      </c>
      <c r="N150" s="12">
        <v>0.30599999999999999</v>
      </c>
    </row>
    <row r="151" spans="2:14" x14ac:dyDescent="0.2">
      <c r="B151" s="9" t="str">
        <f>VLOOKUP(Table28[[#This Row],[track_id]],Table1[[id]:[Name]],2,FALSE)</f>
        <v>Clouds</v>
      </c>
      <c r="C151" t="s">
        <v>228</v>
      </c>
      <c r="D151" t="s">
        <v>925</v>
      </c>
      <c r="E151">
        <v>3</v>
      </c>
      <c r="F151" s="11">
        <v>78.805000000000007</v>
      </c>
      <c r="G151" s="12">
        <v>0.39100000000000001</v>
      </c>
      <c r="H151" s="12">
        <v>0.17499999999999999</v>
      </c>
      <c r="I151">
        <v>-13.881</v>
      </c>
      <c r="J151" s="12">
        <v>3.5299999999999998E-2</v>
      </c>
      <c r="K151" s="12">
        <v>0.92200000000000004</v>
      </c>
      <c r="L151" s="12">
        <v>2.4700000000000001E-6</v>
      </c>
      <c r="M151" s="12">
        <v>8.9599999999999999E-2</v>
      </c>
      <c r="N151" s="12">
        <v>0.25900000000000001</v>
      </c>
    </row>
    <row r="152" spans="2:14" x14ac:dyDescent="0.2">
      <c r="B152" s="13" t="str">
        <f>VLOOKUP(Table28[[#This Row],[track_id]],Table1[[id]:[Name]],2,FALSE)</f>
        <v>Japanese Denim</v>
      </c>
      <c r="C152" t="s">
        <v>696</v>
      </c>
      <c r="D152" t="s">
        <v>924</v>
      </c>
      <c r="E152">
        <v>3</v>
      </c>
      <c r="F152" s="11">
        <v>124.15600000000001</v>
      </c>
      <c r="G152" s="12">
        <v>0.70699999999999996</v>
      </c>
      <c r="H152" s="12">
        <v>0.23799999999999999</v>
      </c>
      <c r="I152">
        <v>-8.8179999999999996</v>
      </c>
      <c r="J152" s="12">
        <v>3.7900000000000003E-2</v>
      </c>
      <c r="K152" s="12">
        <v>9.0499999999999997E-2</v>
      </c>
      <c r="L152" s="12">
        <v>2.4200000000000001E-6</v>
      </c>
      <c r="M152" s="12">
        <v>8.4199999999999997E-2</v>
      </c>
      <c r="N152" s="12">
        <v>0.34499999999999997</v>
      </c>
    </row>
    <row r="153" spans="2:14" x14ac:dyDescent="0.2">
      <c r="B153" s="9" t="str">
        <f>VLOOKUP(Table28[[#This Row],[track_id]],Table1[[id]:[Name]],2,FALSE)</f>
        <v>Song About You</v>
      </c>
      <c r="C153" t="s">
        <v>217</v>
      </c>
      <c r="D153" t="s">
        <v>926</v>
      </c>
      <c r="E153">
        <v>4</v>
      </c>
      <c r="F153" s="11">
        <v>119.003</v>
      </c>
      <c r="G153" s="12">
        <v>0.61699999999999999</v>
      </c>
      <c r="H153" s="12">
        <v>0.80100000000000005</v>
      </c>
      <c r="I153">
        <v>-5.766</v>
      </c>
      <c r="J153" s="12">
        <v>3.3599999999999998E-2</v>
      </c>
      <c r="K153" s="12">
        <v>2.5399999999999999E-2</v>
      </c>
      <c r="L153" s="12">
        <v>2.0700000000000001E-6</v>
      </c>
      <c r="M153" s="12">
        <v>0.105</v>
      </c>
      <c r="N153" s="12">
        <v>0.42599999999999999</v>
      </c>
    </row>
    <row r="154" spans="2:14" x14ac:dyDescent="0.2">
      <c r="B154" s="13" t="str">
        <f>VLOOKUP(Table28[[#This Row],[track_id]],Table1[[id]:[Name]],2,FALSE)</f>
        <v>I Forgot That You Existed</v>
      </c>
      <c r="C154" t="s">
        <v>238</v>
      </c>
      <c r="D154" t="s">
        <v>920</v>
      </c>
      <c r="E154">
        <v>4</v>
      </c>
      <c r="F154" s="11">
        <v>92.875</v>
      </c>
      <c r="G154" s="12">
        <v>0.66400000000000003</v>
      </c>
      <c r="H154" s="12">
        <v>0.316</v>
      </c>
      <c r="I154">
        <v>-10.345000000000001</v>
      </c>
      <c r="J154" s="12">
        <v>0.51900000000000002</v>
      </c>
      <c r="K154" s="12">
        <v>0.29799999999999999</v>
      </c>
      <c r="L154" s="12">
        <v>2.03E-6</v>
      </c>
      <c r="M154" s="12">
        <v>8.1199999999999994E-2</v>
      </c>
      <c r="N154" s="12">
        <v>0.54100000000000004</v>
      </c>
    </row>
    <row r="155" spans="2:14" x14ac:dyDescent="0.2">
      <c r="B155" s="9" t="str">
        <f>VLOOKUP(Table28[[#This Row],[track_id]],Table1[[id]:[Name]],2,FALSE)</f>
        <v>Who Am I?</v>
      </c>
      <c r="C155" t="s">
        <v>368</v>
      </c>
      <c r="D155" t="s">
        <v>928</v>
      </c>
      <c r="E155">
        <v>4</v>
      </c>
      <c r="F155" s="11">
        <v>76.334999999999994</v>
      </c>
      <c r="G155" s="12">
        <v>0.251</v>
      </c>
      <c r="H155" s="12">
        <v>0.33300000000000002</v>
      </c>
      <c r="I155">
        <v>-9.1370000000000005</v>
      </c>
      <c r="J155" s="12">
        <v>3.3599999999999998E-2</v>
      </c>
      <c r="K155" s="12">
        <v>0.41099999999999998</v>
      </c>
      <c r="L155" s="12">
        <v>1.9800000000000001E-6</v>
      </c>
      <c r="M155" s="12">
        <v>0.11</v>
      </c>
      <c r="N155" s="12">
        <v>0.219</v>
      </c>
    </row>
    <row r="156" spans="2:14" x14ac:dyDescent="0.2">
      <c r="B156" s="13" t="str">
        <f>VLOOKUP(Table28[[#This Row],[track_id]],Table1[[id]:[Name]],2,FALSE)</f>
        <v>Mine (Taylor's Version)</v>
      </c>
      <c r="C156" t="s">
        <v>828</v>
      </c>
      <c r="D156" t="s">
        <v>922</v>
      </c>
      <c r="E156">
        <v>4</v>
      </c>
      <c r="F156" s="11">
        <v>121.101</v>
      </c>
      <c r="G156" s="12">
        <v>0.64700000000000002</v>
      </c>
      <c r="H156" s="12">
        <v>0.79300000000000004</v>
      </c>
      <c r="I156">
        <v>-2.903</v>
      </c>
      <c r="J156" s="12">
        <v>3.6299999999999999E-2</v>
      </c>
      <c r="K156" s="12">
        <v>3.14E-3</v>
      </c>
      <c r="L156" s="12">
        <v>1.9300000000000002E-6</v>
      </c>
      <c r="M156" s="12">
        <v>0.17399999999999999</v>
      </c>
      <c r="N156" s="12">
        <v>0.5</v>
      </c>
    </row>
    <row r="157" spans="2:14" x14ac:dyDescent="0.2">
      <c r="B157" s="9" t="str">
        <f>VLOOKUP(Table28[[#This Row],[track_id]],Table1[[id]:[Name]],2,FALSE)</f>
        <v>Young Girls</v>
      </c>
      <c r="C157" t="s">
        <v>71</v>
      </c>
      <c r="D157" t="s">
        <v>942</v>
      </c>
      <c r="E157">
        <v>4</v>
      </c>
      <c r="F157" s="11">
        <v>125.986</v>
      </c>
      <c r="G157" s="12">
        <v>0.56100000000000005</v>
      </c>
      <c r="H157" s="12">
        <v>0.749</v>
      </c>
      <c r="I157">
        <v>-4.9509999999999996</v>
      </c>
      <c r="J157" s="12">
        <v>3.2000000000000001E-2</v>
      </c>
      <c r="K157" s="12">
        <v>0.46100000000000002</v>
      </c>
      <c r="L157" s="12">
        <v>1.8199999999999999E-6</v>
      </c>
      <c r="M157" s="12">
        <v>0.20499999999999999</v>
      </c>
      <c r="N157" s="12">
        <v>0.501</v>
      </c>
    </row>
    <row r="158" spans="2:14" x14ac:dyDescent="0.2">
      <c r="B158" s="13" t="str">
        <f>VLOOKUP(Table28[[#This Row],[track_id]],Table1[[id]:[Name]],2,FALSE)</f>
        <v>Set Fire to the Rain</v>
      </c>
      <c r="C158" t="s">
        <v>481</v>
      </c>
      <c r="D158" t="s">
        <v>938</v>
      </c>
      <c r="E158">
        <v>4</v>
      </c>
      <c r="F158" s="11">
        <v>107.99299999999999</v>
      </c>
      <c r="G158" s="12">
        <v>0.60299999999999998</v>
      </c>
      <c r="H158" s="12">
        <v>0.67</v>
      </c>
      <c r="I158">
        <v>-3.8820000000000001</v>
      </c>
      <c r="J158" s="12">
        <v>2.4899999999999999E-2</v>
      </c>
      <c r="K158" s="12">
        <v>4.0800000000000003E-3</v>
      </c>
      <c r="L158" s="12">
        <v>1.68E-6</v>
      </c>
      <c r="M158" s="12">
        <v>0.112</v>
      </c>
      <c r="N158" s="12">
        <v>0.44600000000000001</v>
      </c>
    </row>
    <row r="159" spans="2:14" x14ac:dyDescent="0.2">
      <c r="B159" s="9" t="str">
        <f>VLOOKUP(Table28[[#This Row],[track_id]],Table1[[id]:[Name]],2,FALSE)</f>
        <v>Blank Space</v>
      </c>
      <c r="C159" t="s">
        <v>231</v>
      </c>
      <c r="D159" t="s">
        <v>920</v>
      </c>
      <c r="E159">
        <v>4</v>
      </c>
      <c r="F159" s="11">
        <v>96.006</v>
      </c>
      <c r="G159" s="12">
        <v>0.753</v>
      </c>
      <c r="H159" s="12">
        <v>0.67800000000000005</v>
      </c>
      <c r="I159">
        <v>-5.4210000000000003</v>
      </c>
      <c r="J159" s="12">
        <v>6.4399999999999999E-2</v>
      </c>
      <c r="K159" s="12">
        <v>8.5000000000000006E-2</v>
      </c>
      <c r="L159" s="12">
        <v>1.64E-6</v>
      </c>
      <c r="M159" s="12">
        <v>0.13</v>
      </c>
      <c r="N159" s="12">
        <v>0.58299999999999996</v>
      </c>
    </row>
    <row r="160" spans="2:14" x14ac:dyDescent="0.2">
      <c r="B160" s="13" t="str">
        <f>VLOOKUP(Table28[[#This Row],[track_id]],Table1[[id]:[Name]],2,FALSE)</f>
        <v>Feeling Good</v>
      </c>
      <c r="C160" t="s">
        <v>446</v>
      </c>
      <c r="D160" t="s">
        <v>923</v>
      </c>
      <c r="E160">
        <v>3</v>
      </c>
      <c r="F160" s="11">
        <v>115.14400000000001</v>
      </c>
      <c r="G160" s="12">
        <v>0.53500000000000003</v>
      </c>
      <c r="H160" s="12">
        <v>0.54800000000000004</v>
      </c>
      <c r="I160">
        <v>-6.51</v>
      </c>
      <c r="J160" s="12">
        <v>3.6999999999999998E-2</v>
      </c>
      <c r="K160" s="12">
        <v>0.53300000000000003</v>
      </c>
      <c r="L160" s="12">
        <v>1.48E-6</v>
      </c>
      <c r="M160" s="12">
        <v>0.123</v>
      </c>
      <c r="N160" s="12">
        <v>0.47699999999999998</v>
      </c>
    </row>
    <row r="161" spans="2:14" x14ac:dyDescent="0.2">
      <c r="B161" s="9" t="str">
        <f>VLOOKUP(Table28[[#This Row],[track_id]],Table1[[id]:[Name]],2,FALSE)</f>
        <v>Falling</v>
      </c>
      <c r="C161" t="s">
        <v>11</v>
      </c>
      <c r="D161" t="s">
        <v>921</v>
      </c>
      <c r="E161">
        <v>4</v>
      </c>
      <c r="F161" s="11">
        <v>110.011</v>
      </c>
      <c r="G161" s="12">
        <v>0.56699999999999995</v>
      </c>
      <c r="H161" s="12">
        <v>0.26700000000000002</v>
      </c>
      <c r="I161">
        <v>-6.5019999999999998</v>
      </c>
      <c r="J161" s="12">
        <v>2.9899999999999999E-2</v>
      </c>
      <c r="K161" s="12">
        <v>0.83899999999999997</v>
      </c>
      <c r="L161" s="12">
        <v>1.46E-6</v>
      </c>
      <c r="M161" s="12">
        <v>8.8999999999999996E-2</v>
      </c>
      <c r="N161" s="12">
        <v>5.9200000000000003E-2</v>
      </c>
    </row>
    <row r="162" spans="2:14" x14ac:dyDescent="0.2">
      <c r="B162" s="13" t="str">
        <f>VLOOKUP(Table28[[#This Row],[track_id]],Table1[[id]:[Name]],2,FALSE)</f>
        <v>Dear John</v>
      </c>
      <c r="C162" t="s">
        <v>249</v>
      </c>
      <c r="D162" t="s">
        <v>921</v>
      </c>
      <c r="E162">
        <v>3</v>
      </c>
      <c r="F162" s="11">
        <v>119.386</v>
      </c>
      <c r="G162" s="12">
        <v>0.58899999999999997</v>
      </c>
      <c r="H162" s="12">
        <v>0.47</v>
      </c>
      <c r="I162">
        <v>-5.32</v>
      </c>
      <c r="J162" s="12">
        <v>2.8000000000000001E-2</v>
      </c>
      <c r="K162" s="12">
        <v>0.16600000000000001</v>
      </c>
      <c r="L162" s="12">
        <v>1.4500000000000001E-6</v>
      </c>
      <c r="M162" s="12">
        <v>0.112</v>
      </c>
      <c r="N162" s="12">
        <v>0.10199999999999999</v>
      </c>
    </row>
    <row r="163" spans="2:14" x14ac:dyDescent="0.2">
      <c r="B163" s="9" t="str">
        <f>VLOOKUP(Table28[[#This Row],[track_id]],Table1[[id]:[Name]],2,FALSE)</f>
        <v>Sparks Fly</v>
      </c>
      <c r="C163" t="s">
        <v>246</v>
      </c>
      <c r="D163" t="s">
        <v>920</v>
      </c>
      <c r="E163">
        <v>4</v>
      </c>
      <c r="F163" s="11">
        <v>114.98699999999999</v>
      </c>
      <c r="G163" s="12">
        <v>0.60499999999999998</v>
      </c>
      <c r="H163" s="12">
        <v>0.78700000000000003</v>
      </c>
      <c r="I163">
        <v>-3.0019999999999998</v>
      </c>
      <c r="J163" s="12">
        <v>3.0800000000000001E-2</v>
      </c>
      <c r="K163" s="12">
        <v>3.9600000000000003E-2</v>
      </c>
      <c r="L163" s="12">
        <v>1.42E-6</v>
      </c>
      <c r="M163" s="12">
        <v>0.16300000000000001</v>
      </c>
      <c r="N163" s="12">
        <v>0.374</v>
      </c>
    </row>
    <row r="164" spans="2:14" x14ac:dyDescent="0.2">
      <c r="B164" s="13" t="str">
        <f>VLOOKUP(Table28[[#This Row],[track_id]],Table1[[id]:[Name]],2,FALSE)</f>
        <v>I Could Write a Book</v>
      </c>
      <c r="C164" t="s">
        <v>263</v>
      </c>
      <c r="D164" t="s">
        <v>918</v>
      </c>
      <c r="E164">
        <v>4</v>
      </c>
      <c r="F164" s="11">
        <v>127.497</v>
      </c>
      <c r="G164" s="12">
        <v>0.45300000000000001</v>
      </c>
      <c r="H164" s="12">
        <v>0.22800000000000001</v>
      </c>
      <c r="I164">
        <v>-13.907</v>
      </c>
      <c r="J164" s="12">
        <v>4.4400000000000002E-2</v>
      </c>
      <c r="K164" s="12">
        <v>0.73599999999999999</v>
      </c>
      <c r="L164" s="12">
        <v>1.3200000000000001E-6</v>
      </c>
      <c r="M164" s="12">
        <v>0.193</v>
      </c>
      <c r="N164" s="12">
        <v>0.47099999999999997</v>
      </c>
    </row>
    <row r="165" spans="2:14" x14ac:dyDescent="0.2">
      <c r="B165" s="9" t="str">
        <f>VLOOKUP(Table28[[#This Row],[track_id]],Table1[[id]:[Name]],2,FALSE)</f>
        <v>Everything</v>
      </c>
      <c r="C165" t="s">
        <v>443</v>
      </c>
      <c r="D165" t="s">
        <v>942</v>
      </c>
      <c r="E165">
        <v>4</v>
      </c>
      <c r="F165" s="11">
        <v>123.125</v>
      </c>
      <c r="G165" s="12">
        <v>0.68600000000000005</v>
      </c>
      <c r="H165" s="12">
        <v>0.68799999999999994</v>
      </c>
      <c r="I165">
        <v>-4.9809999999999999</v>
      </c>
      <c r="J165" s="12">
        <v>2.5399999999999999E-2</v>
      </c>
      <c r="K165" s="12">
        <v>0.39</v>
      </c>
      <c r="L165" s="12">
        <v>1.0300000000000001E-6</v>
      </c>
      <c r="M165" s="12">
        <v>9.2399999999999996E-2</v>
      </c>
      <c r="N165" s="12">
        <v>0.49299999999999999</v>
      </c>
    </row>
    <row r="166" spans="2:14" x14ac:dyDescent="0.2">
      <c r="B166" s="13" t="str">
        <f>VLOOKUP(Table28[[#This Row],[track_id]],Table1[[id]:[Name]],2,FALSE)</f>
        <v>Feel Something</v>
      </c>
      <c r="C166" t="s">
        <v>207</v>
      </c>
      <c r="D166" t="s">
        <v>918</v>
      </c>
      <c r="E166">
        <v>4</v>
      </c>
      <c r="F166" s="11">
        <v>199.84</v>
      </c>
      <c r="G166" s="12">
        <v>0.52</v>
      </c>
      <c r="H166" s="12">
        <v>0.90100000000000002</v>
      </c>
      <c r="I166">
        <v>-5.4480000000000004</v>
      </c>
      <c r="J166" s="12">
        <v>0.40699999999999997</v>
      </c>
      <c r="K166" s="12">
        <v>0.33100000000000002</v>
      </c>
      <c r="L166" s="12">
        <v>0</v>
      </c>
      <c r="M166" s="12">
        <v>0.17499999999999999</v>
      </c>
      <c r="N166" s="12">
        <v>0.50900000000000001</v>
      </c>
    </row>
    <row r="167" spans="2:14" x14ac:dyDescent="0.2">
      <c r="B167" s="9" t="str">
        <f>VLOOKUP(Table28[[#This Row],[track_id]],Table1[[id]:[Name]],2,FALSE)</f>
        <v>Mrs.</v>
      </c>
      <c r="C167" t="s">
        <v>653</v>
      </c>
      <c r="D167" t="s">
        <v>925</v>
      </c>
      <c r="E167">
        <v>3</v>
      </c>
      <c r="F167" s="11">
        <v>119.79300000000001</v>
      </c>
      <c r="G167" s="12">
        <v>0.70599999999999996</v>
      </c>
      <c r="H167" s="12">
        <v>0.35399999999999998</v>
      </c>
      <c r="I167">
        <v>-9.5920000000000005</v>
      </c>
      <c r="J167" s="12">
        <v>0.28999999999999998</v>
      </c>
      <c r="K167" s="12">
        <v>0.47899999999999998</v>
      </c>
      <c r="L167" s="12">
        <v>0</v>
      </c>
      <c r="M167" s="12">
        <v>7.3400000000000007E-2</v>
      </c>
      <c r="N167" s="12">
        <v>0.376</v>
      </c>
    </row>
    <row r="168" spans="2:14" x14ac:dyDescent="0.2">
      <c r="B168" s="13" t="str">
        <f>VLOOKUP(Table28[[#This Row],[track_id]],Table1[[id]:[Name]],2,FALSE)</f>
        <v>Imposter</v>
      </c>
      <c r="C168" t="s">
        <v>219</v>
      </c>
      <c r="D168" t="s">
        <v>940</v>
      </c>
      <c r="E168">
        <v>4</v>
      </c>
      <c r="F168" s="11">
        <v>81.415000000000006</v>
      </c>
      <c r="G168" s="12">
        <v>0.57999999999999996</v>
      </c>
      <c r="H168" s="12">
        <v>0.53400000000000003</v>
      </c>
      <c r="I168">
        <v>-7.181</v>
      </c>
      <c r="J168" s="12">
        <v>0.23699999999999999</v>
      </c>
      <c r="K168" s="12">
        <v>0.22700000000000001</v>
      </c>
      <c r="L168" s="12">
        <v>0</v>
      </c>
      <c r="M168" s="12">
        <v>0.20100000000000001</v>
      </c>
      <c r="N168" s="12">
        <v>0.69</v>
      </c>
    </row>
    <row r="169" spans="2:14" x14ac:dyDescent="0.2">
      <c r="B169" s="9" t="str">
        <f>VLOOKUP(Table28[[#This Row],[track_id]],Table1[[id]:[Name]],2,FALSE)</f>
        <v>Despacito - Remix</v>
      </c>
      <c r="C169" t="s">
        <v>565</v>
      </c>
      <c r="D169" t="s">
        <v>919</v>
      </c>
      <c r="E169">
        <v>4</v>
      </c>
      <c r="F169" s="11">
        <v>178.08500000000001</v>
      </c>
      <c r="G169" s="12">
        <v>0.65300000000000002</v>
      </c>
      <c r="H169" s="12">
        <v>0.81599999999999995</v>
      </c>
      <c r="I169">
        <v>-4.3529999999999998</v>
      </c>
      <c r="J169" s="12">
        <v>0.16700000000000001</v>
      </c>
      <c r="K169" s="12">
        <v>0.22800000000000001</v>
      </c>
      <c r="L169" s="12">
        <v>0</v>
      </c>
      <c r="M169" s="12">
        <v>9.6699999999999994E-2</v>
      </c>
      <c r="N169" s="12">
        <v>0.81599999999999995</v>
      </c>
    </row>
    <row r="170" spans="2:14" x14ac:dyDescent="0.2">
      <c r="B170" s="13" t="str">
        <f>VLOOKUP(Table28[[#This Row],[track_id]],Table1[[id]:[Name]],2,FALSE)</f>
        <v>Je te le donne</v>
      </c>
      <c r="C170" t="s">
        <v>515</v>
      </c>
      <c r="D170" t="s">
        <v>944</v>
      </c>
      <c r="E170">
        <v>4</v>
      </c>
      <c r="F170" s="11">
        <v>107.04</v>
      </c>
      <c r="G170" s="12">
        <v>0.72</v>
      </c>
      <c r="H170" s="12">
        <v>0.64700000000000002</v>
      </c>
      <c r="I170">
        <v>-6.6879999999999997</v>
      </c>
      <c r="J170" s="12">
        <v>0.159</v>
      </c>
      <c r="K170" s="12">
        <v>0.45700000000000002</v>
      </c>
      <c r="L170" s="12">
        <v>0</v>
      </c>
      <c r="M170" s="12">
        <v>9.7699999999999995E-2</v>
      </c>
      <c r="N170" s="12">
        <v>0.29399999999999998</v>
      </c>
    </row>
    <row r="171" spans="2:14" x14ac:dyDescent="0.2">
      <c r="B171" s="9" t="str">
        <f>VLOOKUP(Table28[[#This Row],[track_id]],Table1[[id]:[Name]],2,FALSE)</f>
        <v>Room Shaker</v>
      </c>
      <c r="C171" t="s">
        <v>589</v>
      </c>
      <c r="D171" t="s">
        <v>935</v>
      </c>
      <c r="E171">
        <v>4</v>
      </c>
      <c r="F171" s="11">
        <v>140.03</v>
      </c>
      <c r="G171" s="12">
        <v>0.69699999999999995</v>
      </c>
      <c r="H171" s="12">
        <v>0.89700000000000002</v>
      </c>
      <c r="I171">
        <v>-3.6280000000000001</v>
      </c>
      <c r="J171" s="12">
        <v>0.13600000000000001</v>
      </c>
      <c r="K171" s="12">
        <v>3.2300000000000002E-2</v>
      </c>
      <c r="L171" s="12">
        <v>0</v>
      </c>
      <c r="M171" s="12">
        <v>0.13800000000000001</v>
      </c>
      <c r="N171" s="12">
        <v>0.73599999999999999</v>
      </c>
    </row>
    <row r="172" spans="2:14" x14ac:dyDescent="0.2">
      <c r="B172" s="13" t="str">
        <f>VLOOKUP(Table28[[#This Row],[track_id]],Table1[[id]:[Name]],2,FALSE)</f>
        <v>Contando Lunares (feat. Cruz Cafun√©)</v>
      </c>
      <c r="C172" t="s">
        <v>661</v>
      </c>
      <c r="D172" t="s">
        <v>940</v>
      </c>
      <c r="E172">
        <v>4</v>
      </c>
      <c r="F172" s="11">
        <v>105.935</v>
      </c>
      <c r="G172" s="12">
        <v>0.85599999999999998</v>
      </c>
      <c r="H172" s="12">
        <v>0.52300000000000002</v>
      </c>
      <c r="I172">
        <v>-10.481</v>
      </c>
      <c r="J172" s="12">
        <v>0.13100000000000001</v>
      </c>
      <c r="K172" s="12">
        <v>0.442</v>
      </c>
      <c r="L172" s="12">
        <v>0</v>
      </c>
      <c r="M172" s="12">
        <v>5.3699999999999998E-2</v>
      </c>
      <c r="N172" s="12">
        <v>0.70899999999999996</v>
      </c>
    </row>
    <row r="173" spans="2:14" x14ac:dyDescent="0.2">
      <c r="B173" s="9" t="str">
        <f>VLOOKUP(Table28[[#This Row],[track_id]],Table1[[id]:[Name]],2,FALSE)</f>
        <v>Chunky</v>
      </c>
      <c r="C173" t="s">
        <v>78</v>
      </c>
      <c r="D173" t="s">
        <v>941</v>
      </c>
      <c r="E173">
        <v>4</v>
      </c>
      <c r="F173" s="11">
        <v>202.10300000000001</v>
      </c>
      <c r="G173" s="12">
        <v>0.57099999999999995</v>
      </c>
      <c r="H173" s="12">
        <v>0.53900000000000003</v>
      </c>
      <c r="I173">
        <v>-4.4459999999999997</v>
      </c>
      <c r="J173" s="12">
        <v>0.11600000000000001</v>
      </c>
      <c r="K173" s="12">
        <v>2.0799999999999999E-2</v>
      </c>
      <c r="L173" s="12">
        <v>0</v>
      </c>
      <c r="M173" s="12">
        <v>0.125</v>
      </c>
      <c r="N173" s="12">
        <v>0.72699999999999998</v>
      </c>
    </row>
    <row r="174" spans="2:14" x14ac:dyDescent="0.2">
      <c r="B174" s="13" t="str">
        <f>VLOOKUP(Table28[[#This Row],[track_id]],Table1[[id]:[Name]],2,FALSE)</f>
        <v>I Like That</v>
      </c>
      <c r="C174" t="s">
        <v>643</v>
      </c>
      <c r="D174" t="s">
        <v>942</v>
      </c>
      <c r="E174">
        <v>4</v>
      </c>
      <c r="F174" s="11">
        <v>74.474000000000004</v>
      </c>
      <c r="G174" s="12">
        <v>0.66500000000000004</v>
      </c>
      <c r="H174" s="12">
        <v>0.69199999999999995</v>
      </c>
      <c r="I174">
        <v>-5.431</v>
      </c>
      <c r="J174" s="12">
        <v>0.112</v>
      </c>
      <c r="K174" s="12">
        <v>0.17199999999999999</v>
      </c>
      <c r="L174" s="12">
        <v>0</v>
      </c>
      <c r="M174" s="12">
        <v>0.191</v>
      </c>
      <c r="N174" s="12">
        <v>0.68</v>
      </c>
    </row>
    <row r="175" spans="2:14" x14ac:dyDescent="0.2">
      <c r="B175" s="9" t="str">
        <f>VLOOKUP(Table28[[#This Row],[track_id]],Table1[[id]:[Name]],2,FALSE)</f>
        <v>I Think I Kinda, You Know - Duet</v>
      </c>
      <c r="C175" t="s">
        <v>637</v>
      </c>
      <c r="D175" t="s">
        <v>918</v>
      </c>
      <c r="E175">
        <v>4</v>
      </c>
      <c r="F175" s="11">
        <v>129.131</v>
      </c>
      <c r="G175" s="12">
        <v>0.78100000000000003</v>
      </c>
      <c r="H175" s="12">
        <v>0.46300000000000002</v>
      </c>
      <c r="I175">
        <v>-7.6619999999999999</v>
      </c>
      <c r="J175" s="12">
        <v>8.6099999999999996E-2</v>
      </c>
      <c r="K175" s="12">
        <v>0.47</v>
      </c>
      <c r="L175" s="12">
        <v>0</v>
      </c>
      <c r="M175" s="12">
        <v>9.6100000000000005E-2</v>
      </c>
      <c r="N175" s="12">
        <v>0.50600000000000001</v>
      </c>
    </row>
    <row r="176" spans="2:14" x14ac:dyDescent="0.2">
      <c r="B176" s="13" t="str">
        <f>VLOOKUP(Table28[[#This Row],[track_id]],Table1[[id]:[Name]],2,FALSE)</f>
        <v>C'mon, C'mon</v>
      </c>
      <c r="C176" t="s">
        <v>135</v>
      </c>
      <c r="D176" t="s">
        <v>941</v>
      </c>
      <c r="E176">
        <v>4</v>
      </c>
      <c r="F176" s="11">
        <v>142.89599999999999</v>
      </c>
      <c r="G176" s="12">
        <v>0.63800000000000001</v>
      </c>
      <c r="H176" s="12">
        <v>0.94199999999999995</v>
      </c>
      <c r="I176">
        <v>-4.1630000000000003</v>
      </c>
      <c r="J176" s="12">
        <v>8.5699999999999998E-2</v>
      </c>
      <c r="K176" s="12">
        <v>1.4999999999999999E-2</v>
      </c>
      <c r="L176" s="12">
        <v>0</v>
      </c>
      <c r="M176" s="12">
        <v>0.31</v>
      </c>
      <c r="N176" s="12">
        <v>0.745</v>
      </c>
    </row>
    <row r="177" spans="2:14" x14ac:dyDescent="0.2">
      <c r="B177" s="9" t="str">
        <f>VLOOKUP(Table28[[#This Row],[track_id]],Table1[[id]:[Name]],2,FALSE)</f>
        <v>Just Friends</v>
      </c>
      <c r="C177" t="s">
        <v>500</v>
      </c>
      <c r="D177" t="s">
        <v>922</v>
      </c>
      <c r="E177">
        <v>4</v>
      </c>
      <c r="F177" s="11">
        <v>95.090999999999994</v>
      </c>
      <c r="G177" s="12">
        <v>0.67900000000000005</v>
      </c>
      <c r="H177" s="12">
        <v>0.52500000000000002</v>
      </c>
      <c r="I177">
        <v>-7.0149999999999997</v>
      </c>
      <c r="J177" s="12">
        <v>8.0399999999999999E-2</v>
      </c>
      <c r="K177" s="12">
        <v>5.3999999999999999E-2</v>
      </c>
      <c r="L177" s="12">
        <v>0</v>
      </c>
      <c r="M177" s="12">
        <v>0.438</v>
      </c>
      <c r="N177" s="12">
        <v>0.42</v>
      </c>
    </row>
    <row r="178" spans="2:14" x14ac:dyDescent="0.2">
      <c r="B178" s="13" t="str">
        <f>VLOOKUP(Table28[[#This Row],[track_id]],Table1[[id]:[Name]],2,FALSE)</f>
        <v>Back For You</v>
      </c>
      <c r="C178" t="s">
        <v>865</v>
      </c>
      <c r="D178" t="s">
        <v>919</v>
      </c>
      <c r="E178">
        <v>4</v>
      </c>
      <c r="F178" s="11">
        <v>160.054</v>
      </c>
      <c r="G178" s="12">
        <v>0.56899999999999995</v>
      </c>
      <c r="H178" s="12">
        <v>0.91100000000000003</v>
      </c>
      <c r="I178">
        <v>-2.7050000000000001</v>
      </c>
      <c r="J178" s="12">
        <v>7.7200000000000005E-2</v>
      </c>
      <c r="K178" s="12">
        <v>1.9400000000000001E-2</v>
      </c>
      <c r="L178" s="12">
        <v>0</v>
      </c>
      <c r="M178" s="12">
        <v>9.2499999999999999E-2</v>
      </c>
      <c r="N178" s="12">
        <v>0.51</v>
      </c>
    </row>
    <row r="179" spans="2:14" x14ac:dyDescent="0.2">
      <c r="B179" s="9" t="str">
        <f>VLOOKUP(Table28[[#This Row],[track_id]],Table1[[id]:[Name]],2,FALSE)</f>
        <v>Perfect</v>
      </c>
      <c r="C179" t="s">
        <v>843</v>
      </c>
      <c r="D179" t="s">
        <v>935</v>
      </c>
      <c r="E179">
        <v>4</v>
      </c>
      <c r="F179" s="11">
        <v>99.933000000000007</v>
      </c>
      <c r="G179" s="12">
        <v>0.64800000000000002</v>
      </c>
      <c r="H179" s="12">
        <v>0.82199999999999995</v>
      </c>
      <c r="I179">
        <v>-5.2309999999999999</v>
      </c>
      <c r="J179" s="12">
        <v>7.4899999999999994E-2</v>
      </c>
      <c r="K179" s="12">
        <v>5.9799999999999999E-2</v>
      </c>
      <c r="L179" s="12">
        <v>0</v>
      </c>
      <c r="M179" s="12">
        <v>0.11899999999999999</v>
      </c>
      <c r="N179" s="12">
        <v>0.39700000000000002</v>
      </c>
    </row>
    <row r="180" spans="2:14" x14ac:dyDescent="0.2">
      <c r="B180" s="13" t="str">
        <f>VLOOKUP(Table28[[#This Row],[track_id]],Table1[[id]:[Name]],2,FALSE)</f>
        <v>Star</v>
      </c>
      <c r="C180" t="s">
        <v>26</v>
      </c>
      <c r="D180" t="s">
        <v>926</v>
      </c>
      <c r="E180">
        <v>4</v>
      </c>
      <c r="F180" s="11">
        <v>90.983999999999995</v>
      </c>
      <c r="G180" s="12">
        <v>0.69399999999999995</v>
      </c>
      <c r="H180" s="12">
        <v>0.38900000000000001</v>
      </c>
      <c r="I180">
        <v>-5.41</v>
      </c>
      <c r="J180" s="12">
        <v>7.0599999999999996E-2</v>
      </c>
      <c r="K180" s="12">
        <v>0.3</v>
      </c>
      <c r="L180" s="12">
        <v>0</v>
      </c>
      <c r="M180" s="12">
        <v>0.158</v>
      </c>
      <c r="N180" s="12">
        <v>0.40899999999999997</v>
      </c>
    </row>
    <row r="181" spans="2:14" x14ac:dyDescent="0.2">
      <c r="B181" s="9" t="str">
        <f>VLOOKUP(Table28[[#This Row],[track_id]],Table1[[id]:[Name]],2,FALSE)</f>
        <v>Beautiful Things</v>
      </c>
      <c r="C181" t="s">
        <v>877</v>
      </c>
      <c r="D181" t="s">
        <v>928</v>
      </c>
      <c r="E181">
        <v>3</v>
      </c>
      <c r="F181" s="11">
        <v>105.09</v>
      </c>
      <c r="G181" s="12">
        <v>0.46700000000000003</v>
      </c>
      <c r="H181" s="12">
        <v>0.47099999999999997</v>
      </c>
      <c r="I181">
        <v>-5.6920000000000002</v>
      </c>
      <c r="J181" s="12">
        <v>7.0099999999999996E-2</v>
      </c>
      <c r="K181" s="12">
        <v>0.151</v>
      </c>
      <c r="L181" s="12">
        <v>0</v>
      </c>
      <c r="M181" s="12">
        <v>0.14000000000000001</v>
      </c>
      <c r="N181" s="12">
        <v>0.222</v>
      </c>
    </row>
    <row r="182" spans="2:14" x14ac:dyDescent="0.2">
      <c r="B182" s="13" t="str">
        <f>VLOOKUP(Table28[[#This Row],[track_id]],Table1[[id]:[Name]],2,FALSE)</f>
        <v>Slow It Down</v>
      </c>
      <c r="C182" t="s">
        <v>875</v>
      </c>
      <c r="D182" t="s">
        <v>926</v>
      </c>
      <c r="E182">
        <v>4</v>
      </c>
      <c r="F182" s="11">
        <v>181.489</v>
      </c>
      <c r="G182" s="12">
        <v>0.432</v>
      </c>
      <c r="H182" s="12">
        <v>0.58299999999999996</v>
      </c>
      <c r="I182">
        <v>-4.6820000000000004</v>
      </c>
      <c r="J182" s="12">
        <v>6.8699999999999997E-2</v>
      </c>
      <c r="K182" s="12">
        <v>0.17399999999999999</v>
      </c>
      <c r="L182" s="12">
        <v>0</v>
      </c>
      <c r="M182" s="12">
        <v>9.3299999999999994E-2</v>
      </c>
      <c r="N182" s="12">
        <v>0.54400000000000004</v>
      </c>
    </row>
    <row r="183" spans="2:14" x14ac:dyDescent="0.2">
      <c r="B183" s="9" t="str">
        <f>VLOOKUP(Table28[[#This Row],[track_id]],Table1[[id]:[Name]],2,FALSE)</f>
        <v>RE-BYE</v>
      </c>
      <c r="C183" t="s">
        <v>553</v>
      </c>
      <c r="D183" t="s">
        <v>938</v>
      </c>
      <c r="E183">
        <v>4</v>
      </c>
      <c r="F183" s="11">
        <v>127.958</v>
      </c>
      <c r="G183" s="12">
        <v>0.80100000000000005</v>
      </c>
      <c r="H183" s="12">
        <v>0.60799999999999998</v>
      </c>
      <c r="I183">
        <v>-5.4740000000000002</v>
      </c>
      <c r="J183" s="12">
        <v>6.6299999999999998E-2</v>
      </c>
      <c r="K183" s="12">
        <v>0.47599999999999998</v>
      </c>
      <c r="L183" s="12">
        <v>0</v>
      </c>
      <c r="M183" s="12">
        <v>0.13</v>
      </c>
      <c r="N183" s="12">
        <v>0.92200000000000004</v>
      </c>
    </row>
    <row r="184" spans="2:14" x14ac:dyDescent="0.2">
      <c r="B184" s="13" t="str">
        <f>VLOOKUP(Table28[[#This Row],[track_id]],Table1[[id]:[Name]],2,FALSE)</f>
        <v>LOVE DAY</v>
      </c>
      <c r="C184" t="s">
        <v>549</v>
      </c>
      <c r="D184" t="s">
        <v>918</v>
      </c>
      <c r="E184">
        <v>4</v>
      </c>
      <c r="F184" s="11">
        <v>120.03100000000001</v>
      </c>
      <c r="G184" s="12">
        <v>0.70899999999999996</v>
      </c>
      <c r="H184" s="12">
        <v>0.80100000000000005</v>
      </c>
      <c r="I184">
        <v>-3.7559999999999998</v>
      </c>
      <c r="J184" s="12">
        <v>6.2700000000000006E-2</v>
      </c>
      <c r="K184" s="12">
        <v>0.436</v>
      </c>
      <c r="L184" s="12">
        <v>0</v>
      </c>
      <c r="M184" s="12">
        <v>8.3500000000000005E-2</v>
      </c>
      <c r="N184" s="12">
        <v>0.42199999999999999</v>
      </c>
    </row>
    <row r="185" spans="2:14" x14ac:dyDescent="0.2">
      <c r="B185" s="9" t="str">
        <f>VLOOKUP(Table28[[#This Row],[track_id]],Table1[[id]:[Name]],2,FALSE)</f>
        <v>Save You Tonight</v>
      </c>
      <c r="C185" t="s">
        <v>867</v>
      </c>
      <c r="D185" t="s">
        <v>938</v>
      </c>
      <c r="E185">
        <v>4</v>
      </c>
      <c r="F185" s="11">
        <v>128.05699999999999</v>
      </c>
      <c r="G185" s="12">
        <v>0.60199999999999998</v>
      </c>
      <c r="H185" s="12">
        <v>0.871</v>
      </c>
      <c r="I185">
        <v>-4.2080000000000002</v>
      </c>
      <c r="J185" s="12">
        <v>6.2199999999999998E-2</v>
      </c>
      <c r="K185" s="12">
        <v>5.28E-3</v>
      </c>
      <c r="L185" s="12">
        <v>0</v>
      </c>
      <c r="M185" s="12">
        <v>0.28799999999999998</v>
      </c>
      <c r="N185" s="12">
        <v>0.495</v>
      </c>
    </row>
    <row r="186" spans="2:14" x14ac:dyDescent="0.2">
      <c r="B186" s="13" t="str">
        <f>VLOOKUP(Table28[[#This Row],[track_id]],Table1[[id]:[Name]],2,FALSE)</f>
        <v>Loved You First</v>
      </c>
      <c r="C186" t="s">
        <v>153</v>
      </c>
      <c r="D186" t="s">
        <v>919</v>
      </c>
      <c r="E186">
        <v>4</v>
      </c>
      <c r="F186" s="11">
        <v>124.01600000000001</v>
      </c>
      <c r="G186" s="12">
        <v>0.69699999999999995</v>
      </c>
      <c r="H186" s="12">
        <v>0.89400000000000002</v>
      </c>
      <c r="I186">
        <v>-4.891</v>
      </c>
      <c r="J186" s="12">
        <v>5.9900000000000002E-2</v>
      </c>
      <c r="K186" s="12">
        <v>5.4300000000000001E-2</v>
      </c>
      <c r="L186" s="12">
        <v>0</v>
      </c>
      <c r="M186" s="12">
        <v>0.63100000000000001</v>
      </c>
      <c r="N186" s="12">
        <v>0.79500000000000004</v>
      </c>
    </row>
    <row r="187" spans="2:14" x14ac:dyDescent="0.2">
      <c r="B187" s="9" t="str">
        <f>VLOOKUP(Table28[[#This Row],[track_id]],Table1[[id]:[Name]],2,FALSE)</f>
        <v>Secret</v>
      </c>
      <c r="C187" t="s">
        <v>205</v>
      </c>
      <c r="D187" t="s">
        <v>919</v>
      </c>
      <c r="E187">
        <v>4</v>
      </c>
      <c r="F187" s="11">
        <v>144.99199999999999</v>
      </c>
      <c r="G187" s="12">
        <v>0.61099999999999999</v>
      </c>
      <c r="H187" s="12">
        <v>0.81599999999999995</v>
      </c>
      <c r="I187">
        <v>-5.5590000000000002</v>
      </c>
      <c r="J187" s="12">
        <v>5.9200000000000003E-2</v>
      </c>
      <c r="K187" s="12">
        <v>2.92E-2</v>
      </c>
      <c r="L187" s="12">
        <v>0</v>
      </c>
      <c r="M187" s="12">
        <v>8.2500000000000004E-2</v>
      </c>
      <c r="N187" s="12">
        <v>0.58899999999999997</v>
      </c>
    </row>
    <row r="188" spans="2:14" x14ac:dyDescent="0.2">
      <c r="B188" s="13" t="str">
        <f>VLOOKUP(Table28[[#This Row],[track_id]],Table1[[id]:[Name]],2,FALSE)</f>
        <v>Na Na Na</v>
      </c>
      <c r="C188" t="s">
        <v>869</v>
      </c>
      <c r="D188" t="s">
        <v>929</v>
      </c>
      <c r="E188">
        <v>4</v>
      </c>
      <c r="F188" s="11">
        <v>144.97300000000001</v>
      </c>
      <c r="G188" s="12">
        <v>0.58199999999999996</v>
      </c>
      <c r="H188" s="12">
        <v>0.90300000000000002</v>
      </c>
      <c r="I188">
        <v>-2.1549999999999998</v>
      </c>
      <c r="J188" s="12">
        <v>5.7599999999999998E-2</v>
      </c>
      <c r="K188" s="12">
        <v>1.9099999999999999E-2</v>
      </c>
      <c r="L188" s="12">
        <v>0</v>
      </c>
      <c r="M188" s="12">
        <v>0.374</v>
      </c>
      <c r="N188" s="12">
        <v>0.63900000000000001</v>
      </c>
    </row>
    <row r="189" spans="2:14" x14ac:dyDescent="0.2">
      <c r="B189" s="9" t="str">
        <f>VLOOKUP(Table28[[#This Row],[track_id]],Table1[[id]:[Name]],2,FALSE)</f>
        <v>I Know Places (Taylor's Version)</v>
      </c>
      <c r="C189" t="s">
        <v>816</v>
      </c>
      <c r="D189" t="s">
        <v>918</v>
      </c>
      <c r="E189">
        <v>4</v>
      </c>
      <c r="F189" s="11">
        <v>160.01499999999999</v>
      </c>
      <c r="G189" s="12">
        <v>0.57199999999999995</v>
      </c>
      <c r="H189" s="12">
        <v>0.80700000000000005</v>
      </c>
      <c r="I189">
        <v>-5.3479999999999999</v>
      </c>
      <c r="J189" s="12">
        <v>5.74E-2</v>
      </c>
      <c r="K189" s="12">
        <v>8.4599999999999995E-2</v>
      </c>
      <c r="L189" s="12">
        <v>0</v>
      </c>
      <c r="M189" s="12">
        <v>7.0999999999999994E-2</v>
      </c>
      <c r="N189" s="12">
        <v>0.626</v>
      </c>
    </row>
    <row r="190" spans="2:14" x14ac:dyDescent="0.2">
      <c r="B190" s="13" t="str">
        <f>VLOOKUP(Table28[[#This Row],[track_id]],Table1[[id]:[Name]],2,FALSE)</f>
        <v>Gol</v>
      </c>
      <c r="C190" t="s">
        <v>619</v>
      </c>
      <c r="D190" t="s">
        <v>923</v>
      </c>
      <c r="E190">
        <v>4</v>
      </c>
      <c r="F190" s="11">
        <v>126.08799999999999</v>
      </c>
      <c r="G190" s="12">
        <v>0.69599999999999995</v>
      </c>
      <c r="H190" s="12">
        <v>0.746</v>
      </c>
      <c r="I190">
        <v>-4.74</v>
      </c>
      <c r="J190" s="12">
        <v>5.6599999999999998E-2</v>
      </c>
      <c r="K190" s="12">
        <v>0.159</v>
      </c>
      <c r="L190" s="12">
        <v>0</v>
      </c>
      <c r="M190" s="12">
        <v>0.16800000000000001</v>
      </c>
      <c r="N190" s="12">
        <v>0.51300000000000001</v>
      </c>
    </row>
    <row r="191" spans="2:14" x14ac:dyDescent="0.2">
      <c r="B191" s="9" t="str">
        <f>VLOOKUP(Table28[[#This Row],[track_id]],Table1[[id]:[Name]],2,FALSE)</f>
        <v>Kiwi</v>
      </c>
      <c r="C191" t="s">
        <v>5</v>
      </c>
      <c r="D191" t="s">
        <v>919</v>
      </c>
      <c r="E191">
        <v>4</v>
      </c>
      <c r="F191" s="11">
        <v>147.124</v>
      </c>
      <c r="G191" s="12">
        <v>0.375</v>
      </c>
      <c r="H191" s="12">
        <v>0.93</v>
      </c>
      <c r="I191">
        <v>-2.6309999999999998</v>
      </c>
      <c r="J191" s="12">
        <v>5.6099999999999997E-2</v>
      </c>
      <c r="K191" s="12">
        <v>6.4000000000000005E-4</v>
      </c>
      <c r="L191" s="12">
        <v>0</v>
      </c>
      <c r="M191" s="12">
        <v>0.318</v>
      </c>
      <c r="N191" s="12">
        <v>0.49099999999999999</v>
      </c>
    </row>
    <row r="192" spans="2:14" x14ac:dyDescent="0.2">
      <c r="B192" s="13" t="str">
        <f>VLOOKUP(Table28[[#This Row],[track_id]],Table1[[id]:[Name]],2,FALSE)</f>
        <v>El Perd√≥n</v>
      </c>
      <c r="C192" t="s">
        <v>533</v>
      </c>
      <c r="D192" t="s">
        <v>926</v>
      </c>
      <c r="E192">
        <v>4</v>
      </c>
      <c r="F192" s="11">
        <v>179.99799999999999</v>
      </c>
      <c r="G192" s="12">
        <v>0.622</v>
      </c>
      <c r="H192" s="12">
        <v>0.70099999999999996</v>
      </c>
      <c r="I192">
        <v>-5.452</v>
      </c>
      <c r="J192" s="12">
        <v>5.5899999999999998E-2</v>
      </c>
      <c r="K192" s="12">
        <v>0.42299999999999999</v>
      </c>
      <c r="L192" s="12">
        <v>0</v>
      </c>
      <c r="M192" s="12">
        <v>9.5500000000000002E-2</v>
      </c>
      <c r="N192" s="12">
        <v>0.64500000000000002</v>
      </c>
    </row>
    <row r="193" spans="2:14" x14ac:dyDescent="0.2">
      <c r="B193" s="9" t="str">
        <f>VLOOKUP(Table28[[#This Row],[track_id]],Table1[[id]:[Name]],2,FALSE)</f>
        <v>pov</v>
      </c>
      <c r="C193" t="s">
        <v>122</v>
      </c>
      <c r="D193" t="s">
        <v>936</v>
      </c>
      <c r="E193">
        <v>4</v>
      </c>
      <c r="F193" s="11">
        <v>131.798</v>
      </c>
      <c r="G193" s="12">
        <v>0.48699999999999999</v>
      </c>
      <c r="H193" s="12">
        <v>0.53400000000000003</v>
      </c>
      <c r="I193">
        <v>-5.6639999999999997</v>
      </c>
      <c r="J193" s="12">
        <v>5.5500000000000001E-2</v>
      </c>
      <c r="K193" s="12">
        <v>0.36</v>
      </c>
      <c r="L193" s="12">
        <v>0</v>
      </c>
      <c r="M193" s="12">
        <v>0.1</v>
      </c>
      <c r="N193" s="12">
        <v>0.17299999999999999</v>
      </c>
    </row>
    <row r="194" spans="2:14" x14ac:dyDescent="0.2">
      <c r="B194" s="13" t="str">
        <f>VLOOKUP(Table28[[#This Row],[track_id]],Table1[[id]:[Name]],2,FALSE)</f>
        <v>Live While We're Young</v>
      </c>
      <c r="C194" t="s">
        <v>857</v>
      </c>
      <c r="D194" t="s">
        <v>919</v>
      </c>
      <c r="E194">
        <v>4</v>
      </c>
      <c r="F194" s="11">
        <v>126.039</v>
      </c>
      <c r="G194" s="12">
        <v>0.66300000000000003</v>
      </c>
      <c r="H194" s="12">
        <v>0.85699999999999998</v>
      </c>
      <c r="I194">
        <v>-2.16</v>
      </c>
      <c r="J194" s="12">
        <v>5.4399999999999997E-2</v>
      </c>
      <c r="K194" s="12">
        <v>5.4199999999999998E-2</v>
      </c>
      <c r="L194" s="12">
        <v>0</v>
      </c>
      <c r="M194" s="12">
        <v>0.14399999999999999</v>
      </c>
      <c r="N194" s="12">
        <v>0.93100000000000005</v>
      </c>
    </row>
    <row r="195" spans="2:14" x14ac:dyDescent="0.2">
      <c r="B195" s="9" t="str">
        <f>VLOOKUP(Table28[[#This Row],[track_id]],Table1[[id]:[Name]],2,FALSE)</f>
        <v>Please Please Please</v>
      </c>
      <c r="C195" t="s">
        <v>731</v>
      </c>
      <c r="D195" t="s">
        <v>927</v>
      </c>
      <c r="E195">
        <v>4</v>
      </c>
      <c r="F195" s="11">
        <v>107.071</v>
      </c>
      <c r="G195" s="12">
        <v>0.66900000000000004</v>
      </c>
      <c r="H195" s="12">
        <v>0.58599999999999997</v>
      </c>
      <c r="I195">
        <v>-6.0730000000000004</v>
      </c>
      <c r="J195" s="12">
        <v>5.3999999999999999E-2</v>
      </c>
      <c r="K195" s="12">
        <v>0.27400000000000002</v>
      </c>
      <c r="L195" s="12">
        <v>0</v>
      </c>
      <c r="M195" s="12">
        <v>0.104</v>
      </c>
      <c r="N195" s="12">
        <v>0.57899999999999996</v>
      </c>
    </row>
    <row r="196" spans="2:14" x14ac:dyDescent="0.2">
      <c r="B196" s="13" t="str">
        <f>VLOOKUP(Table28[[#This Row],[track_id]],Table1[[id]:[Name]],2,FALSE)</f>
        <v>Not Spring, Love, or Cherry Blossoms</v>
      </c>
      <c r="C196" t="s">
        <v>522</v>
      </c>
      <c r="D196" t="s">
        <v>922</v>
      </c>
      <c r="E196">
        <v>4</v>
      </c>
      <c r="F196" s="11">
        <v>79.988</v>
      </c>
      <c r="G196" s="12">
        <v>0.77</v>
      </c>
      <c r="H196" s="12">
        <v>0.48399999999999999</v>
      </c>
      <c r="I196">
        <v>-6.6260000000000003</v>
      </c>
      <c r="J196" s="12">
        <v>5.3800000000000001E-2</v>
      </c>
      <c r="K196" s="12">
        <v>0.46400000000000002</v>
      </c>
      <c r="L196" s="12">
        <v>0</v>
      </c>
      <c r="M196" s="12">
        <v>0.44</v>
      </c>
      <c r="N196" s="12">
        <v>0.79300000000000004</v>
      </c>
    </row>
    <row r="197" spans="2:14" x14ac:dyDescent="0.2">
      <c r="B197" s="9" t="str">
        <f>VLOOKUP(Table28[[#This Row],[track_id]],Table1[[id]:[Name]],2,FALSE)</f>
        <v>In The Stars</v>
      </c>
      <c r="C197" t="s">
        <v>883</v>
      </c>
      <c r="D197" t="s">
        <v>928</v>
      </c>
      <c r="E197">
        <v>3</v>
      </c>
      <c r="F197" s="11">
        <v>78.007000000000005</v>
      </c>
      <c r="G197" s="12">
        <v>0.36199999999999999</v>
      </c>
      <c r="H197" s="12">
        <v>0.54</v>
      </c>
      <c r="I197">
        <v>-6.0309999999999997</v>
      </c>
      <c r="J197" s="12">
        <v>5.28E-2</v>
      </c>
      <c r="K197" s="12">
        <v>0.33800000000000002</v>
      </c>
      <c r="L197" s="12">
        <v>0</v>
      </c>
      <c r="M197" s="12">
        <v>0.13900000000000001</v>
      </c>
      <c r="N197" s="12">
        <v>0.3</v>
      </c>
    </row>
    <row r="198" spans="2:14" x14ac:dyDescent="0.2">
      <c r="B198" s="13" t="str">
        <f>VLOOKUP(Table28[[#This Row],[track_id]],Table1[[id]:[Name]],2,FALSE)</f>
        <v>The City's Yours</v>
      </c>
      <c r="C198" t="s">
        <v>379</v>
      </c>
      <c r="D198" t="s">
        <v>923</v>
      </c>
      <c r="E198">
        <v>4</v>
      </c>
      <c r="F198" s="11">
        <v>166.92500000000001</v>
      </c>
      <c r="G198" s="12">
        <v>0.53200000000000003</v>
      </c>
      <c r="H198" s="12">
        <v>0.80700000000000005</v>
      </c>
      <c r="I198">
        <v>-4.2809999999999997</v>
      </c>
      <c r="J198" s="12">
        <v>5.2699999999999997E-2</v>
      </c>
      <c r="K198" s="12">
        <v>8.3000000000000004E-2</v>
      </c>
      <c r="L198" s="12">
        <v>0</v>
      </c>
      <c r="M198" s="12">
        <v>0.123</v>
      </c>
      <c r="N198" s="12">
        <v>0.33500000000000002</v>
      </c>
    </row>
    <row r="199" spans="2:14" x14ac:dyDescent="0.2">
      <c r="B199" s="9" t="str">
        <f>VLOOKUP(Table28[[#This Row],[track_id]],Table1[[id]:[Name]],2,FALSE)</f>
        <v>Kiss You</v>
      </c>
      <c r="C199" t="s">
        <v>859</v>
      </c>
      <c r="D199" t="s">
        <v>921</v>
      </c>
      <c r="E199">
        <v>4</v>
      </c>
      <c r="F199" s="11">
        <v>90.013999999999996</v>
      </c>
      <c r="G199" s="12">
        <v>0.63700000000000001</v>
      </c>
      <c r="H199" s="12">
        <v>0.93</v>
      </c>
      <c r="I199">
        <v>-2.6320000000000001</v>
      </c>
      <c r="J199" s="12">
        <v>5.11E-2</v>
      </c>
      <c r="K199" s="12">
        <v>1.77E-2</v>
      </c>
      <c r="L199" s="12">
        <v>0</v>
      </c>
      <c r="M199" s="12">
        <v>0.45200000000000001</v>
      </c>
      <c r="N199" s="12">
        <v>0.88600000000000001</v>
      </c>
    </row>
    <row r="200" spans="2:14" x14ac:dyDescent="0.2">
      <c r="B200" s="13" t="str">
        <f>VLOOKUP(Table28[[#This Row],[track_id]],Table1[[id]:[Name]],2,FALSE)</f>
        <v>Smells Like Me</v>
      </c>
      <c r="C200" t="s">
        <v>503</v>
      </c>
      <c r="D200" t="s">
        <v>929</v>
      </c>
      <c r="E200">
        <v>4</v>
      </c>
      <c r="F200" s="11">
        <v>208.03800000000001</v>
      </c>
      <c r="G200" s="12">
        <v>0.60199999999999998</v>
      </c>
      <c r="H200" s="12">
        <v>0.56499999999999995</v>
      </c>
      <c r="I200">
        <v>-6.4980000000000002</v>
      </c>
      <c r="J200" s="12">
        <v>4.9799999999999997E-2</v>
      </c>
      <c r="K200" s="12">
        <v>0.32900000000000001</v>
      </c>
      <c r="L200" s="12">
        <v>0</v>
      </c>
      <c r="M200" s="12">
        <v>6.2199999999999998E-2</v>
      </c>
      <c r="N200" s="12">
        <v>0.60899999999999999</v>
      </c>
    </row>
    <row r="201" spans="2:14" x14ac:dyDescent="0.2">
      <c r="B201" s="9" t="str">
        <f>VLOOKUP(Table28[[#This Row],[track_id]],Table1[[id]:[Name]],2,FALSE)</f>
        <v>Heartbreak Anniversary</v>
      </c>
      <c r="C201" t="s">
        <v>702</v>
      </c>
      <c r="D201" t="s">
        <v>918</v>
      </c>
      <c r="E201">
        <v>4</v>
      </c>
      <c r="F201" s="11">
        <v>129.75800000000001</v>
      </c>
      <c r="G201" s="12">
        <v>0.624</v>
      </c>
      <c r="H201" s="12">
        <v>0.45700000000000002</v>
      </c>
      <c r="I201">
        <v>-8.8759999999999994</v>
      </c>
      <c r="J201" s="12">
        <v>4.9399999999999999E-2</v>
      </c>
      <c r="K201" s="12">
        <v>0.55700000000000005</v>
      </c>
      <c r="L201" s="12">
        <v>0</v>
      </c>
      <c r="M201" s="12">
        <v>0.128</v>
      </c>
      <c r="N201" s="12">
        <v>0.58599999999999997</v>
      </c>
    </row>
    <row r="202" spans="2:14" x14ac:dyDescent="0.2">
      <c r="B202" s="13" t="str">
        <f>VLOOKUP(Table28[[#This Row],[track_id]],Table1[[id]:[Name]],2,FALSE)</f>
        <v>Six Degrees of Separation</v>
      </c>
      <c r="C202" t="s">
        <v>170</v>
      </c>
      <c r="D202" t="s">
        <v>921</v>
      </c>
      <c r="E202">
        <v>4</v>
      </c>
      <c r="F202" s="11">
        <v>147.95599999999999</v>
      </c>
      <c r="G202" s="12">
        <v>0.51700000000000002</v>
      </c>
      <c r="H202" s="12">
        <v>0.82799999999999996</v>
      </c>
      <c r="I202">
        <v>-4.2229999999999999</v>
      </c>
      <c r="J202" s="12">
        <v>4.9299999999999997E-2</v>
      </c>
      <c r="K202" s="12">
        <v>0.156</v>
      </c>
      <c r="L202" s="12">
        <v>0</v>
      </c>
      <c r="M202" s="12">
        <v>0.90100000000000002</v>
      </c>
      <c r="N202" s="12">
        <v>0.51600000000000001</v>
      </c>
    </row>
    <row r="203" spans="2:14" x14ac:dyDescent="0.2">
      <c r="B203" s="9" t="str">
        <f>VLOOKUP(Table28[[#This Row],[track_id]],Table1[[id]:[Name]],2,FALSE)</f>
        <v>History</v>
      </c>
      <c r="C203" t="s">
        <v>855</v>
      </c>
      <c r="D203" t="s">
        <v>929</v>
      </c>
      <c r="E203">
        <v>4</v>
      </c>
      <c r="F203" s="11">
        <v>86.703999999999994</v>
      </c>
      <c r="G203" s="12">
        <v>0.65500000000000003</v>
      </c>
      <c r="H203" s="12">
        <v>0.69699999999999995</v>
      </c>
      <c r="I203">
        <v>-4.4210000000000003</v>
      </c>
      <c r="J203" s="12">
        <v>4.9299999999999997E-2</v>
      </c>
      <c r="K203" s="12">
        <v>3.5900000000000001E-2</v>
      </c>
      <c r="L203" s="12">
        <v>0</v>
      </c>
      <c r="M203" s="12">
        <v>6.4600000000000005E-2</v>
      </c>
      <c r="N203" s="12">
        <v>0.80200000000000005</v>
      </c>
    </row>
    <row r="204" spans="2:14" x14ac:dyDescent="0.2">
      <c r="B204" s="13" t="str">
        <f>VLOOKUP(Table28[[#This Row],[track_id]],Table1[[id]:[Name]],2,FALSE)</f>
        <v>It Will Rain</v>
      </c>
      <c r="C204" t="s">
        <v>84</v>
      </c>
      <c r="D204" t="s">
        <v>919</v>
      </c>
      <c r="E204">
        <v>4</v>
      </c>
      <c r="F204" s="11">
        <v>150.017</v>
      </c>
      <c r="G204" s="12">
        <v>0.57599999999999996</v>
      </c>
      <c r="H204" s="12">
        <v>0.83499999999999996</v>
      </c>
      <c r="I204">
        <v>-6.8259999999999996</v>
      </c>
      <c r="J204" s="12">
        <v>4.8599999999999997E-2</v>
      </c>
      <c r="K204" s="12">
        <v>0.33700000000000002</v>
      </c>
      <c r="L204" s="12">
        <v>0</v>
      </c>
      <c r="M204" s="12">
        <v>8.2000000000000003E-2</v>
      </c>
      <c r="N204" s="12">
        <v>0.47599999999999998</v>
      </c>
    </row>
    <row r="205" spans="2:14" x14ac:dyDescent="0.2">
      <c r="B205" s="9" t="str">
        <f>VLOOKUP(Table28[[#This Row],[track_id]],Table1[[id]:[Name]],2,FALSE)</f>
        <v>Paradise</v>
      </c>
      <c r="C205" t="s">
        <v>260</v>
      </c>
      <c r="D205" t="s">
        <v>935</v>
      </c>
      <c r="E205">
        <v>4</v>
      </c>
      <c r="F205" s="11">
        <v>122.06100000000001</v>
      </c>
      <c r="G205" s="12">
        <v>0.84399999999999997</v>
      </c>
      <c r="H205" s="12">
        <v>0.64400000000000002</v>
      </c>
      <c r="I205">
        <v>-6.2729999999999997</v>
      </c>
      <c r="J205" s="12">
        <v>4.7899999999999998E-2</v>
      </c>
      <c r="K205" s="12">
        <v>8.2799999999999999E-2</v>
      </c>
      <c r="L205" s="12">
        <v>0</v>
      </c>
      <c r="M205" s="12">
        <v>0.113</v>
      </c>
      <c r="N205" s="12">
        <v>0.59099999999999997</v>
      </c>
    </row>
    <row r="206" spans="2:14" x14ac:dyDescent="0.2">
      <c r="B206" s="13" t="str">
        <f>VLOOKUP(Table28[[#This Row],[track_id]],Table1[[id]:[Name]],2,FALSE)</f>
        <v>Jealous</v>
      </c>
      <c r="C206" t="s">
        <v>511</v>
      </c>
      <c r="D206" t="s">
        <v>923</v>
      </c>
      <c r="E206">
        <v>3</v>
      </c>
      <c r="F206" s="11">
        <v>116.76</v>
      </c>
      <c r="G206" s="12">
        <v>0.439</v>
      </c>
      <c r="H206" s="12">
        <v>0.153</v>
      </c>
      <c r="I206">
        <v>-8.9499999999999993</v>
      </c>
      <c r="J206" s="12">
        <v>4.7899999999999998E-2</v>
      </c>
      <c r="K206" s="12">
        <v>0.874</v>
      </c>
      <c r="L206" s="12">
        <v>0</v>
      </c>
      <c r="M206" s="12">
        <v>0.107</v>
      </c>
      <c r="N206" s="12">
        <v>0.104</v>
      </c>
    </row>
    <row r="207" spans="2:14" x14ac:dyDescent="0.2">
      <c r="B207" s="9" t="str">
        <f>VLOOKUP(Table28[[#This Row],[track_id]],Table1[[id]:[Name]],2,FALSE)</f>
        <v>Late Night Talking</v>
      </c>
      <c r="C207" t="s">
        <v>13</v>
      </c>
      <c r="D207" t="s">
        <v>928</v>
      </c>
      <c r="E207">
        <v>4</v>
      </c>
      <c r="F207" s="11">
        <v>114.996</v>
      </c>
      <c r="G207" s="12">
        <v>0.71399999999999997</v>
      </c>
      <c r="H207" s="12">
        <v>0.72799999999999998</v>
      </c>
      <c r="I207">
        <v>-4.5949999999999998</v>
      </c>
      <c r="J207" s="12">
        <v>4.6800000000000001E-2</v>
      </c>
      <c r="K207" s="12">
        <v>0.29799999999999999</v>
      </c>
      <c r="L207" s="12">
        <v>0</v>
      </c>
      <c r="M207" s="12">
        <v>0.106</v>
      </c>
      <c r="N207" s="12">
        <v>0.90100000000000002</v>
      </c>
    </row>
    <row r="208" spans="2:14" x14ac:dyDescent="0.2">
      <c r="B208" s="13" t="str">
        <f>VLOOKUP(Table28[[#This Row],[track_id]],Table1[[id]:[Name]],2,FALSE)</f>
        <v>Crisis</v>
      </c>
      <c r="C208" t="s">
        <v>212</v>
      </c>
      <c r="D208" t="s">
        <v>919</v>
      </c>
      <c r="E208">
        <v>4</v>
      </c>
      <c r="F208" s="11">
        <v>133.68</v>
      </c>
      <c r="G208" s="12">
        <v>0.59299999999999997</v>
      </c>
      <c r="H208" s="12">
        <v>0.51400000000000001</v>
      </c>
      <c r="I208">
        <v>-6.6180000000000003</v>
      </c>
      <c r="J208" s="12">
        <v>4.6699999999999998E-2</v>
      </c>
      <c r="K208" s="12">
        <v>0.184</v>
      </c>
      <c r="L208" s="12">
        <v>0</v>
      </c>
      <c r="M208" s="12">
        <v>0.183</v>
      </c>
      <c r="N208" s="12">
        <v>0.46100000000000002</v>
      </c>
    </row>
    <row r="209" spans="2:14" x14ac:dyDescent="0.2">
      <c r="B209" s="9">
        <f>VLOOKUP(Table28[[#This Row],[track_id]],Table1[[id]:[Name]],2,FALSE)</f>
        <v>0.13541666666666666</v>
      </c>
      <c r="C209" t="s">
        <v>28</v>
      </c>
      <c r="D209" t="s">
        <v>923</v>
      </c>
      <c r="E209">
        <v>4</v>
      </c>
      <c r="F209" s="11">
        <v>141.97499999999999</v>
      </c>
      <c r="G209" s="12">
        <v>0.65100000000000002</v>
      </c>
      <c r="H209" s="12">
        <v>0.65400000000000003</v>
      </c>
      <c r="I209">
        <v>-5.4809999999999999</v>
      </c>
      <c r="J209" s="12">
        <v>4.6600000000000003E-2</v>
      </c>
      <c r="K209" s="12">
        <v>0.38500000000000001</v>
      </c>
      <c r="L209" s="12">
        <v>0</v>
      </c>
      <c r="M209" s="12">
        <v>0.18099999999999999</v>
      </c>
      <c r="N209" s="12">
        <v>0.53900000000000003</v>
      </c>
    </row>
    <row r="210" spans="2:14" x14ac:dyDescent="0.2">
      <c r="B210" s="13" t="str">
        <f>VLOOKUP(Table28[[#This Row],[track_id]],Table1[[id]:[Name]],2,FALSE)</f>
        <v>Don't Get Around Much Anymore</v>
      </c>
      <c r="C210" t="s">
        <v>267</v>
      </c>
      <c r="D210" t="s">
        <v>921</v>
      </c>
      <c r="E210">
        <v>4</v>
      </c>
      <c r="F210" s="11">
        <v>120.617</v>
      </c>
      <c r="G210" s="12">
        <v>0.59699999999999998</v>
      </c>
      <c r="H210" s="12">
        <v>7.4300000000000005E-2</v>
      </c>
      <c r="I210">
        <v>-16.806999999999999</v>
      </c>
      <c r="J210" s="12">
        <v>4.65E-2</v>
      </c>
      <c r="K210" s="12">
        <v>0.79</v>
      </c>
      <c r="L210" s="12">
        <v>0</v>
      </c>
      <c r="M210" s="12">
        <v>0.125</v>
      </c>
      <c r="N210" s="12">
        <v>0.34100000000000003</v>
      </c>
    </row>
    <row r="211" spans="2:14" x14ac:dyDescent="0.2">
      <c r="B211" s="9" t="str">
        <f>VLOOKUP(Table28[[#This Row],[track_id]],Table1[[id]:[Name]],2,FALSE)</f>
        <v>Best Song Ever</v>
      </c>
      <c r="C211" t="s">
        <v>143</v>
      </c>
      <c r="D211" t="s">
        <v>923</v>
      </c>
      <c r="E211">
        <v>4</v>
      </c>
      <c r="F211" s="11">
        <v>118.491</v>
      </c>
      <c r="G211" s="12">
        <v>0.65200000000000002</v>
      </c>
      <c r="H211" s="12">
        <v>0.877</v>
      </c>
      <c r="I211">
        <v>-2.9860000000000002</v>
      </c>
      <c r="J211" s="12">
        <v>4.65E-2</v>
      </c>
      <c r="K211" s="12">
        <v>2.2700000000000001E-2</v>
      </c>
      <c r="L211" s="12">
        <v>0</v>
      </c>
      <c r="M211" s="12">
        <v>7.8899999999999998E-2</v>
      </c>
      <c r="N211" s="12">
        <v>0.48599999999999999</v>
      </c>
    </row>
    <row r="212" spans="2:14" x14ac:dyDescent="0.2">
      <c r="B212" s="13" t="str">
        <f>VLOOKUP(Table28[[#This Row],[track_id]],Table1[[id]:[Name]],2,FALSE)</f>
        <v>Give Me Love</v>
      </c>
      <c r="C212" t="s">
        <v>433</v>
      </c>
      <c r="D212" t="s">
        <v>923</v>
      </c>
      <c r="E212">
        <v>4</v>
      </c>
      <c r="F212" s="11">
        <v>116.068</v>
      </c>
      <c r="G212" s="12">
        <v>0.52600000000000002</v>
      </c>
      <c r="H212" s="12">
        <v>0.32800000000000001</v>
      </c>
      <c r="I212">
        <v>-9.8640000000000008</v>
      </c>
      <c r="J212" s="12">
        <v>4.6100000000000002E-2</v>
      </c>
      <c r="K212" s="12">
        <v>0.69399999999999995</v>
      </c>
      <c r="L212" s="12">
        <v>0</v>
      </c>
      <c r="M212" s="12">
        <v>0.112</v>
      </c>
      <c r="N212" s="12">
        <v>0.11</v>
      </c>
    </row>
    <row r="213" spans="2:14" x14ac:dyDescent="0.2">
      <c r="B213" s="9" t="str">
        <f>VLOOKUP(Table28[[#This Row],[track_id]],Table1[[id]:[Name]],2,FALSE)</f>
        <v>Forever and a Day</v>
      </c>
      <c r="C213" t="s">
        <v>881</v>
      </c>
      <c r="D213" t="s">
        <v>925</v>
      </c>
      <c r="E213">
        <v>4</v>
      </c>
      <c r="F213" s="11">
        <v>80.052999999999997</v>
      </c>
      <c r="G213" s="12">
        <v>0.436</v>
      </c>
      <c r="H213" s="12">
        <v>0.46700000000000003</v>
      </c>
      <c r="I213">
        <v>-6.6559999999999997</v>
      </c>
      <c r="J213" s="12">
        <v>4.6100000000000002E-2</v>
      </c>
      <c r="K213" s="12">
        <v>8.1000000000000003E-2</v>
      </c>
      <c r="L213" s="12">
        <v>0</v>
      </c>
      <c r="M213" s="12">
        <v>0.151</v>
      </c>
      <c r="N213" s="12">
        <v>0.30099999999999999</v>
      </c>
    </row>
    <row r="214" spans="2:14" x14ac:dyDescent="0.2">
      <c r="B214" s="13" t="str">
        <f>VLOOKUP(Table28[[#This Row],[track_id]],Table1[[id]:[Name]],2,FALSE)</f>
        <v>Lonely (with benny blanco)</v>
      </c>
      <c r="C214" t="s">
        <v>52</v>
      </c>
      <c r="D214" t="s">
        <v>935</v>
      </c>
      <c r="E214">
        <v>4</v>
      </c>
      <c r="F214" s="11">
        <v>79.460999999999999</v>
      </c>
      <c r="G214" s="12">
        <v>0.61899999999999999</v>
      </c>
      <c r="H214" s="12">
        <v>0.24099999999999999</v>
      </c>
      <c r="I214">
        <v>-7.1020000000000003</v>
      </c>
      <c r="J214" s="12">
        <v>4.5999999999999999E-2</v>
      </c>
      <c r="K214" s="12">
        <v>0.9</v>
      </c>
      <c r="L214" s="12">
        <v>0</v>
      </c>
      <c r="M214" s="12">
        <v>0.11600000000000001</v>
      </c>
      <c r="N214" s="12">
        <v>7.1900000000000006E-2</v>
      </c>
    </row>
    <row r="215" spans="2:14" x14ac:dyDescent="0.2">
      <c r="B215" s="9" t="str">
        <f>VLOOKUP(Table28[[#This Row],[track_id]],Table1[[id]:[Name]],2,FALSE)</f>
        <v>River</v>
      </c>
      <c r="C215" t="s">
        <v>673</v>
      </c>
      <c r="D215" t="s">
        <v>926</v>
      </c>
      <c r="E215">
        <v>4</v>
      </c>
      <c r="F215" s="11">
        <v>128.42400000000001</v>
      </c>
      <c r="G215" s="12">
        <v>0.63500000000000001</v>
      </c>
      <c r="H215" s="12">
        <v>0.184</v>
      </c>
      <c r="I215">
        <v>-10.785</v>
      </c>
      <c r="J215" s="12">
        <v>4.5600000000000002E-2</v>
      </c>
      <c r="K215" s="12">
        <v>0.66500000000000004</v>
      </c>
      <c r="L215" s="12">
        <v>0</v>
      </c>
      <c r="M215" s="12">
        <v>0.14599999999999999</v>
      </c>
      <c r="N215" s="12">
        <v>0.17699999999999999</v>
      </c>
    </row>
    <row r="216" spans="2:14" x14ac:dyDescent="0.2">
      <c r="B216" s="13" t="str">
        <f>VLOOKUP(Table28[[#This Row],[track_id]],Table1[[id]:[Name]],2,FALSE)</f>
        <v>Versace on the Floor</v>
      </c>
      <c r="C216" t="s">
        <v>76</v>
      </c>
      <c r="D216" t="s">
        <v>919</v>
      </c>
      <c r="E216">
        <v>4</v>
      </c>
      <c r="F216" s="11">
        <v>174.15199999999999</v>
      </c>
      <c r="G216" s="12">
        <v>0.57799999999999996</v>
      </c>
      <c r="H216" s="12">
        <v>0.57399999999999995</v>
      </c>
      <c r="I216">
        <v>-6.2089999999999996</v>
      </c>
      <c r="J216" s="12">
        <v>4.5400000000000003E-2</v>
      </c>
      <c r="K216" s="12">
        <v>0.19600000000000001</v>
      </c>
      <c r="L216" s="12">
        <v>0</v>
      </c>
      <c r="M216" s="12">
        <v>8.3000000000000004E-2</v>
      </c>
      <c r="N216" s="12">
        <v>0.30099999999999999</v>
      </c>
    </row>
    <row r="217" spans="2:14" x14ac:dyDescent="0.2">
      <c r="B217" s="9" t="str">
        <f>VLOOKUP(Table28[[#This Row],[track_id]],Table1[[id]:[Name]],2,FALSE)</f>
        <v>Cold</v>
      </c>
      <c r="C217" t="s">
        <v>31</v>
      </c>
      <c r="D217" t="s">
        <v>927</v>
      </c>
      <c r="E217">
        <v>4</v>
      </c>
      <c r="F217" s="11">
        <v>130.01300000000001</v>
      </c>
      <c r="G217" s="12">
        <v>0.71099999999999997</v>
      </c>
      <c r="H217" s="12">
        <v>0.41199999999999998</v>
      </c>
      <c r="I217">
        <v>-6.827</v>
      </c>
      <c r="J217" s="12">
        <v>4.4499999999999998E-2</v>
      </c>
      <c r="K217" s="12">
        <v>0.184</v>
      </c>
      <c r="L217" s="12">
        <v>0</v>
      </c>
      <c r="M217" s="12">
        <v>5.4600000000000003E-2</v>
      </c>
      <c r="N217" s="12">
        <v>0.186</v>
      </c>
    </row>
    <row r="218" spans="2:14" x14ac:dyDescent="0.2">
      <c r="B218" s="13" t="str">
        <f>VLOOKUP(Table28[[#This Row],[track_id]],Table1[[id]:[Name]],2,FALSE)</f>
        <v>I Lived</v>
      </c>
      <c r="C218" t="s">
        <v>160</v>
      </c>
      <c r="D218" t="s">
        <v>927</v>
      </c>
      <c r="E218">
        <v>4</v>
      </c>
      <c r="F218" s="11">
        <v>119.976</v>
      </c>
      <c r="G218" s="12">
        <v>0.59799999999999998</v>
      </c>
      <c r="H218" s="12">
        <v>0.85399999999999998</v>
      </c>
      <c r="I218">
        <v>-5.4290000000000003</v>
      </c>
      <c r="J218" s="12">
        <v>4.36E-2</v>
      </c>
      <c r="K218" s="12">
        <v>7.46E-2</v>
      </c>
      <c r="L218" s="12">
        <v>0</v>
      </c>
      <c r="M218" s="12">
        <v>0.27800000000000002</v>
      </c>
      <c r="N218" s="12">
        <v>0.311</v>
      </c>
    </row>
    <row r="219" spans="2:14" x14ac:dyDescent="0.2">
      <c r="B219" s="9" t="str">
        <f>VLOOKUP(Table28[[#This Row],[track_id]],Table1[[id]:[Name]],2,FALSE)</f>
        <v>Fantasy</v>
      </c>
      <c r="C219" t="s">
        <v>904</v>
      </c>
      <c r="D219" t="s">
        <v>922</v>
      </c>
      <c r="E219">
        <v>4</v>
      </c>
      <c r="F219" s="11">
        <v>102.349</v>
      </c>
      <c r="G219" s="12">
        <v>0.63600000000000001</v>
      </c>
      <c r="H219" s="12">
        <v>0.80100000000000005</v>
      </c>
      <c r="I219">
        <v>-5.2729999999999997</v>
      </c>
      <c r="J219" s="12">
        <v>4.3499999999999997E-2</v>
      </c>
      <c r="K219" s="12">
        <v>9.9199999999999997E-2</v>
      </c>
      <c r="L219" s="12">
        <v>0</v>
      </c>
      <c r="M219" s="12">
        <v>0.10100000000000001</v>
      </c>
      <c r="N219" s="12">
        <v>0.70499999999999996</v>
      </c>
    </row>
    <row r="220" spans="2:14" x14ac:dyDescent="0.2">
      <c r="B220" s="13" t="str">
        <f>VLOOKUP(Table28[[#This Row],[track_id]],Table1[[id]:[Name]],2,FALSE)</f>
        <v>Last First Kiss</v>
      </c>
      <c r="C220" t="s">
        <v>863</v>
      </c>
      <c r="D220" t="s">
        <v>921</v>
      </c>
      <c r="E220">
        <v>4</v>
      </c>
      <c r="F220" s="11">
        <v>82.084999999999994</v>
      </c>
      <c r="G220" s="12">
        <v>0.53800000000000003</v>
      </c>
      <c r="H220" s="12">
        <v>0.81899999999999995</v>
      </c>
      <c r="I220">
        <v>-2.6619999999999999</v>
      </c>
      <c r="J220" s="12">
        <v>4.3499999999999997E-2</v>
      </c>
      <c r="K220" s="12">
        <v>4.4499999999999998E-2</v>
      </c>
      <c r="L220" s="12">
        <v>0</v>
      </c>
      <c r="M220" s="12">
        <v>0.215</v>
      </c>
      <c r="N220" s="12">
        <v>0.47799999999999998</v>
      </c>
    </row>
    <row r="221" spans="2:14" x14ac:dyDescent="0.2">
      <c r="B221" s="9" t="str">
        <f>VLOOKUP(Table28[[#This Row],[track_id]],Table1[[id]:[Name]],2,FALSE)</f>
        <v>Millionaires</v>
      </c>
      <c r="C221" t="s">
        <v>173</v>
      </c>
      <c r="D221" t="s">
        <v>929</v>
      </c>
      <c r="E221">
        <v>4</v>
      </c>
      <c r="F221" s="11">
        <v>186.06</v>
      </c>
      <c r="G221" s="12">
        <v>0.40200000000000002</v>
      </c>
      <c r="H221" s="12">
        <v>0.79100000000000004</v>
      </c>
      <c r="I221">
        <v>-3.8039999999999998</v>
      </c>
      <c r="J221" s="12">
        <v>4.3400000000000001E-2</v>
      </c>
      <c r="K221" s="12">
        <v>0.16900000000000001</v>
      </c>
      <c r="L221" s="12">
        <v>0</v>
      </c>
      <c r="M221" s="12">
        <v>0.16700000000000001</v>
      </c>
      <c r="N221" s="12">
        <v>0.49299999999999999</v>
      </c>
    </row>
    <row r="222" spans="2:14" x14ac:dyDescent="0.2">
      <c r="B222" s="13" t="str">
        <f>VLOOKUP(Table28[[#This Row],[track_id]],Table1[[id]:[Name]],2,FALSE)</f>
        <v>the boy is mine</v>
      </c>
      <c r="C222" t="s">
        <v>770</v>
      </c>
      <c r="D222" t="s">
        <v>943</v>
      </c>
      <c r="E222">
        <v>4</v>
      </c>
      <c r="F222" s="11">
        <v>97.998000000000005</v>
      </c>
      <c r="G222" s="12">
        <v>0.79500000000000004</v>
      </c>
      <c r="H222" s="12">
        <v>0.63</v>
      </c>
      <c r="I222">
        <v>-5.8540000000000001</v>
      </c>
      <c r="J222" s="12">
        <v>4.3400000000000001E-2</v>
      </c>
      <c r="K222" s="12">
        <v>0.157</v>
      </c>
      <c r="L222" s="12">
        <v>0</v>
      </c>
      <c r="M222" s="12">
        <v>7.3200000000000001E-2</v>
      </c>
      <c r="N222" s="12">
        <v>0.44700000000000001</v>
      </c>
    </row>
    <row r="223" spans="2:14" x14ac:dyDescent="0.2">
      <c r="B223" s="9" t="str">
        <f>VLOOKUP(Table28[[#This Row],[track_id]],Table1[[id]:[Name]],2,FALSE)</f>
        <v>When I Was Your Man</v>
      </c>
      <c r="C223" t="s">
        <v>56</v>
      </c>
      <c r="D223" t="s">
        <v>918</v>
      </c>
      <c r="E223">
        <v>4</v>
      </c>
      <c r="F223" s="11">
        <v>72.795000000000002</v>
      </c>
      <c r="G223" s="12">
        <v>0.61199999999999999</v>
      </c>
      <c r="H223" s="12">
        <v>0.28000000000000003</v>
      </c>
      <c r="I223">
        <v>-8.6479999999999997</v>
      </c>
      <c r="J223" s="12">
        <v>4.3400000000000001E-2</v>
      </c>
      <c r="K223" s="12">
        <v>0.93200000000000005</v>
      </c>
      <c r="L223" s="12">
        <v>0</v>
      </c>
      <c r="M223" s="12">
        <v>8.7999999999999995E-2</v>
      </c>
      <c r="N223" s="12">
        <v>0.38700000000000001</v>
      </c>
    </row>
    <row r="224" spans="2:14" x14ac:dyDescent="0.2">
      <c r="B224" s="13" t="str">
        <f>VLOOKUP(Table28[[#This Row],[track_id]],Table1[[id]:[Name]],2,FALSE)</f>
        <v>Locked out of Heaven</v>
      </c>
      <c r="C224" t="s">
        <v>60</v>
      </c>
      <c r="D224" t="s">
        <v>920</v>
      </c>
      <c r="E224">
        <v>4</v>
      </c>
      <c r="F224" s="11">
        <v>143.994</v>
      </c>
      <c r="G224" s="12">
        <v>0.72599999999999998</v>
      </c>
      <c r="H224" s="12">
        <v>0.69799999999999995</v>
      </c>
      <c r="I224">
        <v>-4.165</v>
      </c>
      <c r="J224" s="12">
        <v>4.3099999999999999E-2</v>
      </c>
      <c r="K224" s="12">
        <v>4.9000000000000002E-2</v>
      </c>
      <c r="L224" s="12">
        <v>0</v>
      </c>
      <c r="M224" s="12">
        <v>0.309</v>
      </c>
      <c r="N224" s="12">
        <v>0.86699999999999999</v>
      </c>
    </row>
    <row r="225" spans="2:14" x14ac:dyDescent="0.2">
      <c r="B225" s="9" t="str">
        <f>VLOOKUP(Table28[[#This Row],[track_id]],Table1[[id]:[Name]],2,FALSE)</f>
        <v>Be Someone</v>
      </c>
      <c r="C225" t="s">
        <v>873</v>
      </c>
      <c r="D225" t="s">
        <v>927</v>
      </c>
      <c r="E225">
        <v>4</v>
      </c>
      <c r="F225" s="11">
        <v>135.03100000000001</v>
      </c>
      <c r="G225" s="12">
        <v>0.67900000000000005</v>
      </c>
      <c r="H225" s="12">
        <v>0.81899999999999995</v>
      </c>
      <c r="I225">
        <v>-4.577</v>
      </c>
      <c r="J225" s="12">
        <v>4.2599999999999999E-2</v>
      </c>
      <c r="K225" s="12">
        <v>8.2199999999999999E-3</v>
      </c>
      <c r="L225" s="12">
        <v>0</v>
      </c>
      <c r="M225" s="12">
        <v>7.5399999999999995E-2</v>
      </c>
      <c r="N225" s="12">
        <v>0.61499999999999999</v>
      </c>
    </row>
    <row r="226" spans="2:14" x14ac:dyDescent="0.2">
      <c r="B226" s="13" t="str">
        <f>VLOOKUP(Table28[[#This Row],[track_id]],Table1[[id]:[Name]],2,FALSE)</f>
        <v>Runaway Baby</v>
      </c>
      <c r="C226" t="s">
        <v>82</v>
      </c>
      <c r="D226" t="s">
        <v>934</v>
      </c>
      <c r="E226">
        <v>4</v>
      </c>
      <c r="F226" s="11">
        <v>163.864</v>
      </c>
      <c r="G226" s="12">
        <v>0.65800000000000003</v>
      </c>
      <c r="H226" s="12">
        <v>0.76200000000000001</v>
      </c>
      <c r="I226">
        <v>-3.028</v>
      </c>
      <c r="J226" s="12">
        <v>4.2500000000000003E-2</v>
      </c>
      <c r="K226" s="12">
        <v>0.26300000000000001</v>
      </c>
      <c r="L226" s="12">
        <v>0</v>
      </c>
      <c r="M226" s="12">
        <v>0.127</v>
      </c>
      <c r="N226" s="12">
        <v>0.82299999999999995</v>
      </c>
    </row>
    <row r="227" spans="2:14" x14ac:dyDescent="0.2">
      <c r="B227" s="9" t="str">
        <f>VLOOKUP(Table28[[#This Row],[track_id]],Table1[[id]:[Name]],2,FALSE)</f>
        <v>SHE SAID HE SAID SHE SAID</v>
      </c>
      <c r="C227" t="s">
        <v>203</v>
      </c>
      <c r="D227" t="s">
        <v>935</v>
      </c>
      <c r="E227">
        <v>4</v>
      </c>
      <c r="F227" s="11">
        <v>104.971</v>
      </c>
      <c r="G227" s="12">
        <v>0.66800000000000004</v>
      </c>
      <c r="H227" s="12">
        <v>0.67800000000000005</v>
      </c>
      <c r="I227">
        <v>-7.6550000000000002</v>
      </c>
      <c r="J227" s="12">
        <v>4.2500000000000003E-2</v>
      </c>
      <c r="K227" s="12">
        <v>0.22800000000000001</v>
      </c>
      <c r="L227" s="12">
        <v>0</v>
      </c>
      <c r="M227" s="12">
        <v>0.59099999999999997</v>
      </c>
      <c r="N227" s="12">
        <v>0.58699999999999997</v>
      </c>
    </row>
    <row r="228" spans="2:14" x14ac:dyDescent="0.2">
      <c r="B228" s="13" t="str">
        <f>VLOOKUP(Table28[[#This Row],[track_id]],Table1[[id]:[Name]],2,FALSE)</f>
        <v>Just the Way You Are</v>
      </c>
      <c r="C228" t="s">
        <v>65</v>
      </c>
      <c r="D228" t="s">
        <v>920</v>
      </c>
      <c r="E228">
        <v>4</v>
      </c>
      <c r="F228" s="11">
        <v>109.021</v>
      </c>
      <c r="G228" s="12">
        <v>0.63500000000000001</v>
      </c>
      <c r="H228" s="12">
        <v>0.84099999999999997</v>
      </c>
      <c r="I228">
        <v>-5.3789999999999996</v>
      </c>
      <c r="J228" s="12">
        <v>4.2200000000000001E-2</v>
      </c>
      <c r="K228" s="12">
        <v>1.34E-2</v>
      </c>
      <c r="L228" s="12">
        <v>0</v>
      </c>
      <c r="M228" s="12">
        <v>6.2199999999999998E-2</v>
      </c>
      <c r="N228" s="12">
        <v>0.42399999999999999</v>
      </c>
    </row>
    <row r="229" spans="2:14" x14ac:dyDescent="0.2">
      <c r="B229" s="9" t="str">
        <f>VLOOKUP(Table28[[#This Row],[track_id]],Table1[[id]:[Name]],2,FALSE)</f>
        <v>Always Been You</v>
      </c>
      <c r="C229" t="s">
        <v>725</v>
      </c>
      <c r="D229" t="s">
        <v>924</v>
      </c>
      <c r="E229">
        <v>4</v>
      </c>
      <c r="F229" s="11">
        <v>124.80200000000001</v>
      </c>
      <c r="G229" s="12">
        <v>0.37</v>
      </c>
      <c r="H229" s="12">
        <v>0.39</v>
      </c>
      <c r="I229">
        <v>-6.9580000000000002</v>
      </c>
      <c r="J229" s="12">
        <v>4.19E-2</v>
      </c>
      <c r="K229" s="12">
        <v>0.22900000000000001</v>
      </c>
      <c r="L229" s="12">
        <v>0</v>
      </c>
      <c r="M229" s="12">
        <v>8.2299999999999998E-2</v>
      </c>
      <c r="N229" s="12">
        <v>0.309</v>
      </c>
    </row>
    <row r="230" spans="2:14" x14ac:dyDescent="0.2">
      <c r="B230" s="13" t="str">
        <f>VLOOKUP(Table28[[#This Row],[track_id]],Table1[[id]:[Name]],2,FALSE)</f>
        <v>Bam Bam (feat. Ed Sheeran)</v>
      </c>
      <c r="C230" t="s">
        <v>640</v>
      </c>
      <c r="D230" t="s">
        <v>926</v>
      </c>
      <c r="E230">
        <v>4</v>
      </c>
      <c r="F230" s="11">
        <v>94.995999999999995</v>
      </c>
      <c r="G230" s="12">
        <v>0.75600000000000001</v>
      </c>
      <c r="H230" s="12">
        <v>0.69699999999999995</v>
      </c>
      <c r="I230">
        <v>-6.3769999999999998</v>
      </c>
      <c r="J230" s="12">
        <v>4.0099999999999997E-2</v>
      </c>
      <c r="K230" s="12">
        <v>0.182</v>
      </c>
      <c r="L230" s="12">
        <v>0</v>
      </c>
      <c r="M230" s="12">
        <v>0.33300000000000002</v>
      </c>
      <c r="N230" s="12">
        <v>0.95599999999999996</v>
      </c>
    </row>
    <row r="231" spans="2:14" x14ac:dyDescent="0.2">
      <c r="B231" s="9" t="str">
        <f>VLOOKUP(Table28[[#This Row],[track_id]],Table1[[id]:[Name]],2,FALSE)</f>
        <v>Only Angel</v>
      </c>
      <c r="C231" t="s">
        <v>7</v>
      </c>
      <c r="D231" t="s">
        <v>920</v>
      </c>
      <c r="E231">
        <v>4</v>
      </c>
      <c r="F231" s="11">
        <v>114.036</v>
      </c>
      <c r="G231" s="12">
        <v>0.55400000000000005</v>
      </c>
      <c r="H231" s="12">
        <v>0.84199999999999997</v>
      </c>
      <c r="I231">
        <v>-4.1130000000000004</v>
      </c>
      <c r="J231" s="12">
        <v>3.9699999999999999E-2</v>
      </c>
      <c r="K231" s="12">
        <v>0.28699999999999998</v>
      </c>
      <c r="L231" s="12">
        <v>0</v>
      </c>
      <c r="M231" s="12">
        <v>0.106</v>
      </c>
      <c r="N231" s="12">
        <v>0.34799999999999998</v>
      </c>
    </row>
    <row r="232" spans="2:14" x14ac:dyDescent="0.2">
      <c r="B232" s="13" t="str">
        <f>VLOOKUP(Table28[[#This Row],[track_id]],Table1[[id]:[Name]],2,FALSE)</f>
        <v>You'll Be In My Heart - From "Tarzan"/Soundtrack Version</v>
      </c>
      <c r="C232" t="s">
        <v>315</v>
      </c>
      <c r="D232" t="s">
        <v>927</v>
      </c>
      <c r="E232">
        <v>3</v>
      </c>
      <c r="F232" s="11">
        <v>101.023</v>
      </c>
      <c r="G232" s="12">
        <v>0.378</v>
      </c>
      <c r="H232" s="12">
        <v>9.5600000000000004E-2</v>
      </c>
      <c r="I232">
        <v>-21.07</v>
      </c>
      <c r="J232" s="12">
        <v>3.95E-2</v>
      </c>
      <c r="K232" s="12">
        <v>0.86099999999999999</v>
      </c>
      <c r="L232" s="12">
        <v>0</v>
      </c>
      <c r="M232" s="12">
        <v>0.20499999999999999</v>
      </c>
      <c r="N232" s="12">
        <v>0.32100000000000001</v>
      </c>
    </row>
    <row r="233" spans="2:14" x14ac:dyDescent="0.2">
      <c r="B233" s="9" t="str">
        <f>VLOOKUP(Table28[[#This Row],[track_id]],Table1[[id]:[Name]],2,FALSE)</f>
        <v>Nothing</v>
      </c>
      <c r="C233" t="s">
        <v>162</v>
      </c>
      <c r="D233" t="s">
        <v>919</v>
      </c>
      <c r="E233">
        <v>4</v>
      </c>
      <c r="F233" s="11">
        <v>157.012</v>
      </c>
      <c r="G233" s="12">
        <v>0.47299999999999998</v>
      </c>
      <c r="H233" s="12">
        <v>0.83299999999999996</v>
      </c>
      <c r="I233">
        <v>-5.0129999999999999</v>
      </c>
      <c r="J233" s="12">
        <v>3.9E-2</v>
      </c>
      <c r="K233" s="12">
        <v>3.6900000000000001E-3</v>
      </c>
      <c r="L233" s="12">
        <v>0</v>
      </c>
      <c r="M233" s="12">
        <v>0.11799999999999999</v>
      </c>
      <c r="N233" s="12">
        <v>0.503</v>
      </c>
    </row>
    <row r="234" spans="2:14" x14ac:dyDescent="0.2">
      <c r="B234" s="13" t="str">
        <f>VLOOKUP(Table28[[#This Row],[track_id]],Table1[[id]:[Name]],2,FALSE)</f>
        <v>The Impossible Dream (The Quest)</v>
      </c>
      <c r="C234" t="s">
        <v>462</v>
      </c>
      <c r="D234" t="s">
        <v>928</v>
      </c>
      <c r="E234">
        <v>3</v>
      </c>
      <c r="F234" s="11">
        <v>125.374</v>
      </c>
      <c r="G234" s="12">
        <v>0.34399999999999997</v>
      </c>
      <c r="H234" s="12">
        <v>0.191</v>
      </c>
      <c r="I234">
        <v>-15.09</v>
      </c>
      <c r="J234" s="12">
        <v>3.9E-2</v>
      </c>
      <c r="K234" s="12">
        <v>0.79900000000000004</v>
      </c>
      <c r="L234" s="12">
        <v>0</v>
      </c>
      <c r="M234" s="12">
        <v>0.159</v>
      </c>
      <c r="N234" s="12">
        <v>0.32700000000000001</v>
      </c>
    </row>
    <row r="235" spans="2:14" x14ac:dyDescent="0.2">
      <c r="B235" s="9" t="str">
        <f>VLOOKUP(Table28[[#This Row],[track_id]],Table1[[id]:[Name]],2,FALSE)</f>
        <v>Ï†úÎ∞ú</v>
      </c>
      <c r="C235" t="s">
        <v>581</v>
      </c>
      <c r="D235" t="s">
        <v>936</v>
      </c>
      <c r="E235">
        <v>4</v>
      </c>
      <c r="F235" s="11">
        <v>122.52200000000001</v>
      </c>
      <c r="G235" s="12">
        <v>0.38800000000000001</v>
      </c>
      <c r="H235" s="12">
        <v>0.28899999999999998</v>
      </c>
      <c r="I235">
        <v>-7.3940000000000001</v>
      </c>
      <c r="J235" s="12">
        <v>3.8600000000000002E-2</v>
      </c>
      <c r="K235" s="12">
        <v>0.59299999999999997</v>
      </c>
      <c r="L235" s="12">
        <v>0</v>
      </c>
      <c r="M235" s="12">
        <v>0.15</v>
      </c>
      <c r="N235" s="12">
        <v>0.193</v>
      </c>
    </row>
    <row r="236" spans="2:14" x14ac:dyDescent="0.2">
      <c r="B236" s="13" t="str">
        <f>VLOOKUP(Table28[[#This Row],[track_id]],Table1[[id]:[Name]],2,FALSE)</f>
        <v>Better Alone</v>
      </c>
      <c r="C236" t="s">
        <v>506</v>
      </c>
      <c r="D236" t="s">
        <v>922</v>
      </c>
      <c r="E236">
        <v>4</v>
      </c>
      <c r="F236" s="11">
        <v>126.039</v>
      </c>
      <c r="G236" s="12">
        <v>0.504</v>
      </c>
      <c r="H236" s="12">
        <v>0.47</v>
      </c>
      <c r="I236">
        <v>-6.1050000000000004</v>
      </c>
      <c r="J236" s="12">
        <v>3.8300000000000001E-2</v>
      </c>
      <c r="K236" s="12">
        <v>0.49</v>
      </c>
      <c r="L236" s="12">
        <v>0</v>
      </c>
      <c r="M236" s="12">
        <v>0.10100000000000001</v>
      </c>
      <c r="N236" s="12">
        <v>0.184</v>
      </c>
    </row>
    <row r="237" spans="2:14" x14ac:dyDescent="0.2">
      <c r="B237" s="9" t="str">
        <f>VLOOKUP(Table28[[#This Row],[track_id]],Table1[[id]:[Name]],2,FALSE)</f>
        <v>Para Enamorarte</v>
      </c>
      <c r="C237" t="s">
        <v>627</v>
      </c>
      <c r="D237" t="s">
        <v>919</v>
      </c>
      <c r="E237">
        <v>4</v>
      </c>
      <c r="F237" s="11">
        <v>115.999</v>
      </c>
      <c r="G237" s="12">
        <v>0.81699999999999995</v>
      </c>
      <c r="H237" s="12">
        <v>0.67600000000000005</v>
      </c>
      <c r="I237">
        <v>-4.6070000000000002</v>
      </c>
      <c r="J237" s="12">
        <v>3.7900000000000003E-2</v>
      </c>
      <c r="K237" s="12">
        <v>9.2399999999999996E-2</v>
      </c>
      <c r="L237" s="12">
        <v>0</v>
      </c>
      <c r="M237" s="12">
        <v>9.8799999999999999E-2</v>
      </c>
      <c r="N237" s="12">
        <v>0.79600000000000004</v>
      </c>
    </row>
    <row r="238" spans="2:14" x14ac:dyDescent="0.2">
      <c r="B238" s="13" t="str">
        <f>VLOOKUP(Table28[[#This Row],[track_id]],Table1[[id]:[Name]],2,FALSE)</f>
        <v>Îàà,ÏΩî,ÏûÖ (Eyes, Nose, Lips)</v>
      </c>
      <c r="C238" t="s">
        <v>577</v>
      </c>
      <c r="D238" t="s">
        <v>918</v>
      </c>
      <c r="E238">
        <v>4</v>
      </c>
      <c r="F238" s="11">
        <v>143.77699999999999</v>
      </c>
      <c r="G238" s="12">
        <v>0.63100000000000001</v>
      </c>
      <c r="H238" s="12">
        <v>0.51600000000000001</v>
      </c>
      <c r="I238">
        <v>-5.7590000000000003</v>
      </c>
      <c r="J238" s="12">
        <v>3.78E-2</v>
      </c>
      <c r="K238" s="12">
        <v>0.73799999999999999</v>
      </c>
      <c r="L238" s="12">
        <v>0</v>
      </c>
      <c r="M238" s="12">
        <v>0.26400000000000001</v>
      </c>
      <c r="N238" s="12">
        <v>0.254</v>
      </c>
    </row>
    <row r="239" spans="2:14" x14ac:dyDescent="0.2">
      <c r="B239" s="9" t="str">
        <f>VLOOKUP(Table28[[#This Row],[track_id]],Table1[[id]:[Name]],2,FALSE)</f>
        <v>I Know Where I've Been</v>
      </c>
      <c r="C239" t="s">
        <v>910</v>
      </c>
      <c r="D239" t="s">
        <v>928</v>
      </c>
      <c r="E239">
        <v>3</v>
      </c>
      <c r="F239" s="11">
        <v>179.48099999999999</v>
      </c>
      <c r="G239" s="12">
        <v>0.309</v>
      </c>
      <c r="H239" s="12">
        <v>0.52</v>
      </c>
      <c r="I239">
        <v>-5.5949999999999998</v>
      </c>
      <c r="J239" s="12">
        <v>3.7699999999999997E-2</v>
      </c>
      <c r="K239" s="12">
        <v>0.67200000000000004</v>
      </c>
      <c r="L239" s="12">
        <v>0</v>
      </c>
      <c r="M239" s="12">
        <v>0.16500000000000001</v>
      </c>
      <c r="N239" s="12">
        <v>0.29699999999999999</v>
      </c>
    </row>
    <row r="240" spans="2:14" x14ac:dyDescent="0.2">
      <c r="B240" s="13" t="str">
        <f>VLOOKUP(Table28[[#This Row],[track_id]],Table1[[id]:[Name]],2,FALSE)</f>
        <v>Culpa al Coraz√≥n</v>
      </c>
      <c r="C240" t="s">
        <v>573</v>
      </c>
      <c r="D240" t="s">
        <v>918</v>
      </c>
      <c r="E240">
        <v>4</v>
      </c>
      <c r="F240" s="11">
        <v>122.99</v>
      </c>
      <c r="G240" s="12">
        <v>0.83899999999999997</v>
      </c>
      <c r="H240" s="12">
        <v>0.64900000000000002</v>
      </c>
      <c r="I240">
        <v>-6.1210000000000004</v>
      </c>
      <c r="J240" s="12">
        <v>3.7199999999999997E-2</v>
      </c>
      <c r="K240" s="12">
        <v>0.46500000000000002</v>
      </c>
      <c r="L240" s="12">
        <v>0</v>
      </c>
      <c r="M240" s="12">
        <v>9.7299999999999998E-2</v>
      </c>
      <c r="N240" s="12">
        <v>0.90400000000000003</v>
      </c>
    </row>
    <row r="241" spans="2:14" x14ac:dyDescent="0.2">
      <c r="B241" s="9" t="str">
        <f>VLOOKUP(Table28[[#This Row],[track_id]],Table1[[id]:[Name]],2,FALSE)</f>
        <v>Marry You</v>
      </c>
      <c r="C241" t="s">
        <v>67</v>
      </c>
      <c r="D241" t="s">
        <v>928</v>
      </c>
      <c r="E241">
        <v>4</v>
      </c>
      <c r="F241" s="11">
        <v>144.905</v>
      </c>
      <c r="G241" s="12">
        <v>0.621</v>
      </c>
      <c r="H241" s="12">
        <v>0.82</v>
      </c>
      <c r="I241">
        <v>-4.8650000000000002</v>
      </c>
      <c r="J241" s="12">
        <v>3.6700000000000003E-2</v>
      </c>
      <c r="K241" s="12">
        <v>0.33200000000000002</v>
      </c>
      <c r="L241" s="12">
        <v>0</v>
      </c>
      <c r="M241" s="12">
        <v>0.104</v>
      </c>
      <c r="N241" s="12">
        <v>0.45200000000000001</v>
      </c>
    </row>
    <row r="242" spans="2:14" x14ac:dyDescent="0.2">
      <c r="B242" s="13" t="str">
        <f>VLOOKUP(Table28[[#This Row],[track_id]],Table1[[id]:[Name]],2,FALSE)</f>
        <v>Double Life - From "Despicable Me 4"</v>
      </c>
      <c r="C242" t="s">
        <v>727</v>
      </c>
      <c r="D242" t="s">
        <v>926</v>
      </c>
      <c r="E242">
        <v>4</v>
      </c>
      <c r="F242" s="11">
        <v>119.944</v>
      </c>
      <c r="G242" s="12">
        <v>0.85099999999999998</v>
      </c>
      <c r="H242" s="12">
        <v>0.65200000000000002</v>
      </c>
      <c r="I242">
        <v>-4.3330000000000002</v>
      </c>
      <c r="J242" s="12">
        <v>3.6700000000000003E-2</v>
      </c>
      <c r="K242" s="12">
        <v>3.1699999999999999E-2</v>
      </c>
      <c r="L242" s="12">
        <v>0</v>
      </c>
      <c r="M242" s="12">
        <v>9.3600000000000003E-2</v>
      </c>
      <c r="N242" s="12">
        <v>0.69599999999999995</v>
      </c>
    </row>
    <row r="243" spans="2:14" x14ac:dyDescent="0.2">
      <c r="B243" s="9" t="str">
        <f>VLOOKUP(Table28[[#This Row],[track_id]],Table1[[id]:[Name]],2,FALSE)</f>
        <v>Best Part (feat. H.E.R.)</v>
      </c>
      <c r="C243" t="s">
        <v>96</v>
      </c>
      <c r="D243" t="s">
        <v>922</v>
      </c>
      <c r="E243">
        <v>4</v>
      </c>
      <c r="F243" s="11">
        <v>75.239999999999995</v>
      </c>
      <c r="G243" s="12">
        <v>0.52400000000000002</v>
      </c>
      <c r="H243" s="12">
        <v>0.36399999999999999</v>
      </c>
      <c r="I243">
        <v>-10.209</v>
      </c>
      <c r="J243" s="12">
        <v>3.6700000000000003E-2</v>
      </c>
      <c r="K243" s="12">
        <v>0.80800000000000005</v>
      </c>
      <c r="L243" s="12">
        <v>0</v>
      </c>
      <c r="M243" s="12">
        <v>0.1</v>
      </c>
      <c r="N243" s="12">
        <v>0.436</v>
      </c>
    </row>
    <row r="244" spans="2:14" x14ac:dyDescent="0.2">
      <c r="B244" s="13" t="str">
        <f>VLOOKUP(Table28[[#This Row],[track_id]],Table1[[id]:[Name]],2,FALSE)</f>
        <v>Secrets</v>
      </c>
      <c r="C244" t="s">
        <v>157</v>
      </c>
      <c r="D244" t="s">
        <v>919</v>
      </c>
      <c r="E244">
        <v>4</v>
      </c>
      <c r="F244" s="11">
        <v>148.02099999999999</v>
      </c>
      <c r="G244" s="12">
        <v>0.51600000000000001</v>
      </c>
      <c r="H244" s="12">
        <v>0.76400000000000001</v>
      </c>
      <c r="I244">
        <v>-6.2229999999999999</v>
      </c>
      <c r="J244" s="12">
        <v>3.6600000000000001E-2</v>
      </c>
      <c r="K244" s="12">
        <v>7.17E-2</v>
      </c>
      <c r="L244" s="12">
        <v>0</v>
      </c>
      <c r="M244" s="12">
        <v>0.115</v>
      </c>
      <c r="N244" s="12">
        <v>0.376</v>
      </c>
    </row>
    <row r="245" spans="2:14" x14ac:dyDescent="0.2">
      <c r="B245" s="9" t="str">
        <f>VLOOKUP(Table28[[#This Row],[track_id]],Table1[[id]:[Name]],2,FALSE)</f>
        <v>End of the Day</v>
      </c>
      <c r="C245" t="s">
        <v>847</v>
      </c>
      <c r="D245" t="s">
        <v>929</v>
      </c>
      <c r="E245">
        <v>5</v>
      </c>
      <c r="F245" s="11">
        <v>153.69200000000001</v>
      </c>
      <c r="G245" s="12">
        <v>0.502</v>
      </c>
      <c r="H245" s="12">
        <v>0.59399999999999997</v>
      </c>
      <c r="I245">
        <v>-5.0309999999999997</v>
      </c>
      <c r="J245" s="12">
        <v>3.6499999999999998E-2</v>
      </c>
      <c r="K245" s="12">
        <v>2.5600000000000001E-2</v>
      </c>
      <c r="L245" s="12">
        <v>0</v>
      </c>
      <c r="M245" s="12">
        <v>8.3400000000000002E-2</v>
      </c>
      <c r="N245" s="12">
        <v>0.34899999999999998</v>
      </c>
    </row>
    <row r="246" spans="2:14" x14ac:dyDescent="0.2">
      <c r="B246" s="13" t="str">
        <f>VLOOKUP(Table28[[#This Row],[track_id]],Table1[[id]:[Name]],2,FALSE)</f>
        <v>favorite crime</v>
      </c>
      <c r="C246" t="s">
        <v>118</v>
      </c>
      <c r="D246" t="s">
        <v>927</v>
      </c>
      <c r="E246">
        <v>4</v>
      </c>
      <c r="F246" s="11">
        <v>172.929</v>
      </c>
      <c r="G246" s="12">
        <v>0.36899999999999999</v>
      </c>
      <c r="H246" s="12">
        <v>0.27200000000000002</v>
      </c>
      <c r="I246">
        <v>-10.497</v>
      </c>
      <c r="J246" s="12">
        <v>3.6400000000000002E-2</v>
      </c>
      <c r="K246" s="12">
        <v>0.86599999999999999</v>
      </c>
      <c r="L246" s="12">
        <v>0</v>
      </c>
      <c r="M246" s="12">
        <v>0.14699999999999999</v>
      </c>
      <c r="N246" s="12">
        <v>0.218</v>
      </c>
    </row>
    <row r="247" spans="2:14" x14ac:dyDescent="0.2">
      <c r="B247" s="9" t="str">
        <f>VLOOKUP(Table28[[#This Row],[track_id]],Table1[[id]:[Name]],2,FALSE)</f>
        <v>Set Me Free</v>
      </c>
      <c r="C247" t="s">
        <v>199</v>
      </c>
      <c r="D247" t="s">
        <v>919</v>
      </c>
      <c r="E247">
        <v>4</v>
      </c>
      <c r="F247" s="11">
        <v>130.11000000000001</v>
      </c>
      <c r="G247" s="12">
        <v>0.44900000000000001</v>
      </c>
      <c r="H247" s="12">
        <v>0.39</v>
      </c>
      <c r="I247">
        <v>-8.2629999999999999</v>
      </c>
      <c r="J247" s="12">
        <v>3.6299999999999999E-2</v>
      </c>
      <c r="K247" s="12">
        <v>0.25600000000000001</v>
      </c>
      <c r="L247" s="12">
        <v>0</v>
      </c>
      <c r="M247" s="12">
        <v>0.14699999999999999</v>
      </c>
      <c r="N247" s="12">
        <v>0.123</v>
      </c>
    </row>
    <row r="248" spans="2:14" x14ac:dyDescent="0.2">
      <c r="B248" s="13" t="str">
        <f>VLOOKUP(Table28[[#This Row],[track_id]],Table1[[id]:[Name]],2,FALSE)</f>
        <v>All 4 Nothing (I'm So In Love)</v>
      </c>
      <c r="C248" t="s">
        <v>648</v>
      </c>
      <c r="D248" t="s">
        <v>923</v>
      </c>
      <c r="E248">
        <v>4</v>
      </c>
      <c r="F248" s="11">
        <v>131.99</v>
      </c>
      <c r="G248" s="12">
        <v>0.72</v>
      </c>
      <c r="H248" s="12">
        <v>0.81899999999999995</v>
      </c>
      <c r="I248">
        <v>-4.5880000000000001</v>
      </c>
      <c r="J248" s="12">
        <v>3.6200000000000003E-2</v>
      </c>
      <c r="K248" s="12">
        <v>4.1099999999999998E-2</v>
      </c>
      <c r="L248" s="12">
        <v>0</v>
      </c>
      <c r="M248" s="12">
        <v>6.0600000000000001E-2</v>
      </c>
      <c r="N248" s="12">
        <v>0.89800000000000002</v>
      </c>
    </row>
    <row r="249" spans="2:14" x14ac:dyDescent="0.2">
      <c r="B249" s="9" t="str">
        <f>VLOOKUP(Table28[[#This Row],[track_id]],Table1[[id]:[Name]],2,FALSE)</f>
        <v>Intro</v>
      </c>
      <c r="C249" t="s">
        <v>871</v>
      </c>
      <c r="D249" t="s">
        <v>927</v>
      </c>
      <c r="E249">
        <v>4</v>
      </c>
      <c r="F249" s="11">
        <v>59.722000000000001</v>
      </c>
      <c r="G249" s="12">
        <v>0.34599999999999997</v>
      </c>
      <c r="H249" s="12">
        <v>0.22800000000000001</v>
      </c>
      <c r="I249">
        <v>-9.7089999999999996</v>
      </c>
      <c r="J249" s="12">
        <v>3.6200000000000003E-2</v>
      </c>
      <c r="K249" s="12">
        <v>0.86799999999999999</v>
      </c>
      <c r="L249" s="12">
        <v>0</v>
      </c>
      <c r="M249" s="12">
        <v>0.188</v>
      </c>
      <c r="N249" s="12">
        <v>0.224</v>
      </c>
    </row>
    <row r="250" spans="2:14" x14ac:dyDescent="0.2">
      <c r="B250" s="13" t="str">
        <f>VLOOKUP(Table28[[#This Row],[track_id]],Table1[[id]:[Name]],2,FALSE)</f>
        <v>Finally Free</v>
      </c>
      <c r="C250" t="s">
        <v>209</v>
      </c>
      <c r="D250" t="s">
        <v>929</v>
      </c>
      <c r="E250">
        <v>4</v>
      </c>
      <c r="F250" s="11">
        <v>171.797</v>
      </c>
      <c r="G250" s="12">
        <v>0.434</v>
      </c>
      <c r="H250" s="12">
        <v>0.71299999999999997</v>
      </c>
      <c r="I250">
        <v>-6.44</v>
      </c>
      <c r="J250" s="12">
        <v>3.61E-2</v>
      </c>
      <c r="K250" s="12">
        <v>0.16800000000000001</v>
      </c>
      <c r="L250" s="12">
        <v>0</v>
      </c>
      <c r="M250" s="12">
        <v>0.10100000000000001</v>
      </c>
      <c r="N250" s="12">
        <v>0.376</v>
      </c>
    </row>
    <row r="251" spans="2:14" x14ac:dyDescent="0.2">
      <c r="B251" s="9" t="str">
        <f>VLOOKUP(Table28[[#This Row],[track_id]],Table1[[id]:[Name]],2,FALSE)</f>
        <v>Angel Baby</v>
      </c>
      <c r="C251" t="s">
        <v>50</v>
      </c>
      <c r="D251" t="s">
        <v>929</v>
      </c>
      <c r="E251">
        <v>4</v>
      </c>
      <c r="F251" s="11">
        <v>72.498000000000005</v>
      </c>
      <c r="G251" s="12">
        <v>0.55900000000000005</v>
      </c>
      <c r="H251" s="12">
        <v>0.55900000000000005</v>
      </c>
      <c r="I251">
        <v>-6.4249999999999998</v>
      </c>
      <c r="J251" s="12">
        <v>3.5799999999999998E-2</v>
      </c>
      <c r="K251" s="12">
        <v>1.4500000000000001E-2</v>
      </c>
      <c r="L251" s="12">
        <v>0</v>
      </c>
      <c r="M251" s="12">
        <v>0.13800000000000001</v>
      </c>
      <c r="N251" s="12">
        <v>0.33800000000000002</v>
      </c>
    </row>
    <row r="252" spans="2:14" x14ac:dyDescent="0.2">
      <c r="B252" s="13" t="str">
        <f>VLOOKUP(Table28[[#This Row],[track_id]],Table1[[id]:[Name]],2,FALSE)</f>
        <v>Boyfriends</v>
      </c>
      <c r="C252" t="s">
        <v>18</v>
      </c>
      <c r="D252" t="s">
        <v>918</v>
      </c>
      <c r="E252">
        <v>4</v>
      </c>
      <c r="F252" s="11">
        <v>118.029</v>
      </c>
      <c r="G252" s="12">
        <v>0.41699999999999998</v>
      </c>
      <c r="H252" s="12">
        <v>0.20200000000000001</v>
      </c>
      <c r="I252">
        <v>-10.976000000000001</v>
      </c>
      <c r="J252" s="12">
        <v>3.5700000000000003E-2</v>
      </c>
      <c r="K252" s="12">
        <v>0.93500000000000005</v>
      </c>
      <c r="L252" s="12">
        <v>0</v>
      </c>
      <c r="M252" s="12">
        <v>0.108</v>
      </c>
      <c r="N252" s="12">
        <v>0.32300000000000001</v>
      </c>
    </row>
    <row r="253" spans="2:14" x14ac:dyDescent="0.2">
      <c r="B253" s="9" t="str">
        <f>VLOOKUP(Table28[[#This Row],[track_id]],Table1[[id]:[Name]],2,FALSE)</f>
        <v>Desperado</v>
      </c>
      <c r="C253" t="s">
        <v>292</v>
      </c>
      <c r="D253" t="s">
        <v>922</v>
      </c>
      <c r="E253">
        <v>4</v>
      </c>
      <c r="F253" s="11">
        <v>118.143</v>
      </c>
      <c r="G253" s="12">
        <v>0.36599999999999999</v>
      </c>
      <c r="H253" s="12">
        <v>0.16500000000000001</v>
      </c>
      <c r="I253">
        <v>-12.686</v>
      </c>
      <c r="J253" s="12">
        <v>3.5499999999999997E-2</v>
      </c>
      <c r="K253" s="12">
        <v>0.93500000000000005</v>
      </c>
      <c r="L253" s="12">
        <v>0</v>
      </c>
      <c r="M253" s="12">
        <v>0.157</v>
      </c>
      <c r="N253" s="12">
        <v>0.32100000000000001</v>
      </c>
    </row>
    <row r="254" spans="2:14" x14ac:dyDescent="0.2">
      <c r="B254" s="13" t="str">
        <f>VLOOKUP(Table28[[#This Row],[track_id]],Table1[[id]:[Name]],2,FALSE)</f>
        <v>Save the Last Dance for Me</v>
      </c>
      <c r="C254" t="s">
        <v>460</v>
      </c>
      <c r="D254" t="s">
        <v>921</v>
      </c>
      <c r="E254">
        <v>4</v>
      </c>
      <c r="F254" s="11">
        <v>133.952</v>
      </c>
      <c r="G254" s="12">
        <v>0.745</v>
      </c>
      <c r="H254" s="12">
        <v>0.45</v>
      </c>
      <c r="I254">
        <v>-9.1210000000000004</v>
      </c>
      <c r="J254" s="12">
        <v>3.5400000000000001E-2</v>
      </c>
      <c r="K254" s="12">
        <v>0.28799999999999998</v>
      </c>
      <c r="L254" s="12">
        <v>0</v>
      </c>
      <c r="M254" s="12">
        <v>5.3800000000000001E-2</v>
      </c>
      <c r="N254" s="12">
        <v>0.80700000000000005</v>
      </c>
    </row>
    <row r="255" spans="2:14" x14ac:dyDescent="0.2">
      <c r="B255" s="9" t="str">
        <f>VLOOKUP(Table28[[#This Row],[track_id]],Table1[[id]:[Name]],2,FALSE)</f>
        <v>Yo√º And I</v>
      </c>
      <c r="C255" t="s">
        <v>650</v>
      </c>
      <c r="D255" t="s">
        <v>918</v>
      </c>
      <c r="E255">
        <v>4</v>
      </c>
      <c r="F255" s="11">
        <v>124.536</v>
      </c>
      <c r="G255" s="12">
        <v>0.55500000000000005</v>
      </c>
      <c r="H255" s="12">
        <v>0.33100000000000002</v>
      </c>
      <c r="I255">
        <v>-8.6219999999999999</v>
      </c>
      <c r="J255" s="12">
        <v>3.5400000000000001E-2</v>
      </c>
      <c r="K255" s="12">
        <v>0.434</v>
      </c>
      <c r="L255" s="12">
        <v>0</v>
      </c>
      <c r="M255" s="12">
        <v>0.11700000000000001</v>
      </c>
      <c r="N255" s="12">
        <v>0.255</v>
      </c>
    </row>
    <row r="256" spans="2:14" x14ac:dyDescent="0.2">
      <c r="B256" s="13" t="str">
        <f>VLOOKUP(Table28[[#This Row],[track_id]],Table1[[id]:[Name]],2,FALSE)</f>
        <v>Night Changes</v>
      </c>
      <c r="C256" t="s">
        <v>145</v>
      </c>
      <c r="D256" t="s">
        <v>926</v>
      </c>
      <c r="E256">
        <v>4</v>
      </c>
      <c r="F256" s="11">
        <v>120.001</v>
      </c>
      <c r="G256" s="12">
        <v>0.67200000000000004</v>
      </c>
      <c r="H256" s="12">
        <v>0.52</v>
      </c>
      <c r="I256">
        <v>-7.7469999999999999</v>
      </c>
      <c r="J256" s="12">
        <v>3.5299999999999998E-2</v>
      </c>
      <c r="K256" s="12">
        <v>0.85899999999999999</v>
      </c>
      <c r="L256" s="12">
        <v>0</v>
      </c>
      <c r="M256" s="12">
        <v>0.115</v>
      </c>
      <c r="N256" s="12">
        <v>0.37</v>
      </c>
    </row>
    <row r="257" spans="2:14" x14ac:dyDescent="0.2">
      <c r="B257" s="9" t="str">
        <f>VLOOKUP(Table28[[#This Row],[track_id]],Table1[[id]:[Name]],2,FALSE)</f>
        <v>Is It Over Now? (Taylor's Version) (From The Vault)</v>
      </c>
      <c r="C257" t="s">
        <v>826</v>
      </c>
      <c r="D257" t="s">
        <v>918</v>
      </c>
      <c r="E257">
        <v>4</v>
      </c>
      <c r="F257" s="11">
        <v>100.001</v>
      </c>
      <c r="G257" s="12">
        <v>0.59899999999999998</v>
      </c>
      <c r="H257" s="12">
        <v>0.65100000000000002</v>
      </c>
      <c r="I257">
        <v>-7.343</v>
      </c>
      <c r="J257" s="12">
        <v>3.5000000000000003E-2</v>
      </c>
      <c r="K257" s="12">
        <v>4.8599999999999997E-2</v>
      </c>
      <c r="L257" s="12">
        <v>0</v>
      </c>
      <c r="M257" s="12">
        <v>0.126</v>
      </c>
      <c r="N257" s="12">
        <v>0.153</v>
      </c>
    </row>
    <row r="258" spans="2:14" x14ac:dyDescent="0.2">
      <c r="B258" s="13" t="str">
        <f>VLOOKUP(Table28[[#This Row],[track_id]],Table1[[id]:[Name]],2,FALSE)</f>
        <v>This Love (Taylor‚Äôs Version)</v>
      </c>
      <c r="C258" t="s">
        <v>814</v>
      </c>
      <c r="D258" t="s">
        <v>921</v>
      </c>
      <c r="E258">
        <v>4</v>
      </c>
      <c r="F258" s="11">
        <v>144.03899999999999</v>
      </c>
      <c r="G258" s="12">
        <v>0.47</v>
      </c>
      <c r="H258" s="12">
        <v>0.49399999999999999</v>
      </c>
      <c r="I258">
        <v>-8.6720000000000006</v>
      </c>
      <c r="J258" s="12">
        <v>3.49E-2</v>
      </c>
      <c r="K258" s="12">
        <v>0.30199999999999999</v>
      </c>
      <c r="L258" s="12">
        <v>0</v>
      </c>
      <c r="M258" s="12">
        <v>6.7199999999999996E-2</v>
      </c>
      <c r="N258" s="12">
        <v>5.2400000000000002E-2</v>
      </c>
    </row>
    <row r="259" spans="2:14" x14ac:dyDescent="0.2">
      <c r="B259" s="9" t="str">
        <f>VLOOKUP(Table28[[#This Row],[track_id]],Table1[[id]:[Name]],2,FALSE)</f>
        <v>Speak Now (Taylor's Version)</v>
      </c>
      <c r="C259" t="s">
        <v>835</v>
      </c>
      <c r="D259" t="s">
        <v>922</v>
      </c>
      <c r="E259">
        <v>4</v>
      </c>
      <c r="F259" s="11">
        <v>119.002</v>
      </c>
      <c r="G259" s="12">
        <v>0.73399999999999999</v>
      </c>
      <c r="H259" s="12">
        <v>0.68600000000000005</v>
      </c>
      <c r="I259">
        <v>-2.9260000000000002</v>
      </c>
      <c r="J259" s="12">
        <v>3.49E-2</v>
      </c>
      <c r="K259" s="12">
        <v>0.22500000000000001</v>
      </c>
      <c r="L259" s="12">
        <v>0</v>
      </c>
      <c r="M259" s="12">
        <v>0.13600000000000001</v>
      </c>
      <c r="N259" s="12">
        <v>0.59799999999999998</v>
      </c>
    </row>
    <row r="260" spans="2:14" x14ac:dyDescent="0.2">
      <c r="B260" s="13" t="str">
        <f>VLOOKUP(Table28[[#This Row],[track_id]],Table1[[id]:[Name]],2,FALSE)</f>
        <v>Clean</v>
      </c>
      <c r="C260" t="s">
        <v>242</v>
      </c>
      <c r="D260" t="s">
        <v>921</v>
      </c>
      <c r="E260">
        <v>4</v>
      </c>
      <c r="F260" s="11">
        <v>103.98099999999999</v>
      </c>
      <c r="G260" s="12">
        <v>0.81</v>
      </c>
      <c r="H260" s="12">
        <v>0.379</v>
      </c>
      <c r="I260">
        <v>-7.7709999999999999</v>
      </c>
      <c r="J260" s="12">
        <v>3.49E-2</v>
      </c>
      <c r="K260" s="12">
        <v>0.24099999999999999</v>
      </c>
      <c r="L260" s="12">
        <v>0</v>
      </c>
      <c r="M260" s="12">
        <v>0.113</v>
      </c>
      <c r="N260" s="12">
        <v>0.22</v>
      </c>
    </row>
    <row r="261" spans="2:14" x14ac:dyDescent="0.2">
      <c r="B261" s="9" t="str">
        <f>VLOOKUP(Table28[[#This Row],[track_id]],Table1[[id]:[Name]],2,FALSE)</f>
        <v>Half a Heart</v>
      </c>
      <c r="C261" t="s">
        <v>147</v>
      </c>
      <c r="D261" t="s">
        <v>918</v>
      </c>
      <c r="E261">
        <v>4</v>
      </c>
      <c r="F261" s="11">
        <v>155.95400000000001</v>
      </c>
      <c r="G261" s="12">
        <v>0.51500000000000001</v>
      </c>
      <c r="H261" s="12">
        <v>0.71399999999999997</v>
      </c>
      <c r="I261">
        <v>-4.516</v>
      </c>
      <c r="J261" s="12">
        <v>3.4799999999999998E-2</v>
      </c>
      <c r="K261" s="12">
        <v>0.28599999999999998</v>
      </c>
      <c r="L261" s="12">
        <v>0</v>
      </c>
      <c r="M261" s="12">
        <v>0.11799999999999999</v>
      </c>
      <c r="N261" s="12">
        <v>0.495</v>
      </c>
    </row>
    <row r="262" spans="2:14" x14ac:dyDescent="0.2">
      <c r="B262" s="13" t="str">
        <f>VLOOKUP(Table28[[#This Row],[track_id]],Table1[[id]:[Name]],2,FALSE)</f>
        <v>Steal My Girl</v>
      </c>
      <c r="C262" t="s">
        <v>140</v>
      </c>
      <c r="D262" t="s">
        <v>934</v>
      </c>
      <c r="E262">
        <v>4</v>
      </c>
      <c r="F262" s="11">
        <v>77.216999999999999</v>
      </c>
      <c r="G262" s="12">
        <v>0.53600000000000003</v>
      </c>
      <c r="H262" s="12">
        <v>0.76800000000000002</v>
      </c>
      <c r="I262">
        <v>-5.9480000000000004</v>
      </c>
      <c r="J262" s="12">
        <v>3.4700000000000002E-2</v>
      </c>
      <c r="K262" s="12">
        <v>4.3299999999999996E-3</v>
      </c>
      <c r="L262" s="12">
        <v>0</v>
      </c>
      <c r="M262" s="12">
        <v>0.114</v>
      </c>
      <c r="N262" s="12">
        <v>0.54500000000000004</v>
      </c>
    </row>
    <row r="263" spans="2:14" x14ac:dyDescent="0.2">
      <c r="B263" s="9" t="str">
        <f>VLOOKUP(Table28[[#This Row],[track_id]],Table1[[id]:[Name]],2,FALSE)</f>
        <v>You Say</v>
      </c>
      <c r="C263" t="s">
        <v>307</v>
      </c>
      <c r="D263" t="s">
        <v>920</v>
      </c>
      <c r="E263">
        <v>4</v>
      </c>
      <c r="F263" s="11">
        <v>147.87299999999999</v>
      </c>
      <c r="G263" s="12">
        <v>0.49399999999999999</v>
      </c>
      <c r="H263" s="12">
        <v>0.63200000000000001</v>
      </c>
      <c r="I263">
        <v>-6.89</v>
      </c>
      <c r="J263" s="12">
        <v>3.4200000000000001E-2</v>
      </c>
      <c r="K263" s="12">
        <v>0.68200000000000005</v>
      </c>
      <c r="L263" s="12">
        <v>0</v>
      </c>
      <c r="M263" s="12">
        <v>8.6900000000000005E-2</v>
      </c>
      <c r="N263" s="12">
        <v>7.9699999999999993E-2</v>
      </c>
    </row>
    <row r="264" spans="2:14" x14ac:dyDescent="0.2">
      <c r="B264" s="13" t="str">
        <f>VLOOKUP(Table28[[#This Row],[track_id]],Table1[[id]:[Name]],2,FALSE)</f>
        <v>No Hay Nadie M√°s</v>
      </c>
      <c r="C264" t="s">
        <v>561</v>
      </c>
      <c r="D264" t="s">
        <v>925</v>
      </c>
      <c r="E264">
        <v>4</v>
      </c>
      <c r="F264" s="11">
        <v>105.057</v>
      </c>
      <c r="G264" s="12">
        <v>0.69499999999999995</v>
      </c>
      <c r="H264" s="12">
        <v>0.379</v>
      </c>
      <c r="I264">
        <v>-9.1470000000000002</v>
      </c>
      <c r="J264" s="12">
        <v>3.4000000000000002E-2</v>
      </c>
      <c r="K264" s="12">
        <v>0.85799999999999998</v>
      </c>
      <c r="L264" s="12">
        <v>0</v>
      </c>
      <c r="M264" s="12">
        <v>0.106</v>
      </c>
      <c r="N264" s="12">
        <v>0.80500000000000005</v>
      </c>
    </row>
    <row r="265" spans="2:14" x14ac:dyDescent="0.2">
      <c r="B265" s="9" t="str">
        <f>VLOOKUP(Table28[[#This Row],[track_id]],Table1[[id]:[Name]],2,FALSE)</f>
        <v>traitor</v>
      </c>
      <c r="C265" t="s">
        <v>116</v>
      </c>
      <c r="D265" t="s">
        <v>924</v>
      </c>
      <c r="E265">
        <v>4</v>
      </c>
      <c r="F265" s="11">
        <v>100.607</v>
      </c>
      <c r="G265" s="12">
        <v>0.38</v>
      </c>
      <c r="H265" s="12">
        <v>0.33900000000000002</v>
      </c>
      <c r="I265">
        <v>-7.8849999999999998</v>
      </c>
      <c r="J265" s="12">
        <v>3.3799999999999997E-2</v>
      </c>
      <c r="K265" s="12">
        <v>0.69099999999999995</v>
      </c>
      <c r="L265" s="12">
        <v>0</v>
      </c>
      <c r="M265" s="12">
        <v>0.12</v>
      </c>
      <c r="N265" s="12">
        <v>8.4900000000000003E-2</v>
      </c>
    </row>
    <row r="266" spans="2:14" x14ac:dyDescent="0.2">
      <c r="B266" s="13" t="str">
        <f>VLOOKUP(Table28[[#This Row],[track_id]],Table1[[id]:[Name]],2,FALSE)</f>
        <v>Infinity</v>
      </c>
      <c r="C266" t="s">
        <v>845</v>
      </c>
      <c r="D266" t="s">
        <v>921</v>
      </c>
      <c r="E266">
        <v>4</v>
      </c>
      <c r="F266" s="11">
        <v>131.96199999999999</v>
      </c>
      <c r="G266" s="12">
        <v>0.53600000000000003</v>
      </c>
      <c r="H266" s="12">
        <v>0.70699999999999996</v>
      </c>
      <c r="I266">
        <v>-6.0759999999999996</v>
      </c>
      <c r="J266" s="12">
        <v>3.3599999999999998E-2</v>
      </c>
      <c r="K266" s="12">
        <v>6.9699999999999998E-2</v>
      </c>
      <c r="L266" s="12">
        <v>0</v>
      </c>
      <c r="M266" s="12">
        <v>8.4199999999999997E-2</v>
      </c>
      <c r="N266" s="12">
        <v>0.32100000000000001</v>
      </c>
    </row>
    <row r="267" spans="2:14" x14ac:dyDescent="0.2">
      <c r="B267" s="9" t="str">
        <f>VLOOKUP(Table28[[#This Row],[track_id]],Table1[[id]:[Name]],2,FALSE)</f>
        <v>Nadie</v>
      </c>
      <c r="C267" t="s">
        <v>631</v>
      </c>
      <c r="D267" t="s">
        <v>929</v>
      </c>
      <c r="E267">
        <v>3</v>
      </c>
      <c r="F267" s="11">
        <v>119.83</v>
      </c>
      <c r="G267" s="12">
        <v>0.54200000000000004</v>
      </c>
      <c r="H267" s="12">
        <v>0.44800000000000001</v>
      </c>
      <c r="I267">
        <v>-6.7149999999999999</v>
      </c>
      <c r="J267" s="12">
        <v>3.3599999999999998E-2</v>
      </c>
      <c r="K267" s="12">
        <v>0.58799999999999997</v>
      </c>
      <c r="L267" s="12">
        <v>0</v>
      </c>
      <c r="M267" s="12">
        <v>8.8999999999999996E-2</v>
      </c>
      <c r="N267" s="12">
        <v>0.189</v>
      </c>
    </row>
    <row r="268" spans="2:14" x14ac:dyDescent="0.2">
      <c r="B268" s="13" t="str">
        <f>VLOOKUP(Table28[[#This Row],[track_id]],Table1[[id]:[Name]],2,FALSE)</f>
        <v>Never Enough</v>
      </c>
      <c r="C268" t="s">
        <v>284</v>
      </c>
      <c r="D268" t="s">
        <v>926</v>
      </c>
      <c r="E268">
        <v>3</v>
      </c>
      <c r="F268" s="11">
        <v>86.777000000000001</v>
      </c>
      <c r="G268" s="12">
        <v>0.27700000000000002</v>
      </c>
      <c r="H268" s="12">
        <v>0.39400000000000002</v>
      </c>
      <c r="I268">
        <v>-8.9030000000000005</v>
      </c>
      <c r="J268" s="12">
        <v>3.3599999999999998E-2</v>
      </c>
      <c r="K268" s="12">
        <v>0.42299999999999999</v>
      </c>
      <c r="L268" s="12">
        <v>0</v>
      </c>
      <c r="M268" s="12">
        <v>9.5200000000000007E-2</v>
      </c>
      <c r="N268" s="12">
        <v>0.22700000000000001</v>
      </c>
    </row>
    <row r="269" spans="2:14" x14ac:dyDescent="0.2">
      <c r="B269" s="9" t="str">
        <f>VLOOKUP(Table28[[#This Row],[track_id]],Table1[[id]:[Name]],2,FALSE)</f>
        <v>Husavik (My Hometown)</v>
      </c>
      <c r="C269" t="s">
        <v>341</v>
      </c>
      <c r="D269" t="s">
        <v>925</v>
      </c>
      <c r="E269">
        <v>4</v>
      </c>
      <c r="F269" s="11">
        <v>133.01599999999999</v>
      </c>
      <c r="G269" s="12">
        <v>0.50900000000000001</v>
      </c>
      <c r="H269" s="12">
        <v>0.46</v>
      </c>
      <c r="I269">
        <v>-8.4740000000000002</v>
      </c>
      <c r="J269" s="12">
        <v>3.3500000000000002E-2</v>
      </c>
      <c r="K269" s="12">
        <v>0.52300000000000002</v>
      </c>
      <c r="L269" s="12">
        <v>0</v>
      </c>
      <c r="M269" s="12">
        <v>0.112</v>
      </c>
      <c r="N269" s="12">
        <v>0.29099999999999998</v>
      </c>
    </row>
    <row r="270" spans="2:14" x14ac:dyDescent="0.2">
      <c r="B270" s="13" t="str">
        <f>VLOOKUP(Table28[[#This Row],[track_id]],Table1[[id]:[Name]],2,FALSE)</f>
        <v>Nobody Compares</v>
      </c>
      <c r="C270" t="s">
        <v>155</v>
      </c>
      <c r="D270" t="s">
        <v>929</v>
      </c>
      <c r="E270">
        <v>4</v>
      </c>
      <c r="F270" s="11">
        <v>124.008</v>
      </c>
      <c r="G270" s="12">
        <v>0.65800000000000003</v>
      </c>
      <c r="H270" s="12">
        <v>0.80100000000000005</v>
      </c>
      <c r="I270">
        <v>-4.1239999999999997</v>
      </c>
      <c r="J270" s="12">
        <v>3.3399999999999999E-2</v>
      </c>
      <c r="K270" s="12">
        <v>7.2700000000000004E-3</v>
      </c>
      <c r="L270" s="12">
        <v>0</v>
      </c>
      <c r="M270" s="12">
        <v>4.48E-2</v>
      </c>
      <c r="N270" s="12">
        <v>0.879</v>
      </c>
    </row>
    <row r="271" spans="2:14" x14ac:dyDescent="0.2">
      <c r="B271" s="9" t="str">
        <f>VLOOKUP(Table28[[#This Row],[track_id]],Table1[[id]:[Name]],2,FALSE)</f>
        <v>cowboy in LA</v>
      </c>
      <c r="C271" t="s">
        <v>714</v>
      </c>
      <c r="D271" t="s">
        <v>926</v>
      </c>
      <c r="E271">
        <v>4</v>
      </c>
      <c r="F271" s="11">
        <v>177.96299999999999</v>
      </c>
      <c r="G271" s="12">
        <v>0.624</v>
      </c>
      <c r="H271" s="12">
        <v>0.39300000000000002</v>
      </c>
      <c r="I271">
        <v>-8.9160000000000004</v>
      </c>
      <c r="J271" s="12">
        <v>3.3300000000000003E-2</v>
      </c>
      <c r="K271" s="12">
        <v>0.40699999999999997</v>
      </c>
      <c r="L271" s="12">
        <v>0</v>
      </c>
      <c r="M271" s="12">
        <v>0.11799999999999999</v>
      </c>
      <c r="N271" s="12">
        <v>0.72799999999999998</v>
      </c>
    </row>
    <row r="272" spans="2:14" x14ac:dyDescent="0.2">
      <c r="B272" s="13" t="str">
        <f>VLOOKUP(Table28[[#This Row],[track_id]],Table1[[id]:[Name]],2,FALSE)</f>
        <v>BRB</v>
      </c>
      <c r="C272" t="s">
        <v>29</v>
      </c>
      <c r="D272" t="s">
        <v>927</v>
      </c>
      <c r="E272">
        <v>4</v>
      </c>
      <c r="F272" s="11">
        <v>138.94200000000001</v>
      </c>
      <c r="G272" s="12">
        <v>0.66</v>
      </c>
      <c r="H272" s="12">
        <v>0.61599999999999999</v>
      </c>
      <c r="I272">
        <v>-4.7530000000000001</v>
      </c>
      <c r="J272" s="12">
        <v>3.3300000000000003E-2</v>
      </c>
      <c r="K272" s="12">
        <v>0.52300000000000002</v>
      </c>
      <c r="L272" s="12">
        <v>0</v>
      </c>
      <c r="M272" s="12">
        <v>0.39100000000000001</v>
      </c>
      <c r="N272" s="12">
        <v>0.53600000000000003</v>
      </c>
    </row>
    <row r="273" spans="2:14" x14ac:dyDescent="0.2">
      <c r="B273" s="9" t="str">
        <f>VLOOKUP(Table28[[#This Row],[track_id]],Table1[[id]:[Name]],2,FALSE)</f>
        <v>Girl Crush - Recorded at Metropolis Studios, London</v>
      </c>
      <c r="C273" t="s">
        <v>680</v>
      </c>
      <c r="D273" t="s">
        <v>921</v>
      </c>
      <c r="E273">
        <v>3</v>
      </c>
      <c r="F273" s="11">
        <v>144.21199999999999</v>
      </c>
      <c r="G273" s="12">
        <v>0.46800000000000003</v>
      </c>
      <c r="H273" s="12">
        <v>0.19700000000000001</v>
      </c>
      <c r="I273">
        <v>-11.727</v>
      </c>
      <c r="J273" s="12">
        <v>3.3000000000000002E-2</v>
      </c>
      <c r="K273" s="12">
        <v>0.65800000000000003</v>
      </c>
      <c r="L273" s="12">
        <v>0</v>
      </c>
      <c r="M273" s="12">
        <v>0.109</v>
      </c>
      <c r="N273" s="12">
        <v>0.249</v>
      </c>
    </row>
    <row r="274" spans="2:14" x14ac:dyDescent="0.2">
      <c r="B274" s="13" t="str">
        <f>VLOOKUP(Table28[[#This Row],[track_id]],Table1[[id]:[Name]],2,FALSE)</f>
        <v>Stay With Me</v>
      </c>
      <c r="C274" t="s">
        <v>557</v>
      </c>
      <c r="D274" t="s">
        <v>936</v>
      </c>
      <c r="E274">
        <v>4</v>
      </c>
      <c r="F274" s="11">
        <v>124.709</v>
      </c>
      <c r="G274" s="12">
        <v>0.55800000000000005</v>
      </c>
      <c r="H274" s="12">
        <v>0.52600000000000002</v>
      </c>
      <c r="I274">
        <v>-4.6859999999999999</v>
      </c>
      <c r="J274" s="12">
        <v>3.3000000000000002E-2</v>
      </c>
      <c r="K274" s="12">
        <v>0.43099999999999999</v>
      </c>
      <c r="L274" s="12">
        <v>0</v>
      </c>
      <c r="M274" s="12">
        <v>0.126</v>
      </c>
      <c r="N274" s="12">
        <v>0.20200000000000001</v>
      </c>
    </row>
    <row r="275" spans="2:14" x14ac:dyDescent="0.2">
      <c r="B275" s="9" t="str">
        <f>VLOOKUP(Table28[[#This Row],[track_id]],Table1[[id]:[Name]],2,FALSE)</f>
        <v>Little Things</v>
      </c>
      <c r="C275" t="s">
        <v>861</v>
      </c>
      <c r="D275" t="s">
        <v>922</v>
      </c>
      <c r="E275">
        <v>4</v>
      </c>
      <c r="F275" s="11">
        <v>110.07599999999999</v>
      </c>
      <c r="G275" s="12">
        <v>0.70899999999999996</v>
      </c>
      <c r="H275" s="12">
        <v>0.22</v>
      </c>
      <c r="I275">
        <v>-11.856</v>
      </c>
      <c r="J275" s="12">
        <v>3.27E-2</v>
      </c>
      <c r="K275" s="12">
        <v>0.81100000000000005</v>
      </c>
      <c r="L275" s="12">
        <v>0</v>
      </c>
      <c r="M275" s="12">
        <v>0.17499999999999999</v>
      </c>
      <c r="N275" s="12">
        <v>0.53</v>
      </c>
    </row>
    <row r="276" spans="2:14" x14ac:dyDescent="0.2">
      <c r="B276" s="13" t="str">
        <f>VLOOKUP(Table28[[#This Row],[track_id]],Table1[[id]:[Name]],2,FALSE)</f>
        <v>Beautiful</v>
      </c>
      <c r="C276" t="s">
        <v>24</v>
      </c>
      <c r="D276" t="s">
        <v>919</v>
      </c>
      <c r="E276">
        <v>4</v>
      </c>
      <c r="F276" s="11">
        <v>100.014</v>
      </c>
      <c r="G276" s="12">
        <v>0.66600000000000004</v>
      </c>
      <c r="H276" s="12">
        <v>0.67700000000000005</v>
      </c>
      <c r="I276">
        <v>-5.7430000000000003</v>
      </c>
      <c r="J276" s="12">
        <v>3.2599999999999997E-2</v>
      </c>
      <c r="K276" s="12">
        <v>0.214</v>
      </c>
      <c r="L276" s="12">
        <v>0</v>
      </c>
      <c r="M276" s="12">
        <v>9.7900000000000001E-2</v>
      </c>
      <c r="N276" s="12">
        <v>0.17799999999999999</v>
      </c>
    </row>
    <row r="277" spans="2:14" x14ac:dyDescent="0.2">
      <c r="B277" s="9" t="str">
        <f>VLOOKUP(Table28[[#This Row],[track_id]],Table1[[id]:[Name]],2,FALSE)</f>
        <v>Self Control</v>
      </c>
      <c r="C277" t="s">
        <v>721</v>
      </c>
      <c r="D277" t="s">
        <v>926</v>
      </c>
      <c r="E277">
        <v>4</v>
      </c>
      <c r="F277" s="11">
        <v>80.099000000000004</v>
      </c>
      <c r="G277" s="12">
        <v>0.58099999999999996</v>
      </c>
      <c r="H277" s="12">
        <v>0.21</v>
      </c>
      <c r="I277">
        <v>-10.426</v>
      </c>
      <c r="J277" s="12">
        <v>3.2099999999999997E-2</v>
      </c>
      <c r="K277" s="12">
        <v>0.76800000000000002</v>
      </c>
      <c r="L277" s="12">
        <v>0</v>
      </c>
      <c r="M277" s="12">
        <v>0.36899999999999999</v>
      </c>
      <c r="N277" s="12">
        <v>0.45200000000000001</v>
      </c>
    </row>
    <row r="278" spans="2:14" x14ac:dyDescent="0.2">
      <c r="B278" s="13" t="str">
        <f>VLOOKUP(Table28[[#This Row],[track_id]],Table1[[id]:[Name]],2,FALSE)</f>
        <v>Talking to the Moon</v>
      </c>
      <c r="C278" t="s">
        <v>62</v>
      </c>
      <c r="D278" t="s">
        <v>937</v>
      </c>
      <c r="E278">
        <v>4</v>
      </c>
      <c r="F278" s="11">
        <v>145.86699999999999</v>
      </c>
      <c r="G278" s="12">
        <v>0.498</v>
      </c>
      <c r="H278" s="12">
        <v>0.59</v>
      </c>
      <c r="I278">
        <v>-4.7210000000000001</v>
      </c>
      <c r="J278" s="12">
        <v>3.2000000000000001E-2</v>
      </c>
      <c r="K278" s="12">
        <v>0.51100000000000001</v>
      </c>
      <c r="L278" s="12">
        <v>0</v>
      </c>
      <c r="M278" s="12">
        <v>0.107</v>
      </c>
      <c r="N278" s="12">
        <v>7.8399999999999997E-2</v>
      </c>
    </row>
    <row r="279" spans="2:14" x14ac:dyDescent="0.2">
      <c r="B279" s="9" t="str">
        <f>VLOOKUP(Table28[[#This Row],[track_id]],Table1[[id]:[Name]],2,FALSE)</f>
        <v>Sparks Fly (Taylor‚Äôs Version)</v>
      </c>
      <c r="C279" t="s">
        <v>831</v>
      </c>
      <c r="D279" t="s">
        <v>920</v>
      </c>
      <c r="E279">
        <v>4</v>
      </c>
      <c r="F279" s="11">
        <v>114.92100000000001</v>
      </c>
      <c r="G279" s="12">
        <v>0.60499999999999998</v>
      </c>
      <c r="H279" s="12">
        <v>0.76900000000000002</v>
      </c>
      <c r="I279">
        <v>-2.4129999999999998</v>
      </c>
      <c r="J279" s="12">
        <v>3.2000000000000001E-2</v>
      </c>
      <c r="K279" s="12">
        <v>2.41E-2</v>
      </c>
      <c r="L279" s="12">
        <v>0</v>
      </c>
      <c r="M279" s="12">
        <v>9.3600000000000003E-2</v>
      </c>
      <c r="N279" s="12">
        <v>0.36599999999999999</v>
      </c>
    </row>
    <row r="280" spans="2:14" x14ac:dyDescent="0.2">
      <c r="B280" s="13" t="str">
        <f>VLOOKUP(Table28[[#This Row],[track_id]],Table1[[id]:[Name]],2,FALSE)</f>
        <v>Right Now</v>
      </c>
      <c r="C280" t="s">
        <v>130</v>
      </c>
      <c r="D280" t="s">
        <v>926</v>
      </c>
      <c r="E280">
        <v>4</v>
      </c>
      <c r="F280" s="11">
        <v>120.008</v>
      </c>
      <c r="G280" s="12">
        <v>0.64500000000000002</v>
      </c>
      <c r="H280" s="12">
        <v>0.78</v>
      </c>
      <c r="I280">
        <v>-5.165</v>
      </c>
      <c r="J280" s="12">
        <v>3.1899999999999998E-2</v>
      </c>
      <c r="K280" s="12">
        <v>0.218</v>
      </c>
      <c r="L280" s="12">
        <v>0</v>
      </c>
      <c r="M280" s="12">
        <v>9.1899999999999996E-2</v>
      </c>
      <c r="N280" s="12">
        <v>0.372</v>
      </c>
    </row>
    <row r="281" spans="2:14" x14ac:dyDescent="0.2">
      <c r="B281" s="9" t="str">
        <f>VLOOKUP(Table28[[#This Row],[track_id]],Table1[[id]:[Name]],2,FALSE)</f>
        <v>Îàà Îñ†Î≥¥Îãà Ïù¥Î≥ÑÏù¥ÎçîÎùº</v>
      </c>
      <c r="C281" t="s">
        <v>623</v>
      </c>
      <c r="D281" t="s">
        <v>922</v>
      </c>
      <c r="E281">
        <v>4</v>
      </c>
      <c r="F281" s="11">
        <v>131.36099999999999</v>
      </c>
      <c r="G281" s="12">
        <v>0.45100000000000001</v>
      </c>
      <c r="H281" s="12">
        <v>0.499</v>
      </c>
      <c r="I281">
        <v>-6.1509999999999998</v>
      </c>
      <c r="J281" s="12">
        <v>3.1699999999999999E-2</v>
      </c>
      <c r="K281" s="12">
        <v>0.78300000000000003</v>
      </c>
      <c r="L281" s="12">
        <v>0</v>
      </c>
      <c r="M281" s="12">
        <v>0.122</v>
      </c>
      <c r="N281" s="12">
        <v>0.26200000000000001</v>
      </c>
    </row>
    <row r="282" spans="2:14" x14ac:dyDescent="0.2">
      <c r="B282" s="13" t="str">
        <f>VLOOKUP(Table28[[#This Row],[track_id]],Table1[[id]:[Name]],2,FALSE)</f>
        <v>What Was I Made For? [From The Motion Picture "Barbie"]</v>
      </c>
      <c r="C282" t="s">
        <v>908</v>
      </c>
      <c r="D282" t="s">
        <v>918</v>
      </c>
      <c r="E282">
        <v>4</v>
      </c>
      <c r="F282" s="11">
        <v>79.448999999999998</v>
      </c>
      <c r="G282" s="12">
        <v>0.39100000000000001</v>
      </c>
      <c r="H282" s="12">
        <v>8.4000000000000005E-2</v>
      </c>
      <c r="I282">
        <v>-17.843</v>
      </c>
      <c r="J282" s="12">
        <v>3.1699999999999999E-2</v>
      </c>
      <c r="K282" s="12">
        <v>0.95299999999999996</v>
      </c>
      <c r="L282" s="12">
        <v>0</v>
      </c>
      <c r="M282" s="12">
        <v>9.8299999999999998E-2</v>
      </c>
      <c r="N282" s="12">
        <v>0.111</v>
      </c>
    </row>
    <row r="283" spans="2:14" x14ac:dyDescent="0.2">
      <c r="B283" s="9" t="str">
        <f>VLOOKUP(Table28[[#This Row],[track_id]],Table1[[id]:[Name]],2,FALSE)</f>
        <v>Angels Like You</v>
      </c>
      <c r="C283" t="s">
        <v>897</v>
      </c>
      <c r="D283" t="s">
        <v>920</v>
      </c>
      <c r="E283">
        <v>4</v>
      </c>
      <c r="F283" s="11">
        <v>121.98099999999999</v>
      </c>
      <c r="G283" s="12">
        <v>0.67200000000000004</v>
      </c>
      <c r="H283" s="12">
        <v>0.64200000000000002</v>
      </c>
      <c r="I283">
        <v>-4.0350000000000001</v>
      </c>
      <c r="J283" s="12">
        <v>3.1300000000000001E-2</v>
      </c>
      <c r="K283" s="12">
        <v>9.8100000000000007E-2</v>
      </c>
      <c r="L283" s="12">
        <v>0</v>
      </c>
      <c r="M283" s="12">
        <v>0.1</v>
      </c>
      <c r="N283" s="12">
        <v>0.49399999999999999</v>
      </c>
    </row>
    <row r="284" spans="2:14" x14ac:dyDescent="0.2">
      <c r="B284" s="13" t="str">
        <f>VLOOKUP(Table28[[#This Row],[track_id]],Table1[[id]:[Name]],2,FALSE)</f>
        <v>Sign of the Times</v>
      </c>
      <c r="C284" t="s">
        <v>197</v>
      </c>
      <c r="D284" t="s">
        <v>920</v>
      </c>
      <c r="E284">
        <v>4</v>
      </c>
      <c r="F284" s="11">
        <v>119.97199999999999</v>
      </c>
      <c r="G284" s="12">
        <v>0.51600000000000001</v>
      </c>
      <c r="H284" s="12">
        <v>0.59499999999999997</v>
      </c>
      <c r="I284">
        <v>-4.63</v>
      </c>
      <c r="J284" s="12">
        <v>3.1300000000000001E-2</v>
      </c>
      <c r="K284" s="12">
        <v>2.75E-2</v>
      </c>
      <c r="L284" s="12">
        <v>0</v>
      </c>
      <c r="M284" s="12">
        <v>0.109</v>
      </c>
      <c r="N284" s="12">
        <v>0.222</v>
      </c>
    </row>
    <row r="285" spans="2:14" x14ac:dyDescent="0.2">
      <c r="B285" s="9" t="str">
        <f>VLOOKUP(Table28[[#This Row],[track_id]],Table1[[id]:[Name]],2,FALSE)</f>
        <v>The Day (From "Mr. Sunshine [Original Television Soundtrack], Pt. 1")</v>
      </c>
      <c r="C285" t="s">
        <v>610</v>
      </c>
      <c r="D285" t="s">
        <v>923</v>
      </c>
      <c r="E285">
        <v>4</v>
      </c>
      <c r="F285" s="11">
        <v>72.364000000000004</v>
      </c>
      <c r="G285" s="12">
        <v>0.32700000000000001</v>
      </c>
      <c r="H285" s="12">
        <v>0.375</v>
      </c>
      <c r="I285">
        <v>-8.4049999999999994</v>
      </c>
      <c r="J285" s="12">
        <v>3.1300000000000001E-2</v>
      </c>
      <c r="K285" s="12">
        <v>0.39200000000000002</v>
      </c>
      <c r="L285" s="12">
        <v>0</v>
      </c>
      <c r="M285" s="12">
        <v>0.10100000000000001</v>
      </c>
      <c r="N285" s="12">
        <v>0.14899999999999999</v>
      </c>
    </row>
    <row r="286" spans="2:14" x14ac:dyDescent="0.2">
      <c r="B286" s="13" t="str">
        <f>VLOOKUP(Table28[[#This Row],[track_id]],Table1[[id]:[Name]],2,FALSE)</f>
        <v>Stand Up (From Harriet)</v>
      </c>
      <c r="C286" t="s">
        <v>885</v>
      </c>
      <c r="D286" t="s">
        <v>918</v>
      </c>
      <c r="E286">
        <v>4</v>
      </c>
      <c r="F286" s="11">
        <v>80.02</v>
      </c>
      <c r="G286" s="12">
        <v>0.61599999999999999</v>
      </c>
      <c r="H286" s="12">
        <v>0.32</v>
      </c>
      <c r="I286">
        <v>-10.194000000000001</v>
      </c>
      <c r="J286" s="12">
        <v>3.1099999999999999E-2</v>
      </c>
      <c r="K286" s="12">
        <v>0.26800000000000002</v>
      </c>
      <c r="L286" s="12">
        <v>0</v>
      </c>
      <c r="M286" s="12">
        <v>0.11</v>
      </c>
      <c r="N286" s="12">
        <v>0.17699999999999999</v>
      </c>
    </row>
    <row r="287" spans="2:14" x14ac:dyDescent="0.2">
      <c r="B287" s="9" t="str">
        <f>VLOOKUP(Table28[[#This Row],[track_id]],Table1[[id]:[Name]],2,FALSE)</f>
        <v>Too Good to Say Goodbye</v>
      </c>
      <c r="C287" t="s">
        <v>73</v>
      </c>
      <c r="D287" t="s">
        <v>919</v>
      </c>
      <c r="E287">
        <v>4</v>
      </c>
      <c r="F287" s="11">
        <v>76.97</v>
      </c>
      <c r="G287" s="12">
        <v>0.58699999999999997</v>
      </c>
      <c r="H287" s="12">
        <v>0.63</v>
      </c>
      <c r="I287">
        <v>-6.0540000000000003</v>
      </c>
      <c r="J287" s="12">
        <v>3.1099999999999999E-2</v>
      </c>
      <c r="K287" s="12">
        <v>3.8899999999999997E-2</v>
      </c>
      <c r="L287" s="12">
        <v>0</v>
      </c>
      <c r="M287" s="12">
        <v>0.35</v>
      </c>
      <c r="N287" s="12">
        <v>0.433</v>
      </c>
    </row>
    <row r="288" spans="2:14" x14ac:dyDescent="0.2">
      <c r="B288" s="13" t="str">
        <f>VLOOKUP(Table28[[#This Row],[track_id]],Table1[[id]:[Name]],2,FALSE)</f>
        <v>My way</v>
      </c>
      <c r="C288" t="s">
        <v>525</v>
      </c>
      <c r="D288" t="s">
        <v>928</v>
      </c>
      <c r="E288">
        <v>4</v>
      </c>
      <c r="F288" s="11">
        <v>76.94</v>
      </c>
      <c r="G288" s="12">
        <v>0.48199999999999998</v>
      </c>
      <c r="H288" s="12">
        <v>0.40300000000000002</v>
      </c>
      <c r="I288">
        <v>-7.85</v>
      </c>
      <c r="J288" s="12">
        <v>3.1099999999999999E-2</v>
      </c>
      <c r="K288" s="12">
        <v>0.38500000000000001</v>
      </c>
      <c r="L288" s="12">
        <v>0</v>
      </c>
      <c r="M288" s="12">
        <v>0.113</v>
      </c>
      <c r="N288" s="12">
        <v>0.20300000000000001</v>
      </c>
    </row>
    <row r="289" spans="2:14" x14ac:dyDescent="0.2">
      <c r="B289" s="9" t="str">
        <f>VLOOKUP(Table28[[#This Row],[track_id]],Table1[[id]:[Name]],2,FALSE)</f>
        <v>Good bye my love</v>
      </c>
      <c r="C289" t="s">
        <v>518</v>
      </c>
      <c r="D289" t="s">
        <v>924</v>
      </c>
      <c r="E289">
        <v>4</v>
      </c>
      <c r="F289" s="11">
        <v>139.279</v>
      </c>
      <c r="G289" s="12">
        <v>0.29199999999999998</v>
      </c>
      <c r="H289" s="12">
        <v>0.56200000000000006</v>
      </c>
      <c r="I289">
        <v>-5.1929999999999996</v>
      </c>
      <c r="J289" s="12">
        <v>3.1E-2</v>
      </c>
      <c r="K289" s="12">
        <v>0.78800000000000003</v>
      </c>
      <c r="L289" s="12">
        <v>0</v>
      </c>
      <c r="M289" s="12">
        <v>0.20300000000000001</v>
      </c>
      <c r="N289" s="12">
        <v>0.217</v>
      </c>
    </row>
    <row r="290" spans="2:14" x14ac:dyDescent="0.2">
      <c r="B290" s="13" t="str">
        <f>VLOOKUP(Table28[[#This Row],[track_id]],Table1[[id]:[Name]],2,FALSE)</f>
        <v>Wild Flower</v>
      </c>
      <c r="C290" t="s">
        <v>603</v>
      </c>
      <c r="D290" t="s">
        <v>926</v>
      </c>
      <c r="E290">
        <v>3</v>
      </c>
      <c r="F290" s="11">
        <v>134.82400000000001</v>
      </c>
      <c r="G290" s="12">
        <v>0.28100000000000003</v>
      </c>
      <c r="H290" s="12">
        <v>0.32300000000000001</v>
      </c>
      <c r="I290">
        <v>-9.1449999999999996</v>
      </c>
      <c r="J290" s="12">
        <v>3.1E-2</v>
      </c>
      <c r="K290" s="12">
        <v>0.72199999999999998</v>
      </c>
      <c r="L290" s="12">
        <v>0</v>
      </c>
      <c r="M290" s="12">
        <v>0.12</v>
      </c>
      <c r="N290" s="12">
        <v>0.247</v>
      </c>
    </row>
    <row r="291" spans="2:14" x14ac:dyDescent="0.2">
      <c r="B291" s="9" t="str">
        <f>VLOOKUP(Table28[[#This Row],[track_id]],Table1[[id]:[Name]],2,FALSE)</f>
        <v>Sound of Winter</v>
      </c>
      <c r="C291" t="s">
        <v>600</v>
      </c>
      <c r="D291" t="s">
        <v>923</v>
      </c>
      <c r="E291">
        <v>3</v>
      </c>
      <c r="F291" s="11">
        <v>140.947</v>
      </c>
      <c r="G291" s="12">
        <v>0.27500000000000002</v>
      </c>
      <c r="H291" s="12">
        <v>0.248</v>
      </c>
      <c r="I291">
        <v>-10.831</v>
      </c>
      <c r="J291" s="12">
        <v>3.09E-2</v>
      </c>
      <c r="K291" s="12">
        <v>0.76200000000000001</v>
      </c>
      <c r="L291" s="12">
        <v>0</v>
      </c>
      <c r="M291" s="12">
        <v>0.111</v>
      </c>
      <c r="N291" s="12">
        <v>0.11700000000000001</v>
      </c>
    </row>
    <row r="292" spans="2:14" x14ac:dyDescent="0.2">
      <c r="B292" s="13" t="str">
        <f>VLOOKUP(Table28[[#This Row],[track_id]],Table1[[id]:[Name]],2,FALSE)</f>
        <v>All You Had To Do Was Stay (Taylor's Version)</v>
      </c>
      <c r="C292" t="s">
        <v>806</v>
      </c>
      <c r="D292" t="s">
        <v>918</v>
      </c>
      <c r="E292">
        <v>4</v>
      </c>
      <c r="F292" s="11">
        <v>97.069000000000003</v>
      </c>
      <c r="G292" s="12">
        <v>0.58899999999999997</v>
      </c>
      <c r="H292" s="12">
        <v>0.71299999999999997</v>
      </c>
      <c r="I292">
        <v>-5.6139999999999999</v>
      </c>
      <c r="J292" s="12">
        <v>3.0800000000000001E-2</v>
      </c>
      <c r="K292" s="12">
        <v>7.7800000000000005E-4</v>
      </c>
      <c r="L292" s="12">
        <v>0</v>
      </c>
      <c r="M292" s="12">
        <v>0.188</v>
      </c>
      <c r="N292" s="12">
        <v>0.54</v>
      </c>
    </row>
    <row r="293" spans="2:14" x14ac:dyDescent="0.2">
      <c r="B293" s="9" t="str">
        <f>VLOOKUP(Table28[[#This Row],[track_id]],Table1[[id]:[Name]],2,FALSE)</f>
        <v>She's In The Rain</v>
      </c>
      <c r="C293" t="s">
        <v>529</v>
      </c>
      <c r="D293" t="s">
        <v>924</v>
      </c>
      <c r="E293">
        <v>4</v>
      </c>
      <c r="F293" s="11">
        <v>92.853999999999999</v>
      </c>
      <c r="G293" s="12">
        <v>0.36</v>
      </c>
      <c r="H293" s="12">
        <v>0.53300000000000003</v>
      </c>
      <c r="I293">
        <v>-4.3940000000000001</v>
      </c>
      <c r="J293" s="12">
        <v>3.0200000000000001E-2</v>
      </c>
      <c r="K293" s="12">
        <v>0.375</v>
      </c>
      <c r="L293" s="12">
        <v>0</v>
      </c>
      <c r="M293" s="12">
        <v>7.6799999999999993E-2</v>
      </c>
      <c r="N293" s="12">
        <v>0.42099999999999999</v>
      </c>
    </row>
    <row r="294" spans="2:14" x14ac:dyDescent="0.2">
      <c r="B294" s="13" t="str">
        <f>VLOOKUP(Table28[[#This Row],[track_id]],Table1[[id]:[Name]],2,FALSE)</f>
        <v>Dear John (Taylor's Version)</v>
      </c>
      <c r="C294" t="s">
        <v>836</v>
      </c>
      <c r="D294" t="s">
        <v>921</v>
      </c>
      <c r="E294">
        <v>3</v>
      </c>
      <c r="F294" s="11">
        <v>119.447</v>
      </c>
      <c r="G294" s="12">
        <v>0.379</v>
      </c>
      <c r="H294" s="12">
        <v>0.46800000000000003</v>
      </c>
      <c r="I294">
        <v>-5.07</v>
      </c>
      <c r="J294" s="12">
        <v>2.98E-2</v>
      </c>
      <c r="K294" s="12">
        <v>3.27E-2</v>
      </c>
      <c r="L294" s="12">
        <v>0</v>
      </c>
      <c r="M294" s="12">
        <v>0.158</v>
      </c>
      <c r="N294" s="12">
        <v>0.115</v>
      </c>
    </row>
    <row r="295" spans="2:14" x14ac:dyDescent="0.2">
      <c r="B295" s="9" t="str">
        <f>VLOOKUP(Table28[[#This Row],[track_id]],Table1[[id]:[Name]],2,FALSE)</f>
        <v>Thinking out Loud</v>
      </c>
      <c r="C295" t="s">
        <v>428</v>
      </c>
      <c r="D295" t="s">
        <v>919</v>
      </c>
      <c r="E295">
        <v>4</v>
      </c>
      <c r="F295" s="11">
        <v>78.998000000000005</v>
      </c>
      <c r="G295" s="12">
        <v>0.78100000000000003</v>
      </c>
      <c r="H295" s="12">
        <v>0.44500000000000001</v>
      </c>
      <c r="I295">
        <v>-6.0609999999999999</v>
      </c>
      <c r="J295" s="12">
        <v>2.9499999999999998E-2</v>
      </c>
      <c r="K295" s="12">
        <v>0.47399999999999998</v>
      </c>
      <c r="L295" s="12">
        <v>0</v>
      </c>
      <c r="M295" s="12">
        <v>0.184</v>
      </c>
      <c r="N295" s="12">
        <v>0.59099999999999997</v>
      </c>
    </row>
    <row r="296" spans="2:14" x14ac:dyDescent="0.2">
      <c r="B296" s="13" t="str">
        <f>VLOOKUP(Table28[[#This Row],[track_id]],Table1[[id]:[Name]],2,FALSE)</f>
        <v>La vie en rose (feat. C√©cile McLorin Salvant)</v>
      </c>
      <c r="C296" t="s">
        <v>476</v>
      </c>
      <c r="D296" t="s">
        <v>918</v>
      </c>
      <c r="E296">
        <v>4</v>
      </c>
      <c r="F296" s="11">
        <v>63.378</v>
      </c>
      <c r="G296" s="12">
        <v>0.45900000000000002</v>
      </c>
      <c r="H296" s="12">
        <v>0.26700000000000002</v>
      </c>
      <c r="I296">
        <v>-8.9480000000000004</v>
      </c>
      <c r="J296" s="12">
        <v>2.9399999999999999E-2</v>
      </c>
      <c r="K296" s="12">
        <v>0.80700000000000005</v>
      </c>
      <c r="L296" s="12">
        <v>0</v>
      </c>
      <c r="M296" s="12">
        <v>0.11899999999999999</v>
      </c>
      <c r="N296" s="12">
        <v>0.34200000000000003</v>
      </c>
    </row>
    <row r="297" spans="2:14" x14ac:dyDescent="0.2">
      <c r="B297" s="9" t="str">
        <f>VLOOKUP(Table28[[#This Row],[track_id]],Table1[[id]:[Name]],2,FALSE)</f>
        <v>Emergency Room(2021)</v>
      </c>
      <c r="C297" t="s">
        <v>254</v>
      </c>
      <c r="D297" t="s">
        <v>920</v>
      </c>
      <c r="E297">
        <v>4</v>
      </c>
      <c r="F297" s="11">
        <v>141.982</v>
      </c>
      <c r="G297" s="12">
        <v>0.50800000000000001</v>
      </c>
      <c r="H297" s="12">
        <v>0.442</v>
      </c>
      <c r="I297">
        <v>-6.0720000000000001</v>
      </c>
      <c r="J297" s="12">
        <v>2.9100000000000001E-2</v>
      </c>
      <c r="K297" s="12">
        <v>0.70399999999999996</v>
      </c>
      <c r="L297" s="12">
        <v>0</v>
      </c>
      <c r="M297" s="12">
        <v>0.11899999999999999</v>
      </c>
      <c r="N297" s="12">
        <v>0.17299999999999999</v>
      </c>
    </row>
    <row r="298" spans="2:14" x14ac:dyDescent="0.2">
      <c r="B298" s="13" t="str">
        <f>VLOOKUP(Table28[[#This Row],[track_id]],Table1[[id]:[Name]],2,FALSE)</f>
        <v>Se√±orita</v>
      </c>
      <c r="C298" t="s">
        <v>188</v>
      </c>
      <c r="D298" t="s">
        <v>933</v>
      </c>
      <c r="E298">
        <v>4</v>
      </c>
      <c r="F298" s="11">
        <v>116.96299999999999</v>
      </c>
      <c r="G298" s="12">
        <v>0.75900000000000001</v>
      </c>
      <c r="H298" s="12">
        <v>0.54800000000000004</v>
      </c>
      <c r="I298">
        <v>-6.0490000000000004</v>
      </c>
      <c r="J298" s="12">
        <v>2.8899999999999999E-2</v>
      </c>
      <c r="K298" s="12">
        <v>3.7900000000000003E-2</v>
      </c>
      <c r="L298" s="12">
        <v>0</v>
      </c>
      <c r="M298" s="12">
        <v>8.2799999999999999E-2</v>
      </c>
      <c r="N298" s="12">
        <v>0.75</v>
      </c>
    </row>
    <row r="299" spans="2:14" x14ac:dyDescent="0.2">
      <c r="B299" s="9" t="str">
        <f>VLOOKUP(Table28[[#This Row],[track_id]],Table1[[id]:[Name]],2,FALSE)</f>
        <v>A Bird Without Wings</v>
      </c>
      <c r="C299" t="s">
        <v>269</v>
      </c>
      <c r="D299" t="s">
        <v>927</v>
      </c>
      <c r="E299">
        <v>4</v>
      </c>
      <c r="F299" s="11">
        <v>114.074</v>
      </c>
      <c r="G299" s="12">
        <v>0.45500000000000002</v>
      </c>
      <c r="H299" s="12">
        <v>0.27800000000000002</v>
      </c>
      <c r="I299">
        <v>-8.8829999999999991</v>
      </c>
      <c r="J299" s="12">
        <v>2.8899999999999999E-2</v>
      </c>
      <c r="K299" s="12">
        <v>0.88300000000000001</v>
      </c>
      <c r="L299" s="12">
        <v>0</v>
      </c>
      <c r="M299" s="12">
        <v>0.114</v>
      </c>
      <c r="N299" s="12">
        <v>0.20699999999999999</v>
      </c>
    </row>
    <row r="300" spans="2:14" x14ac:dyDescent="0.2">
      <c r="B300" s="13" t="str">
        <f>VLOOKUP(Table28[[#This Row],[track_id]],Table1[[id]:[Name]],2,FALSE)</f>
        <v>Another Heartbreak</v>
      </c>
      <c r="C300" t="s">
        <v>708</v>
      </c>
      <c r="D300" t="s">
        <v>923</v>
      </c>
      <c r="E300">
        <v>4</v>
      </c>
      <c r="F300" s="11">
        <v>75.162999999999997</v>
      </c>
      <c r="G300" s="12">
        <v>0.58699999999999997</v>
      </c>
      <c r="H300" s="12">
        <v>0.251</v>
      </c>
      <c r="I300">
        <v>-9.0169999999999995</v>
      </c>
      <c r="J300" s="12">
        <v>2.8899999999999999E-2</v>
      </c>
      <c r="K300" s="12">
        <v>0.86199999999999999</v>
      </c>
      <c r="L300" s="12">
        <v>0</v>
      </c>
      <c r="M300" s="12">
        <v>0.105</v>
      </c>
      <c r="N300" s="12">
        <v>0.27200000000000002</v>
      </c>
    </row>
    <row r="301" spans="2:14" x14ac:dyDescent="0.2">
      <c r="B301" s="9" t="str">
        <f>VLOOKUP(Table28[[#This Row],[track_id]],Table1[[id]:[Name]],2,FALSE)</f>
        <v>Until I Found You</v>
      </c>
      <c r="C301" t="s">
        <v>436</v>
      </c>
      <c r="D301" t="s">
        <v>928</v>
      </c>
      <c r="E301">
        <v>3</v>
      </c>
      <c r="F301" s="11">
        <v>101.358</v>
      </c>
      <c r="G301" s="12">
        <v>0.53900000000000003</v>
      </c>
      <c r="H301" s="12">
        <v>0.50800000000000001</v>
      </c>
      <c r="I301">
        <v>-6.05</v>
      </c>
      <c r="J301" s="12">
        <v>2.8799999999999999E-2</v>
      </c>
      <c r="K301" s="12">
        <v>0.72699999999999998</v>
      </c>
      <c r="L301" s="12">
        <v>0</v>
      </c>
      <c r="M301" s="12">
        <v>0.17399999999999999</v>
      </c>
      <c r="N301" s="12">
        <v>0.22700000000000001</v>
      </c>
    </row>
    <row r="302" spans="2:14" x14ac:dyDescent="0.2">
      <c r="B302" s="13" t="str">
        <f>VLOOKUP(Table28[[#This Row],[track_id]],Table1[[id]:[Name]],2,FALSE)</f>
        <v>Half-Life</v>
      </c>
      <c r="C302" t="s">
        <v>752</v>
      </c>
      <c r="D302" t="s">
        <v>920</v>
      </c>
      <c r="E302">
        <v>4</v>
      </c>
      <c r="F302" s="11">
        <v>133.87899999999999</v>
      </c>
      <c r="G302" s="12">
        <v>0.53600000000000003</v>
      </c>
      <c r="H302" s="12">
        <v>0.47499999999999998</v>
      </c>
      <c r="I302">
        <v>-6.1539999999999999</v>
      </c>
      <c r="J302" s="12">
        <v>2.87E-2</v>
      </c>
      <c r="K302" s="12">
        <v>0.54300000000000004</v>
      </c>
      <c r="L302" s="12">
        <v>0</v>
      </c>
      <c r="M302" s="12">
        <v>0.17399999999999999</v>
      </c>
      <c r="N302" s="12">
        <v>0.29899999999999999</v>
      </c>
    </row>
    <row r="303" spans="2:14" x14ac:dyDescent="0.2">
      <c r="B303" s="9" t="str">
        <f>VLOOKUP(Table28[[#This Row],[track_id]],Table1[[id]:[Name]],2,FALSE)</f>
        <v>Monsters</v>
      </c>
      <c r="C303" t="s">
        <v>760</v>
      </c>
      <c r="D303" t="s">
        <v>918</v>
      </c>
      <c r="E303">
        <v>4</v>
      </c>
      <c r="F303" s="11">
        <v>145.761</v>
      </c>
      <c r="G303" s="12">
        <v>0.39400000000000002</v>
      </c>
      <c r="H303" s="12">
        <v>0.254</v>
      </c>
      <c r="I303">
        <v>-9.3979999999999997</v>
      </c>
      <c r="J303" s="12">
        <v>2.8299999999999999E-2</v>
      </c>
      <c r="K303" s="12">
        <v>0.33600000000000002</v>
      </c>
      <c r="L303" s="12">
        <v>0</v>
      </c>
      <c r="M303" s="12">
        <v>0.105</v>
      </c>
      <c r="N303" s="12">
        <v>0.13200000000000001</v>
      </c>
    </row>
    <row r="304" spans="2:14" x14ac:dyDescent="0.2">
      <c r="B304" s="13" t="str">
        <f>VLOOKUP(Table28[[#This Row],[track_id]],Table1[[id]:[Name]],2,FALSE)</f>
        <v>All I Ask</v>
      </c>
      <c r="C304" t="s">
        <v>483</v>
      </c>
      <c r="D304" t="s">
        <v>921</v>
      </c>
      <c r="E304">
        <v>4</v>
      </c>
      <c r="F304" s="11">
        <v>141.916</v>
      </c>
      <c r="G304" s="12">
        <v>0.59099999999999997</v>
      </c>
      <c r="H304" s="12">
        <v>0.28000000000000003</v>
      </c>
      <c r="I304">
        <v>-5.4939999999999998</v>
      </c>
      <c r="J304" s="12">
        <v>2.8299999999999999E-2</v>
      </c>
      <c r="K304" s="12">
        <v>0.88900000000000001</v>
      </c>
      <c r="L304" s="12">
        <v>0</v>
      </c>
      <c r="M304" s="12">
        <v>0.124</v>
      </c>
      <c r="N304" s="12">
        <v>0.34799999999999998</v>
      </c>
    </row>
    <row r="305" spans="2:14" x14ac:dyDescent="0.2">
      <c r="B305" s="9" t="str">
        <f>VLOOKUP(Table28[[#This Row],[track_id]],Table1[[id]:[Name]],2,FALSE)</f>
        <v>You're Nobody till Somebody Loves You</v>
      </c>
      <c r="C305" t="s">
        <v>454</v>
      </c>
      <c r="D305" t="s">
        <v>920</v>
      </c>
      <c r="E305">
        <v>4</v>
      </c>
      <c r="F305" s="11">
        <v>68.37</v>
      </c>
      <c r="G305" s="12">
        <v>0.41199999999999998</v>
      </c>
      <c r="H305" s="12">
        <v>0.39400000000000002</v>
      </c>
      <c r="I305">
        <v>-6.3410000000000002</v>
      </c>
      <c r="J305" s="12">
        <v>2.8299999999999999E-2</v>
      </c>
      <c r="K305" s="12">
        <v>0.127</v>
      </c>
      <c r="L305" s="12">
        <v>0</v>
      </c>
      <c r="M305" s="12">
        <v>8.3299999999999999E-2</v>
      </c>
      <c r="N305" s="12">
        <v>0.35899999999999999</v>
      </c>
    </row>
    <row r="306" spans="2:14" x14ac:dyDescent="0.2">
      <c r="B306" s="13" t="str">
        <f>VLOOKUP(Table28[[#This Row],[track_id]],Table1[[id]:[Name]],2,FALSE)</f>
        <v>Someone Like You</v>
      </c>
      <c r="C306" t="s">
        <v>478</v>
      </c>
      <c r="D306" t="s">
        <v>927</v>
      </c>
      <c r="E306">
        <v>4</v>
      </c>
      <c r="F306" s="11">
        <v>135.18700000000001</v>
      </c>
      <c r="G306" s="12">
        <v>0.55600000000000005</v>
      </c>
      <c r="H306" s="12">
        <v>0.31900000000000001</v>
      </c>
      <c r="I306">
        <v>-8.2509999999999994</v>
      </c>
      <c r="J306" s="12">
        <v>2.81E-2</v>
      </c>
      <c r="K306" s="12">
        <v>0.89300000000000002</v>
      </c>
      <c r="L306" s="12">
        <v>0</v>
      </c>
      <c r="M306" s="12">
        <v>9.9599999999999994E-2</v>
      </c>
      <c r="N306" s="12">
        <v>0.29399999999999998</v>
      </c>
    </row>
    <row r="307" spans="2:14" x14ac:dyDescent="0.2">
      <c r="B307" s="9" t="str">
        <f>VLOOKUP(Table28[[#This Row],[track_id]],Table1[[id]:[Name]],2,FALSE)</f>
        <v>Change My Mind</v>
      </c>
      <c r="C307" t="s">
        <v>132</v>
      </c>
      <c r="D307" t="s">
        <v>919</v>
      </c>
      <c r="E307">
        <v>4</v>
      </c>
      <c r="F307" s="11">
        <v>117.03100000000001</v>
      </c>
      <c r="G307" s="12">
        <v>0.59899999999999998</v>
      </c>
      <c r="H307" s="12">
        <v>0.59499999999999997</v>
      </c>
      <c r="I307">
        <v>-5.3159999999999998</v>
      </c>
      <c r="J307" s="12">
        <v>2.81E-2</v>
      </c>
      <c r="K307" s="12">
        <v>6.3399999999999998E-2</v>
      </c>
      <c r="L307" s="12">
        <v>0</v>
      </c>
      <c r="M307" s="12">
        <v>0.10299999999999999</v>
      </c>
      <c r="N307" s="12">
        <v>0.47399999999999998</v>
      </c>
    </row>
    <row r="308" spans="2:14" x14ac:dyDescent="0.2">
      <c r="B308" s="13" t="str">
        <f>VLOOKUP(Table28[[#This Row],[track_id]],Table1[[id]:[Name]],2,FALSE)</f>
        <v>The Man Who Can't Be Moved</v>
      </c>
      <c r="C308" t="s">
        <v>166</v>
      </c>
      <c r="D308" t="s">
        <v>928</v>
      </c>
      <c r="E308">
        <v>4</v>
      </c>
      <c r="F308" s="11">
        <v>99.894000000000005</v>
      </c>
      <c r="G308" s="12">
        <v>0.60499999999999998</v>
      </c>
      <c r="H308" s="12">
        <v>0.629</v>
      </c>
      <c r="I308">
        <v>-5.0510000000000002</v>
      </c>
      <c r="J308" s="12">
        <v>2.7900000000000001E-2</v>
      </c>
      <c r="K308" s="12">
        <v>0.437</v>
      </c>
      <c r="L308" s="12">
        <v>0</v>
      </c>
      <c r="M308" s="12">
        <v>9.7000000000000003E-2</v>
      </c>
      <c r="N308" s="12">
        <v>0.308</v>
      </c>
    </row>
    <row r="309" spans="2:14" x14ac:dyDescent="0.2">
      <c r="B309" s="9" t="str">
        <f>VLOOKUP(Table28[[#This Row],[track_id]],Table1[[id]:[Name]],2,FALSE)</f>
        <v>Back To December (Taylor's Version)</v>
      </c>
      <c r="C309" t="s">
        <v>833</v>
      </c>
      <c r="D309" t="s">
        <v>919</v>
      </c>
      <c r="E309">
        <v>4</v>
      </c>
      <c r="F309" s="11">
        <v>141.86799999999999</v>
      </c>
      <c r="G309" s="12">
        <v>0.48599999999999999</v>
      </c>
      <c r="H309" s="12">
        <v>0.63500000000000001</v>
      </c>
      <c r="I309">
        <v>-3.9940000000000002</v>
      </c>
      <c r="J309" s="12">
        <v>2.7799999999999998E-2</v>
      </c>
      <c r="K309" s="12">
        <v>7.0499999999999998E-3</v>
      </c>
      <c r="L309" s="12">
        <v>0</v>
      </c>
      <c r="M309" s="12">
        <v>0.11899999999999999</v>
      </c>
      <c r="N309" s="12">
        <v>0.23499999999999999</v>
      </c>
    </row>
    <row r="310" spans="2:14" x14ac:dyDescent="0.2">
      <c r="B310" s="13" t="str">
        <f>VLOOKUP(Table28[[#This Row],[track_id]],Table1[[id]:[Name]],2,FALSE)</f>
        <v>You &amp; I</v>
      </c>
      <c r="C310" t="s">
        <v>126</v>
      </c>
      <c r="D310" t="s">
        <v>923</v>
      </c>
      <c r="E310">
        <v>4</v>
      </c>
      <c r="F310" s="11">
        <v>130.99299999999999</v>
      </c>
      <c r="G310" s="12">
        <v>0.57399999999999995</v>
      </c>
      <c r="H310" s="12">
        <v>0.32900000000000001</v>
      </c>
      <c r="I310">
        <v>-6.8289999999999997</v>
      </c>
      <c r="J310" s="12">
        <v>2.7400000000000001E-2</v>
      </c>
      <c r="K310" s="12">
        <v>0.22</v>
      </c>
      <c r="L310" s="12">
        <v>0</v>
      </c>
      <c r="M310" s="12">
        <v>9.8599999999999993E-2</v>
      </c>
      <c r="N310" s="12">
        <v>0.35599999999999998</v>
      </c>
    </row>
    <row r="311" spans="2:14" x14ac:dyDescent="0.2">
      <c r="B311" s="9" t="str">
        <f>VLOOKUP(Table28[[#This Row],[track_id]],Table1[[id]:[Name]],2,FALSE)</f>
        <v>7UP</v>
      </c>
      <c r="C311" t="s">
        <v>34</v>
      </c>
      <c r="D311" t="s">
        <v>918</v>
      </c>
      <c r="E311">
        <v>4</v>
      </c>
      <c r="F311" s="11">
        <v>135.03399999999999</v>
      </c>
      <c r="G311" s="12">
        <v>0.61799999999999999</v>
      </c>
      <c r="H311" s="12">
        <v>0.47</v>
      </c>
      <c r="I311">
        <v>-7.3789999999999996</v>
      </c>
      <c r="J311" s="12">
        <v>2.7099999999999999E-2</v>
      </c>
      <c r="K311" s="12">
        <v>1.6899999999999998E-2</v>
      </c>
      <c r="L311" s="12">
        <v>0</v>
      </c>
      <c r="M311" s="12">
        <v>0.111</v>
      </c>
      <c r="N311" s="12">
        <v>0.22800000000000001</v>
      </c>
    </row>
    <row r="312" spans="2:14" x14ac:dyDescent="0.2">
      <c r="B312" s="13" t="str">
        <f>VLOOKUP(Table28[[#This Row],[track_id]],Table1[[id]:[Name]],2,FALSE)</f>
        <v>Enchanted (Taylor's Version)</v>
      </c>
      <c r="C312" t="s">
        <v>838</v>
      </c>
      <c r="D312" t="s">
        <v>926</v>
      </c>
      <c r="E312">
        <v>4</v>
      </c>
      <c r="F312" s="11">
        <v>81.948999999999998</v>
      </c>
      <c r="G312" s="12">
        <v>0.52</v>
      </c>
      <c r="H312" s="12">
        <v>0.55300000000000005</v>
      </c>
      <c r="I312">
        <v>-3.5459999999999998</v>
      </c>
      <c r="J312" s="12">
        <v>2.69E-2</v>
      </c>
      <c r="K312" s="12">
        <v>1.6E-2</v>
      </c>
      <c r="L312" s="12">
        <v>0</v>
      </c>
      <c r="M312" s="12">
        <v>0.16500000000000001</v>
      </c>
      <c r="N312" s="12">
        <v>0.22700000000000001</v>
      </c>
    </row>
    <row r="313" spans="2:14" x14ac:dyDescent="0.2">
      <c r="B313" s="9" t="str">
        <f>VLOOKUP(Table28[[#This Row],[track_id]],Table1[[id]:[Name]],2,FALSE)</f>
        <v>A Goose's Dream</v>
      </c>
      <c r="C313" t="s">
        <v>109</v>
      </c>
      <c r="D313" t="s">
        <v>921</v>
      </c>
      <c r="E313">
        <v>4</v>
      </c>
      <c r="F313" s="11">
        <v>136.03399999999999</v>
      </c>
      <c r="G313" s="12">
        <v>0.44700000000000001</v>
      </c>
      <c r="H313" s="12">
        <v>0.47</v>
      </c>
      <c r="I313">
        <v>-5.5490000000000004</v>
      </c>
      <c r="J313" s="12">
        <v>2.6800000000000001E-2</v>
      </c>
      <c r="K313" s="12">
        <v>0.52</v>
      </c>
      <c r="L313" s="12">
        <v>0</v>
      </c>
      <c r="M313" s="12">
        <v>9.8400000000000001E-2</v>
      </c>
      <c r="N313" s="12">
        <v>8.5000000000000006E-2</v>
      </c>
    </row>
    <row r="314" spans="2:14" x14ac:dyDescent="0.2">
      <c r="B314" s="13" t="str">
        <f>VLOOKUP(Table28[[#This Row],[track_id]],Table1[[id]:[Name]],2,FALSE)</f>
        <v>I Will Always Return</v>
      </c>
      <c r="C314" t="s">
        <v>345</v>
      </c>
      <c r="D314" t="s">
        <v>928</v>
      </c>
      <c r="E314">
        <v>3</v>
      </c>
      <c r="F314" s="11">
        <v>142.89099999999999</v>
      </c>
      <c r="G314" s="12">
        <v>0.44700000000000001</v>
      </c>
      <c r="H314" s="12">
        <v>0.55500000000000005</v>
      </c>
      <c r="I314">
        <v>-6.9509999999999996</v>
      </c>
      <c r="J314" s="12">
        <v>2.6200000000000001E-2</v>
      </c>
      <c r="K314" s="12">
        <v>8.1100000000000005E-2</v>
      </c>
      <c r="L314" s="12">
        <v>0</v>
      </c>
      <c r="M314" s="12">
        <v>0.157</v>
      </c>
      <c r="N314" s="12">
        <v>0.219</v>
      </c>
    </row>
    <row r="315" spans="2:14" x14ac:dyDescent="0.2">
      <c r="B315" s="9" t="str">
        <f>VLOOKUP(Table28[[#This Row],[track_id]],Table1[[id]:[Name]],2,FALSE)</f>
        <v>If I Could Fly</v>
      </c>
      <c r="C315" t="s">
        <v>849</v>
      </c>
      <c r="D315" t="s">
        <v>920</v>
      </c>
      <c r="E315">
        <v>4</v>
      </c>
      <c r="F315" s="11">
        <v>75.055000000000007</v>
      </c>
      <c r="G315" s="12">
        <v>0.56499999999999995</v>
      </c>
      <c r="H315" s="12">
        <v>0.245</v>
      </c>
      <c r="I315">
        <v>-9.1319999999999997</v>
      </c>
      <c r="J315" s="12">
        <v>2.6200000000000001E-2</v>
      </c>
      <c r="K315" s="12">
        <v>0.78100000000000003</v>
      </c>
      <c r="L315" s="12">
        <v>0</v>
      </c>
      <c r="M315" s="12">
        <v>9.98E-2</v>
      </c>
      <c r="N315" s="12">
        <v>0.307</v>
      </c>
    </row>
    <row r="316" spans="2:14" x14ac:dyDescent="0.2">
      <c r="B316" s="13" t="str">
        <f>VLOOKUP(Table28[[#This Row],[track_id]],Table1[[id]:[Name]],2,FALSE)</f>
        <v>Heaven</v>
      </c>
      <c r="C316" t="s">
        <v>493</v>
      </c>
      <c r="D316" t="s">
        <v>920</v>
      </c>
      <c r="E316">
        <v>4</v>
      </c>
      <c r="F316" s="11">
        <v>91.991</v>
      </c>
      <c r="G316" s="12">
        <v>0.57099999999999995</v>
      </c>
      <c r="H316" s="12">
        <v>0.76100000000000001</v>
      </c>
      <c r="I316">
        <v>-3.4849999999999999</v>
      </c>
      <c r="J316" s="12">
        <v>2.6100000000000002E-2</v>
      </c>
      <c r="K316" s="12">
        <v>7.0800000000000002E-2</v>
      </c>
      <c r="L316" s="12">
        <v>0</v>
      </c>
      <c r="M316" s="12">
        <v>0.33100000000000002</v>
      </c>
      <c r="N316" s="12">
        <v>0.68100000000000005</v>
      </c>
    </row>
    <row r="317" spans="2:14" x14ac:dyDescent="0.2">
      <c r="B317" s="9" t="str">
        <f>VLOOKUP(Table28[[#This Row],[track_id]],Table1[[id]:[Name]],2,FALSE)</f>
        <v>Alguien Soy Yo</v>
      </c>
      <c r="C317" t="s">
        <v>616</v>
      </c>
      <c r="D317" t="s">
        <v>926</v>
      </c>
      <c r="E317">
        <v>4</v>
      </c>
      <c r="F317" s="11">
        <v>83.021000000000001</v>
      </c>
      <c r="G317" s="12">
        <v>0.65500000000000003</v>
      </c>
      <c r="H317" s="12">
        <v>0.55200000000000005</v>
      </c>
      <c r="I317">
        <v>-7.5190000000000001</v>
      </c>
      <c r="J317" s="12">
        <v>2.5600000000000001E-2</v>
      </c>
      <c r="K317" s="12">
        <v>0.27800000000000002</v>
      </c>
      <c r="L317" s="12">
        <v>0</v>
      </c>
      <c r="M317" s="12">
        <v>0.10100000000000001</v>
      </c>
      <c r="N317" s="12">
        <v>0.39100000000000001</v>
      </c>
    </row>
    <row r="318" spans="2:14" x14ac:dyDescent="0.2">
      <c r="B318" s="13" t="str">
        <f>VLOOKUP(Table28[[#This Row],[track_id]],Table1[[id]:[Name]],2,FALSE)</f>
        <v>Gotta Be You</v>
      </c>
      <c r="C318" t="s">
        <v>137</v>
      </c>
      <c r="D318" t="s">
        <v>926</v>
      </c>
      <c r="E318">
        <v>4</v>
      </c>
      <c r="F318" s="11">
        <v>84.968999999999994</v>
      </c>
      <c r="G318" s="12">
        <v>0.495</v>
      </c>
      <c r="H318" s="12">
        <v>0.58299999999999996</v>
      </c>
      <c r="I318">
        <v>-4.5309999999999997</v>
      </c>
      <c r="J318" s="12">
        <v>2.4899999999999999E-2</v>
      </c>
      <c r="K318" s="12">
        <v>0.374</v>
      </c>
      <c r="L318" s="12">
        <v>0</v>
      </c>
      <c r="M318" s="12">
        <v>7.8100000000000003E-2</v>
      </c>
      <c r="N318" s="12">
        <v>0.60299999999999998</v>
      </c>
    </row>
    <row r="319" spans="2:14" x14ac:dyDescent="0.2">
      <c r="B319" s="9" t="str">
        <f>VLOOKUP(Table28[[#This Row],[track_id]],Table1[[id]:[Name]],2,FALSE)</f>
        <v>Ïò¨Ìï¥ Ï†úÏùº ÏûòÌïú Ïùº The Best Thing I Ever Did</v>
      </c>
      <c r="C319" t="s">
        <v>545</v>
      </c>
      <c r="D319" t="s">
        <v>920</v>
      </c>
      <c r="E319">
        <v>4</v>
      </c>
      <c r="F319" s="11">
        <v>104.977</v>
      </c>
      <c r="G319" s="12">
        <v>0.72</v>
      </c>
      <c r="H319" s="12">
        <v>0.65500000000000003</v>
      </c>
      <c r="I319">
        <v>-3.9940000000000002</v>
      </c>
      <c r="J319" s="12">
        <v>2.4799999999999999E-2</v>
      </c>
      <c r="K319" s="12">
        <v>0.38300000000000001</v>
      </c>
      <c r="L319" s="12">
        <v>0</v>
      </c>
      <c r="M319" s="12">
        <v>0.156</v>
      </c>
      <c r="N319" s="12">
        <v>0.46800000000000003</v>
      </c>
    </row>
    <row r="320" spans="2:14" x14ac:dyDescent="0.2">
      <c r="B320" s="13" t="str">
        <f>VLOOKUP(Table28[[#This Row],[track_id]],Table1[[id]:[Name]],2,FALSE)</f>
        <v>Breakeven</v>
      </c>
      <c r="C320" t="s">
        <v>168</v>
      </c>
      <c r="D320" t="s">
        <v>928</v>
      </c>
      <c r="E320">
        <v>4</v>
      </c>
      <c r="F320" s="11">
        <v>94.034000000000006</v>
      </c>
      <c r="G320" s="12">
        <v>0.63</v>
      </c>
      <c r="H320" s="12">
        <v>0.69599999999999995</v>
      </c>
      <c r="I320">
        <v>-4.5010000000000003</v>
      </c>
      <c r="J320" s="12">
        <v>2.4199999999999999E-2</v>
      </c>
      <c r="K320" s="12">
        <v>0.14399999999999999</v>
      </c>
      <c r="L320" s="12">
        <v>0</v>
      </c>
      <c r="M320" s="12">
        <v>8.3500000000000005E-2</v>
      </c>
      <c r="N320" s="12">
        <v>0.49099999999999999</v>
      </c>
    </row>
    <row r="321" spans="2:14" x14ac:dyDescent="0.2">
      <c r="B321" s="9" t="str">
        <f>VLOOKUP(Table28[[#This Row],[track_id]],Table1[[id]:[Name]],2,FALSE)</f>
        <v>Perfect</v>
      </c>
      <c r="C321" t="s">
        <v>430</v>
      </c>
      <c r="D321" t="s">
        <v>926</v>
      </c>
      <c r="E321">
        <v>3</v>
      </c>
      <c r="F321" s="11">
        <v>95.05</v>
      </c>
      <c r="G321" s="12">
        <v>0.59899999999999998</v>
      </c>
      <c r="H321" s="12">
        <v>0.44800000000000001</v>
      </c>
      <c r="I321">
        <v>-6.3120000000000003</v>
      </c>
      <c r="J321" s="12">
        <v>2.3199999999999998E-2</v>
      </c>
      <c r="K321" s="12">
        <v>0.16300000000000001</v>
      </c>
      <c r="L321" s="12">
        <v>0</v>
      </c>
      <c r="M321" s="12">
        <v>0.106</v>
      </c>
      <c r="N321" s="12">
        <v>0.16800000000000001</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8D77D-3E90-D147-80AD-1D12B6631F77}">
  <dimension ref="B2:J31"/>
  <sheetViews>
    <sheetView workbookViewId="0">
      <selection activeCell="J30" sqref="J30"/>
    </sheetView>
  </sheetViews>
  <sheetFormatPr baseColWidth="10" defaultRowHeight="16" x14ac:dyDescent="0.2"/>
  <cols>
    <col min="2" max="2" width="14.1640625" bestFit="1" customWidth="1"/>
    <col min="4" max="4" width="18.6640625" bestFit="1" customWidth="1"/>
    <col min="6" max="6" width="14.1640625" bestFit="1" customWidth="1"/>
    <col min="7" max="7" width="16.83203125" customWidth="1"/>
    <col min="8" max="8" width="32.83203125" customWidth="1"/>
    <col min="9" max="9" width="21.1640625" customWidth="1"/>
    <col min="10" max="10" width="29" customWidth="1"/>
  </cols>
  <sheetData>
    <row r="2" spans="2:10" x14ac:dyDescent="0.2">
      <c r="G2" t="s">
        <v>991</v>
      </c>
      <c r="H2" t="s">
        <v>996</v>
      </c>
      <c r="I2" t="s">
        <v>995</v>
      </c>
      <c r="J2" t="s">
        <v>997</v>
      </c>
    </row>
    <row r="3" spans="2:10" ht="63" customHeight="1" x14ac:dyDescent="0.2">
      <c r="B3" s="15" t="s">
        <v>960</v>
      </c>
      <c r="C3" s="15" t="s">
        <v>962</v>
      </c>
      <c r="D3" t="s">
        <v>963</v>
      </c>
      <c r="F3" s="19" t="s">
        <v>233</v>
      </c>
      <c r="G3" s="22" t="s">
        <v>1000</v>
      </c>
      <c r="H3" s="22" t="s">
        <v>998</v>
      </c>
      <c r="I3" s="22" t="s">
        <v>1003</v>
      </c>
      <c r="J3" s="22" t="s">
        <v>999</v>
      </c>
    </row>
    <row r="4" spans="2:10" x14ac:dyDescent="0.2">
      <c r="B4" s="4" t="s">
        <v>233</v>
      </c>
      <c r="C4">
        <v>31</v>
      </c>
      <c r="D4">
        <v>62</v>
      </c>
      <c r="F4" s="19" t="s">
        <v>128</v>
      </c>
      <c r="G4" s="22" t="s">
        <v>1001</v>
      </c>
      <c r="H4" s="22" t="s">
        <v>1002</v>
      </c>
      <c r="I4" s="22" t="s">
        <v>1004</v>
      </c>
      <c r="J4" s="22" t="s">
        <v>1005</v>
      </c>
    </row>
    <row r="5" spans="2:10" x14ac:dyDescent="0.2">
      <c r="B5" s="4" t="s">
        <v>128</v>
      </c>
      <c r="C5">
        <v>25</v>
      </c>
      <c r="D5">
        <v>64</v>
      </c>
      <c r="F5" s="19" t="s">
        <v>104</v>
      </c>
      <c r="G5" s="22" t="s">
        <v>1006</v>
      </c>
      <c r="H5" s="22" t="s">
        <v>1007</v>
      </c>
      <c r="I5" s="22" t="s">
        <v>1008</v>
      </c>
      <c r="J5" s="22" t="s">
        <v>1009</v>
      </c>
    </row>
    <row r="6" spans="2:10" x14ac:dyDescent="0.2">
      <c r="B6" s="4" t="s">
        <v>104</v>
      </c>
      <c r="C6">
        <v>16</v>
      </c>
      <c r="D6">
        <v>83.1875</v>
      </c>
      <c r="F6" s="19" t="s">
        <v>58</v>
      </c>
      <c r="G6" s="22" t="s">
        <v>1013</v>
      </c>
      <c r="H6" s="22" t="s">
        <v>1010</v>
      </c>
      <c r="I6" s="22" t="s">
        <v>1011</v>
      </c>
      <c r="J6" s="22" t="s">
        <v>1012</v>
      </c>
    </row>
    <row r="7" spans="2:10" x14ac:dyDescent="0.2">
      <c r="B7" s="4" t="s">
        <v>58</v>
      </c>
      <c r="C7">
        <v>14</v>
      </c>
      <c r="D7">
        <v>74.5</v>
      </c>
      <c r="F7" s="19" t="s">
        <v>4</v>
      </c>
      <c r="G7" s="22" t="s">
        <v>1014</v>
      </c>
      <c r="H7" s="22" t="s">
        <v>1015</v>
      </c>
      <c r="I7" s="22" t="s">
        <v>1016</v>
      </c>
      <c r="J7" s="22"/>
    </row>
    <row r="8" spans="2:10" x14ac:dyDescent="0.2">
      <c r="B8" s="4" t="s">
        <v>4</v>
      </c>
      <c r="C8">
        <v>13</v>
      </c>
      <c r="D8">
        <v>69.92307692307692</v>
      </c>
      <c r="F8" s="19" t="s">
        <v>441</v>
      </c>
      <c r="G8" s="22" t="s">
        <v>1017</v>
      </c>
      <c r="H8" s="22" t="s">
        <v>1018</v>
      </c>
      <c r="I8" s="22" t="s">
        <v>1019</v>
      </c>
      <c r="J8" s="22" t="s">
        <v>1020</v>
      </c>
    </row>
    <row r="9" spans="2:10" x14ac:dyDescent="0.2">
      <c r="B9" s="4" t="s">
        <v>441</v>
      </c>
      <c r="C9">
        <v>11</v>
      </c>
      <c r="D9">
        <v>48.454545454545453</v>
      </c>
      <c r="F9" s="19" t="s">
        <v>508</v>
      </c>
      <c r="G9" s="22" t="s">
        <v>1021</v>
      </c>
      <c r="H9" s="22" t="s">
        <v>1022</v>
      </c>
      <c r="I9" s="22" t="s">
        <v>1023</v>
      </c>
      <c r="J9" s="22" t="s">
        <v>1024</v>
      </c>
    </row>
    <row r="10" spans="2:10" x14ac:dyDescent="0.2">
      <c r="B10" s="4" t="s">
        <v>508</v>
      </c>
      <c r="C10">
        <v>8</v>
      </c>
      <c r="D10">
        <v>41.5</v>
      </c>
      <c r="F10" s="19" t="s">
        <v>95</v>
      </c>
      <c r="G10" s="22" t="s">
        <v>1025</v>
      </c>
      <c r="H10" s="22" t="s">
        <v>1028</v>
      </c>
      <c r="I10" s="22" t="s">
        <v>1026</v>
      </c>
      <c r="J10" s="22" t="s">
        <v>1027</v>
      </c>
    </row>
    <row r="11" spans="2:10" x14ac:dyDescent="0.2">
      <c r="B11" s="4" t="s">
        <v>95</v>
      </c>
      <c r="C11">
        <v>8</v>
      </c>
      <c r="D11">
        <v>63.875</v>
      </c>
      <c r="F11" s="19" t="s">
        <v>22</v>
      </c>
      <c r="G11" s="22" t="s">
        <v>1029</v>
      </c>
      <c r="H11" s="22" t="s">
        <v>1030</v>
      </c>
      <c r="I11" s="22" t="s">
        <v>1031</v>
      </c>
      <c r="J11" s="22" t="s">
        <v>1032</v>
      </c>
    </row>
    <row r="12" spans="2:10" x14ac:dyDescent="0.2">
      <c r="B12" s="4" t="s">
        <v>22</v>
      </c>
      <c r="C12">
        <v>7</v>
      </c>
      <c r="D12">
        <v>58.428571428571431</v>
      </c>
      <c r="F12" s="19" t="s">
        <v>201</v>
      </c>
      <c r="G12" s="22" t="s">
        <v>1033</v>
      </c>
      <c r="H12" s="22" t="s">
        <v>1034</v>
      </c>
      <c r="I12" s="22" t="s">
        <v>1035</v>
      </c>
      <c r="J12" s="22" t="s">
        <v>1036</v>
      </c>
    </row>
    <row r="13" spans="2:10" x14ac:dyDescent="0.2">
      <c r="B13" s="4" t="s">
        <v>201</v>
      </c>
      <c r="C13">
        <v>6</v>
      </c>
      <c r="D13">
        <v>45.833333333333336</v>
      </c>
      <c r="F13" s="19" t="s">
        <v>224</v>
      </c>
      <c r="G13" s="22" t="s">
        <v>1037</v>
      </c>
      <c r="H13" s="22" t="s">
        <v>1038</v>
      </c>
      <c r="I13" s="22" t="s">
        <v>1039</v>
      </c>
      <c r="J13" s="22" t="s">
        <v>1040</v>
      </c>
    </row>
    <row r="14" spans="2:10" x14ac:dyDescent="0.2">
      <c r="B14" s="4" t="s">
        <v>224</v>
      </c>
      <c r="C14">
        <v>6</v>
      </c>
      <c r="D14">
        <v>63</v>
      </c>
      <c r="F14" s="19" t="s">
        <v>164</v>
      </c>
      <c r="G14" s="22"/>
      <c r="H14" s="22"/>
      <c r="I14" s="22"/>
      <c r="J14" s="22"/>
    </row>
    <row r="15" spans="2:10" x14ac:dyDescent="0.2">
      <c r="B15" s="4" t="s">
        <v>164</v>
      </c>
      <c r="C15">
        <v>5</v>
      </c>
      <c r="D15">
        <v>55.8</v>
      </c>
      <c r="F15" s="19" t="s">
        <v>190</v>
      </c>
      <c r="G15" s="22"/>
      <c r="H15" s="22"/>
      <c r="I15" s="22"/>
      <c r="J15" s="22"/>
    </row>
    <row r="16" spans="2:10" x14ac:dyDescent="0.2">
      <c r="B16" s="4" t="s">
        <v>190</v>
      </c>
      <c r="C16">
        <v>5</v>
      </c>
      <c r="D16">
        <v>59.4</v>
      </c>
      <c r="F16" s="19" t="s">
        <v>301</v>
      </c>
      <c r="G16" s="22"/>
      <c r="H16" s="22"/>
      <c r="I16" s="22"/>
      <c r="J16" s="22"/>
    </row>
    <row r="17" spans="2:10" x14ac:dyDescent="0.2">
      <c r="B17" s="4" t="s">
        <v>301</v>
      </c>
      <c r="C17">
        <v>5</v>
      </c>
      <c r="D17">
        <v>51.4</v>
      </c>
      <c r="F17" s="19" t="s">
        <v>114</v>
      </c>
      <c r="G17" s="22"/>
      <c r="H17" s="22"/>
      <c r="I17" s="22"/>
      <c r="J17" s="22"/>
    </row>
    <row r="18" spans="2:10" x14ac:dyDescent="0.2">
      <c r="B18" s="4" t="s">
        <v>114</v>
      </c>
      <c r="C18">
        <v>5</v>
      </c>
      <c r="D18">
        <v>76.8</v>
      </c>
      <c r="F18" s="19" t="s">
        <v>426</v>
      </c>
      <c r="G18" s="22"/>
      <c r="H18" s="22"/>
      <c r="I18" s="22"/>
      <c r="J18" s="22"/>
    </row>
    <row r="19" spans="2:10" x14ac:dyDescent="0.2">
      <c r="B19" s="4" t="s">
        <v>426</v>
      </c>
      <c r="C19">
        <v>4</v>
      </c>
      <c r="D19">
        <v>70.75</v>
      </c>
      <c r="F19" s="19" t="s">
        <v>124</v>
      </c>
      <c r="G19" s="22"/>
      <c r="H19" s="22"/>
      <c r="I19" s="22"/>
      <c r="J19" s="22"/>
    </row>
    <row r="20" spans="2:10" x14ac:dyDescent="0.2">
      <c r="B20" s="4" t="s">
        <v>124</v>
      </c>
      <c r="C20">
        <v>4</v>
      </c>
      <c r="D20">
        <v>70.5</v>
      </c>
      <c r="F20" s="19" t="s">
        <v>38</v>
      </c>
      <c r="G20" s="22"/>
      <c r="H20" s="22"/>
      <c r="I20" s="22"/>
      <c r="J20" s="22"/>
    </row>
    <row r="21" spans="2:10" x14ac:dyDescent="0.2">
      <c r="B21" s="4" t="s">
        <v>38</v>
      </c>
      <c r="C21">
        <v>4</v>
      </c>
      <c r="D21">
        <v>56.5</v>
      </c>
      <c r="F21" s="21" t="s">
        <v>1041</v>
      </c>
      <c r="G21" s="22" t="s">
        <v>1045</v>
      </c>
      <c r="H21" s="22" t="s">
        <v>1046</v>
      </c>
      <c r="I21" s="22" t="s">
        <v>1047</v>
      </c>
      <c r="J21" s="22" t="s">
        <v>1048</v>
      </c>
    </row>
    <row r="22" spans="2:10" x14ac:dyDescent="0.2">
      <c r="B22" s="4" t="s">
        <v>961</v>
      </c>
      <c r="C22">
        <v>177</v>
      </c>
      <c r="D22">
        <v>63.564971751412429</v>
      </c>
      <c r="F22" s="21" t="s">
        <v>1042</v>
      </c>
      <c r="G22" s="22" t="s">
        <v>1049</v>
      </c>
      <c r="H22" s="22" t="s">
        <v>1050</v>
      </c>
      <c r="I22" s="22" t="s">
        <v>1051</v>
      </c>
      <c r="J22" s="22"/>
    </row>
    <row r="23" spans="2:10" x14ac:dyDescent="0.2">
      <c r="F23" s="21" t="s">
        <v>1043</v>
      </c>
      <c r="G23" s="22" t="s">
        <v>1053</v>
      </c>
      <c r="H23" s="22" t="s">
        <v>1054</v>
      </c>
      <c r="I23" s="22" t="s">
        <v>1055</v>
      </c>
      <c r="J23" s="22" t="s">
        <v>1052</v>
      </c>
    </row>
    <row r="24" spans="2:10" x14ac:dyDescent="0.2">
      <c r="F24" s="21" t="s">
        <v>1044</v>
      </c>
      <c r="G24" s="22" t="s">
        <v>1056</v>
      </c>
      <c r="H24" s="22" t="s">
        <v>1057</v>
      </c>
      <c r="I24" s="22" t="s">
        <v>1058</v>
      </c>
      <c r="J24" s="22"/>
    </row>
    <row r="25" spans="2:10" x14ac:dyDescent="0.2">
      <c r="G25" s="22"/>
      <c r="H25" s="22"/>
      <c r="I25" s="22"/>
      <c r="J25" s="22"/>
    </row>
    <row r="26" spans="2:10" x14ac:dyDescent="0.2">
      <c r="G26" s="22"/>
      <c r="H26" s="22"/>
      <c r="I26" s="22"/>
      <c r="J26" s="22"/>
    </row>
    <row r="27" spans="2:10" x14ac:dyDescent="0.2">
      <c r="D27" s="20" t="s">
        <v>992</v>
      </c>
      <c r="G27" s="22"/>
      <c r="H27" s="22"/>
      <c r="I27" s="22"/>
      <c r="J27" s="22"/>
    </row>
    <row r="28" spans="2:10" x14ac:dyDescent="0.2">
      <c r="D28" s="21" t="s">
        <v>993</v>
      </c>
      <c r="G28" s="22"/>
      <c r="H28" s="22"/>
      <c r="I28" s="22"/>
      <c r="J28" s="22"/>
    </row>
    <row r="29" spans="2:10" x14ac:dyDescent="0.2">
      <c r="D29" t="s">
        <v>994</v>
      </c>
      <c r="G29" s="22"/>
      <c r="H29" s="22"/>
      <c r="I29" s="22"/>
      <c r="J29" s="22"/>
    </row>
    <row r="30" spans="2:10" x14ac:dyDescent="0.2">
      <c r="G30" s="22"/>
      <c r="H30" s="22"/>
      <c r="I30" s="22"/>
      <c r="J30" s="22"/>
    </row>
    <row r="31" spans="2:10" x14ac:dyDescent="0.2">
      <c r="G31" s="22"/>
      <c r="H31" s="22"/>
      <c r="I31" s="22"/>
      <c r="J31"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A783D-BAF8-6848-84DC-631C00DBAE40}">
  <dimension ref="A3:C22"/>
  <sheetViews>
    <sheetView workbookViewId="0">
      <selection activeCell="P26" sqref="P26"/>
    </sheetView>
  </sheetViews>
  <sheetFormatPr baseColWidth="10" defaultRowHeight="16" x14ac:dyDescent="0.2"/>
  <cols>
    <col min="1" max="1" width="14.1640625" bestFit="1" customWidth="1"/>
    <col min="2" max="2" width="13.1640625" bestFit="1" customWidth="1"/>
    <col min="3" max="3" width="18.6640625" bestFit="1" customWidth="1"/>
    <col min="4" max="6" width="2.1640625" bestFit="1" customWidth="1"/>
    <col min="7" max="77" width="3.1640625" bestFit="1" customWidth="1"/>
    <col min="78" max="78" width="10.5" bestFit="1" customWidth="1"/>
    <col min="79" max="133" width="76.1640625" bestFit="1" customWidth="1"/>
    <col min="134" max="134" width="10.5" bestFit="1" customWidth="1"/>
  </cols>
  <sheetData>
    <row r="3" spans="1:3" x14ac:dyDescent="0.2">
      <c r="A3" s="15" t="s">
        <v>960</v>
      </c>
      <c r="B3" t="s">
        <v>962</v>
      </c>
      <c r="C3" t="s">
        <v>963</v>
      </c>
    </row>
    <row r="4" spans="1:3" x14ac:dyDescent="0.2">
      <c r="A4" s="4" t="s">
        <v>233</v>
      </c>
      <c r="B4">
        <v>31</v>
      </c>
      <c r="C4">
        <v>62</v>
      </c>
    </row>
    <row r="5" spans="1:3" x14ac:dyDescent="0.2">
      <c r="A5" s="4" t="s">
        <v>128</v>
      </c>
      <c r="B5">
        <v>25</v>
      </c>
      <c r="C5">
        <v>64</v>
      </c>
    </row>
    <row r="6" spans="1:3" x14ac:dyDescent="0.2">
      <c r="A6" s="4" t="s">
        <v>104</v>
      </c>
      <c r="B6">
        <v>16</v>
      </c>
      <c r="C6">
        <v>83.1875</v>
      </c>
    </row>
    <row r="7" spans="1:3" x14ac:dyDescent="0.2">
      <c r="A7" s="4" t="s">
        <v>58</v>
      </c>
      <c r="B7">
        <v>14</v>
      </c>
      <c r="C7">
        <v>74.5</v>
      </c>
    </row>
    <row r="8" spans="1:3" x14ac:dyDescent="0.2">
      <c r="A8" s="4" t="s">
        <v>4</v>
      </c>
      <c r="B8">
        <v>13</v>
      </c>
      <c r="C8">
        <v>69.92307692307692</v>
      </c>
    </row>
    <row r="9" spans="1:3" x14ac:dyDescent="0.2">
      <c r="A9" s="4" t="s">
        <v>441</v>
      </c>
      <c r="B9">
        <v>11</v>
      </c>
      <c r="C9">
        <v>48.454545454545453</v>
      </c>
    </row>
    <row r="10" spans="1:3" x14ac:dyDescent="0.2">
      <c r="A10" s="4" t="s">
        <v>508</v>
      </c>
      <c r="B10">
        <v>8</v>
      </c>
      <c r="C10">
        <v>41.5</v>
      </c>
    </row>
    <row r="11" spans="1:3" x14ac:dyDescent="0.2">
      <c r="A11" s="4" t="s">
        <v>95</v>
      </c>
      <c r="B11">
        <v>8</v>
      </c>
      <c r="C11">
        <v>63.875</v>
      </c>
    </row>
    <row r="12" spans="1:3" x14ac:dyDescent="0.2">
      <c r="A12" s="4" t="s">
        <v>22</v>
      </c>
      <c r="B12">
        <v>7</v>
      </c>
      <c r="C12">
        <v>58.428571428571431</v>
      </c>
    </row>
    <row r="13" spans="1:3" x14ac:dyDescent="0.2">
      <c r="A13" s="4" t="s">
        <v>201</v>
      </c>
      <c r="B13">
        <v>6</v>
      </c>
      <c r="C13">
        <v>45.833333333333336</v>
      </c>
    </row>
    <row r="14" spans="1:3" x14ac:dyDescent="0.2">
      <c r="A14" s="4" t="s">
        <v>224</v>
      </c>
      <c r="B14">
        <v>6</v>
      </c>
      <c r="C14">
        <v>63</v>
      </c>
    </row>
    <row r="15" spans="1:3" x14ac:dyDescent="0.2">
      <c r="A15" s="4" t="s">
        <v>164</v>
      </c>
      <c r="B15">
        <v>5</v>
      </c>
      <c r="C15">
        <v>55.8</v>
      </c>
    </row>
    <row r="16" spans="1:3" x14ac:dyDescent="0.2">
      <c r="A16" s="4" t="s">
        <v>190</v>
      </c>
      <c r="B16">
        <v>5</v>
      </c>
      <c r="C16">
        <v>59.4</v>
      </c>
    </row>
    <row r="17" spans="1:3" x14ac:dyDescent="0.2">
      <c r="A17" s="4" t="s">
        <v>301</v>
      </c>
      <c r="B17">
        <v>5</v>
      </c>
      <c r="C17">
        <v>51.4</v>
      </c>
    </row>
    <row r="18" spans="1:3" x14ac:dyDescent="0.2">
      <c r="A18" s="4" t="s">
        <v>114</v>
      </c>
      <c r="B18">
        <v>5</v>
      </c>
      <c r="C18">
        <v>76.8</v>
      </c>
    </row>
    <row r="19" spans="1:3" x14ac:dyDescent="0.2">
      <c r="A19" s="4" t="s">
        <v>426</v>
      </c>
      <c r="B19">
        <v>4</v>
      </c>
      <c r="C19">
        <v>70.75</v>
      </c>
    </row>
    <row r="20" spans="1:3" x14ac:dyDescent="0.2">
      <c r="A20" s="4" t="s">
        <v>124</v>
      </c>
      <c r="B20">
        <v>4</v>
      </c>
      <c r="C20">
        <v>70.5</v>
      </c>
    </row>
    <row r="21" spans="1:3" x14ac:dyDescent="0.2">
      <c r="A21" s="4" t="s">
        <v>38</v>
      </c>
      <c r="B21">
        <v>4</v>
      </c>
      <c r="C21">
        <v>56.5</v>
      </c>
    </row>
    <row r="22" spans="1:3" x14ac:dyDescent="0.2">
      <c r="A22" s="4" t="s">
        <v>961</v>
      </c>
      <c r="B22">
        <v>177</v>
      </c>
      <c r="C22">
        <v>63.564971751412429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77AD-7E42-454D-9900-2A5E489B8DE6}">
  <dimension ref="A3:C28"/>
  <sheetViews>
    <sheetView workbookViewId="0">
      <selection activeCell="I37" sqref="I37"/>
    </sheetView>
  </sheetViews>
  <sheetFormatPr baseColWidth="10" defaultRowHeight="16" x14ac:dyDescent="0.2"/>
  <cols>
    <col min="1" max="1" width="13" bestFit="1" customWidth="1"/>
    <col min="2" max="2" width="16.33203125" customWidth="1"/>
    <col min="3" max="3" width="13.83203125" customWidth="1"/>
    <col min="4" max="4" width="7.5" customWidth="1"/>
    <col min="5" max="5" width="9.1640625" customWidth="1"/>
    <col min="6" max="6" width="12.33203125" customWidth="1"/>
    <col min="7" max="7" width="10.5" bestFit="1" customWidth="1"/>
    <col min="8" max="24" width="16" bestFit="1" customWidth="1"/>
    <col min="25" max="25" width="10.5" bestFit="1" customWidth="1"/>
  </cols>
  <sheetData>
    <row r="3" spans="1:3" x14ac:dyDescent="0.2">
      <c r="A3" s="15" t="s">
        <v>960</v>
      </c>
      <c r="B3" t="s">
        <v>964</v>
      </c>
      <c r="C3" t="s">
        <v>965</v>
      </c>
    </row>
    <row r="4" spans="1:3" x14ac:dyDescent="0.2">
      <c r="A4" s="4" t="s">
        <v>927</v>
      </c>
      <c r="B4">
        <v>23</v>
      </c>
      <c r="C4" s="10">
        <f>GETPIVOTDATA("Key",$A$3,"Key","A")+GETPIVOTDATA("Key",$A$3,"Key","F#/Gbm")</f>
        <v>28</v>
      </c>
    </row>
    <row r="5" spans="1:3" x14ac:dyDescent="0.2">
      <c r="A5" s="4" t="s">
        <v>928</v>
      </c>
      <c r="B5">
        <v>21</v>
      </c>
      <c r="C5" s="10">
        <f>GETPIVOTDATA("Key",$A$3,"Key","A#/Bb")+GETPIVOTDATA("Key",$A$3,"Key","Gm")</f>
        <v>27</v>
      </c>
    </row>
    <row r="6" spans="1:3" x14ac:dyDescent="0.2">
      <c r="A6" s="4" t="s">
        <v>934</v>
      </c>
      <c r="B6">
        <v>2</v>
      </c>
      <c r="C6" s="10"/>
    </row>
    <row r="7" spans="1:3" x14ac:dyDescent="0.2">
      <c r="A7" s="4" t="s">
        <v>933</v>
      </c>
      <c r="B7">
        <v>5</v>
      </c>
      <c r="C7" s="10"/>
    </row>
    <row r="8" spans="1:3" x14ac:dyDescent="0.2">
      <c r="A8" s="4" t="s">
        <v>929</v>
      </c>
      <c r="B8">
        <v>12</v>
      </c>
      <c r="C8" s="10">
        <f>GETPIVOTDATA("Key",$A$3,"Key","B")+GETPIVOTDATA("Key",$A$3,"Key","G#/Abm")</f>
        <v>16</v>
      </c>
    </row>
    <row r="9" spans="1:3" x14ac:dyDescent="0.2">
      <c r="A9" s="4" t="s">
        <v>935</v>
      </c>
      <c r="B9">
        <v>8</v>
      </c>
      <c r="C9" s="10"/>
    </row>
    <row r="10" spans="1:3" x14ac:dyDescent="0.2">
      <c r="A10" s="4" t="s">
        <v>918</v>
      </c>
      <c r="B10">
        <v>30</v>
      </c>
      <c r="C10" s="10">
        <f>GETPIVOTDATA("Key",$A$3,"Key","C")+GETPIVOTDATA("Key",$A$3,"Key","Am")</f>
        <v>35</v>
      </c>
    </row>
    <row r="11" spans="1:3" x14ac:dyDescent="0.2">
      <c r="A11" s="4" t="s">
        <v>923</v>
      </c>
      <c r="B11">
        <v>21</v>
      </c>
      <c r="C11" s="10">
        <f>GETPIVOTDATA("Key",$A$3,"Key","C#/Db")+GETPIVOTDATA("Key",$A$3,"Key","A#/Bbm")</f>
        <v>23</v>
      </c>
    </row>
    <row r="12" spans="1:3" x14ac:dyDescent="0.2">
      <c r="A12" s="4" t="s">
        <v>937</v>
      </c>
      <c r="B12">
        <v>3</v>
      </c>
      <c r="C12" s="10"/>
    </row>
    <row r="13" spans="1:3" x14ac:dyDescent="0.2">
      <c r="A13" s="4" t="s">
        <v>936</v>
      </c>
      <c r="B13">
        <v>6</v>
      </c>
      <c r="C13" s="10"/>
    </row>
    <row r="14" spans="1:3" x14ac:dyDescent="0.2">
      <c r="A14" s="4" t="s">
        <v>919</v>
      </c>
      <c r="B14">
        <v>26</v>
      </c>
      <c r="C14" s="10">
        <f>GETPIVOTDATA("Key",$A$3,"Key","D")+GETPIVOTDATA("Key",$A$3,"Key","Bm")</f>
        <v>34</v>
      </c>
    </row>
    <row r="15" spans="1:3" x14ac:dyDescent="0.2">
      <c r="A15" s="4" t="s">
        <v>924</v>
      </c>
      <c r="B15">
        <v>12</v>
      </c>
      <c r="C15" s="10">
        <f>GETPIVOTDATA("Key",$A$3,"Key","D#/Eb")+GETPIVOTDATA("Key",$A$3,"Key","Cm")</f>
        <v>18</v>
      </c>
    </row>
    <row r="16" spans="1:3" x14ac:dyDescent="0.2">
      <c r="A16" s="4" t="s">
        <v>939</v>
      </c>
      <c r="B16">
        <v>1</v>
      </c>
      <c r="C16" s="10"/>
    </row>
    <row r="17" spans="1:3" x14ac:dyDescent="0.2">
      <c r="A17" s="4" t="s">
        <v>938</v>
      </c>
      <c r="B17">
        <v>4</v>
      </c>
      <c r="C17" s="10"/>
    </row>
    <row r="18" spans="1:3" x14ac:dyDescent="0.2">
      <c r="A18" s="4" t="s">
        <v>921</v>
      </c>
      <c r="B18">
        <v>24</v>
      </c>
      <c r="C18" s="10">
        <f>GETPIVOTDATA("Key",$A$3,"Key","E")+GETPIVOTDATA("Key",$A$3,"Key","C#/Dbm")</f>
        <v>27</v>
      </c>
    </row>
    <row r="19" spans="1:3" x14ac:dyDescent="0.2">
      <c r="A19" s="4" t="s">
        <v>940</v>
      </c>
      <c r="B19">
        <v>6</v>
      </c>
      <c r="C19" s="10"/>
    </row>
    <row r="20" spans="1:3" x14ac:dyDescent="0.2">
      <c r="A20" s="4" t="s">
        <v>920</v>
      </c>
      <c r="B20">
        <v>25</v>
      </c>
      <c r="C20" s="10">
        <f>GETPIVOTDATA("Key",$A$3,"Key","F")+GETPIVOTDATA("Key",$A$3,"Key","Dm")</f>
        <v>29</v>
      </c>
    </row>
    <row r="21" spans="1:3" x14ac:dyDescent="0.2">
      <c r="A21" s="4" t="s">
        <v>925</v>
      </c>
      <c r="B21">
        <v>11</v>
      </c>
      <c r="C21" s="10">
        <f>GETPIVOTDATA("Key",$A$3,"Key","F#/Gb")+GETPIVOTDATA("Key",$A$3,"Key","D#/Ebm")</f>
        <v>12</v>
      </c>
    </row>
    <row r="22" spans="1:3" x14ac:dyDescent="0.2">
      <c r="A22" s="4" t="s">
        <v>942</v>
      </c>
      <c r="B22">
        <v>5</v>
      </c>
      <c r="C22" s="10"/>
    </row>
    <row r="23" spans="1:3" x14ac:dyDescent="0.2">
      <c r="A23" s="4" t="s">
        <v>941</v>
      </c>
      <c r="B23">
        <v>7</v>
      </c>
      <c r="C23" s="10"/>
    </row>
    <row r="24" spans="1:3" x14ac:dyDescent="0.2">
      <c r="A24" s="4" t="s">
        <v>922</v>
      </c>
      <c r="B24">
        <v>28</v>
      </c>
      <c r="C24" s="10">
        <f>GETPIVOTDATA("Key",$A$3,"Key","G")+GETPIVOTDATA("Key",$A$3,"Key","Em")</f>
        <v>34</v>
      </c>
    </row>
    <row r="25" spans="1:3" x14ac:dyDescent="0.2">
      <c r="A25" s="4" t="s">
        <v>926</v>
      </c>
      <c r="B25">
        <v>28</v>
      </c>
      <c r="C25" s="10">
        <f>GETPIVOTDATA("Key",$A$3,"Key","G#/Ab")+GETPIVOTDATA("Key",$A$3,"Key","Fm")</f>
        <v>35</v>
      </c>
    </row>
    <row r="26" spans="1:3" x14ac:dyDescent="0.2">
      <c r="A26" s="4" t="s">
        <v>944</v>
      </c>
      <c r="B26">
        <v>4</v>
      </c>
      <c r="C26" s="10"/>
    </row>
    <row r="27" spans="1:3" x14ac:dyDescent="0.2">
      <c r="A27" s="4" t="s">
        <v>943</v>
      </c>
      <c r="B27">
        <v>6</v>
      </c>
      <c r="C27" s="10"/>
    </row>
    <row r="28" spans="1:3" x14ac:dyDescent="0.2">
      <c r="A28" s="4" t="s">
        <v>961</v>
      </c>
      <c r="B28">
        <v>318</v>
      </c>
      <c r="C28" s="10">
        <f>SUM(C4:C27)</f>
        <v>318</v>
      </c>
    </row>
  </sheetData>
  <conditionalFormatting sqref="C4:C27">
    <cfRule type="colorScale" priority="1">
      <colorScale>
        <cfvo type="min"/>
        <cfvo type="max"/>
        <color rgb="FFFF7128"/>
        <color rgb="FFFFEF9C"/>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0A002-D7E7-7C45-9932-6D3135DFC0B8}">
  <dimension ref="A1:I25"/>
  <sheetViews>
    <sheetView workbookViewId="0">
      <selection activeCell="D8" sqref="D8"/>
    </sheetView>
  </sheetViews>
  <sheetFormatPr baseColWidth="10" defaultRowHeight="16" x14ac:dyDescent="0.2"/>
  <cols>
    <col min="1" max="1" width="16.33203125" bestFit="1" customWidth="1"/>
    <col min="2" max="2" width="12.83203125" bestFit="1" customWidth="1"/>
    <col min="3" max="3" width="13.33203125" bestFit="1" customWidth="1"/>
    <col min="4" max="4" width="12.83203125" bestFit="1" customWidth="1"/>
    <col min="5" max="5" width="12.1640625" bestFit="1" customWidth="1"/>
    <col min="6" max="6" width="13" bestFit="1" customWidth="1"/>
  </cols>
  <sheetData>
    <row r="1" spans="1:9" x14ac:dyDescent="0.2">
      <c r="A1" t="s">
        <v>966</v>
      </c>
    </row>
    <row r="2" spans="1:9" ht="17" thickBot="1" x14ac:dyDescent="0.25"/>
    <row r="3" spans="1:9" x14ac:dyDescent="0.2">
      <c r="A3" s="18" t="s">
        <v>967</v>
      </c>
      <c r="B3" s="18"/>
    </row>
    <row r="4" spans="1:9" x14ac:dyDescent="0.2">
      <c r="A4" t="s">
        <v>968</v>
      </c>
      <c r="B4">
        <v>0.75879875579994915</v>
      </c>
    </row>
    <row r="5" spans="1:9" x14ac:dyDescent="0.2">
      <c r="A5" t="s">
        <v>969</v>
      </c>
      <c r="B5">
        <v>0.57577555180355089</v>
      </c>
    </row>
    <row r="6" spans="1:9" x14ac:dyDescent="0.2">
      <c r="A6" t="s">
        <v>970</v>
      </c>
      <c r="B6">
        <v>0.56479239456869135</v>
      </c>
    </row>
    <row r="7" spans="1:9" x14ac:dyDescent="0.2">
      <c r="A7" t="s">
        <v>971</v>
      </c>
      <c r="B7">
        <v>0.15525657044787797</v>
      </c>
    </row>
    <row r="8" spans="1:9" ht="17" thickBot="1" x14ac:dyDescent="0.25">
      <c r="A8" s="16" t="s">
        <v>972</v>
      </c>
      <c r="B8" s="16">
        <v>318</v>
      </c>
    </row>
    <row r="10" spans="1:9" ht="17" thickBot="1" x14ac:dyDescent="0.25">
      <c r="A10" t="s">
        <v>973</v>
      </c>
    </row>
    <row r="11" spans="1:9" x14ac:dyDescent="0.2">
      <c r="A11" s="17"/>
      <c r="B11" s="17" t="s">
        <v>978</v>
      </c>
      <c r="C11" s="17" t="s">
        <v>979</v>
      </c>
      <c r="D11" s="17" t="s">
        <v>980</v>
      </c>
      <c r="E11" s="17" t="s">
        <v>920</v>
      </c>
      <c r="F11" s="17" t="s">
        <v>981</v>
      </c>
    </row>
    <row r="12" spans="1:9" x14ac:dyDescent="0.2">
      <c r="A12" t="s">
        <v>974</v>
      </c>
      <c r="B12">
        <v>8</v>
      </c>
      <c r="C12">
        <v>10.109181252679155</v>
      </c>
      <c r="D12">
        <v>1.2636476565848944</v>
      </c>
      <c r="E12">
        <v>52.423500774084573</v>
      </c>
      <c r="F12">
        <v>3.5962986983376236E-53</v>
      </c>
    </row>
    <row r="13" spans="1:9" x14ac:dyDescent="0.2">
      <c r="A13" t="s">
        <v>975</v>
      </c>
      <c r="B13">
        <v>309</v>
      </c>
      <c r="C13">
        <v>7.4483222241762004</v>
      </c>
      <c r="D13">
        <v>2.4104602667236893E-2</v>
      </c>
    </row>
    <row r="14" spans="1:9" ht="17" thickBot="1" x14ac:dyDescent="0.25">
      <c r="A14" s="16" t="s">
        <v>976</v>
      </c>
      <c r="B14" s="16">
        <v>317</v>
      </c>
      <c r="C14" s="16">
        <v>17.557503476855356</v>
      </c>
      <c r="D14" s="16"/>
      <c r="E14" s="16"/>
      <c r="F14" s="16"/>
    </row>
    <row r="15" spans="1:9" ht="17" thickBot="1" x14ac:dyDescent="0.25"/>
    <row r="16" spans="1:9" x14ac:dyDescent="0.2">
      <c r="A16" s="17"/>
      <c r="B16" s="17" t="s">
        <v>982</v>
      </c>
      <c r="C16" s="17" t="s">
        <v>971</v>
      </c>
      <c r="D16" s="17" t="s">
        <v>983</v>
      </c>
      <c r="E16" s="17" t="s">
        <v>984</v>
      </c>
      <c r="F16" s="17" t="s">
        <v>985</v>
      </c>
      <c r="G16" s="17" t="s">
        <v>986</v>
      </c>
      <c r="H16" s="17" t="s">
        <v>987</v>
      </c>
      <c r="I16" s="17" t="s">
        <v>988</v>
      </c>
    </row>
    <row r="17" spans="1:9" x14ac:dyDescent="0.2">
      <c r="A17" t="s">
        <v>977</v>
      </c>
      <c r="B17">
        <v>-0.36142960739368429</v>
      </c>
      <c r="C17">
        <v>8.2840468672417428E-2</v>
      </c>
      <c r="D17">
        <v>-4.3629594712086162</v>
      </c>
      <c r="E17">
        <v>1.7511824515831548E-5</v>
      </c>
      <c r="F17">
        <v>-0.52443238572964712</v>
      </c>
      <c r="G17">
        <v>-0.19842682905772152</v>
      </c>
      <c r="H17">
        <v>-0.52443238572964712</v>
      </c>
      <c r="I17">
        <v>-0.19842682905772152</v>
      </c>
    </row>
    <row r="18" spans="1:9" x14ac:dyDescent="0.2">
      <c r="A18" t="s">
        <v>950</v>
      </c>
      <c r="B18">
        <v>-5.3427248657250899E-5</v>
      </c>
      <c r="C18">
        <v>2.9942435524626807E-4</v>
      </c>
      <c r="D18">
        <v>-0.17843320932697174</v>
      </c>
      <c r="E18">
        <v>0.8584996975223016</v>
      </c>
      <c r="F18">
        <v>-6.4259583484182906E-4</v>
      </c>
      <c r="G18">
        <v>5.3574133752732722E-4</v>
      </c>
      <c r="H18">
        <v>-6.4259583484182906E-4</v>
      </c>
      <c r="I18">
        <v>5.3574133752732722E-4</v>
      </c>
    </row>
    <row r="19" spans="1:9" x14ac:dyDescent="0.2">
      <c r="A19" t="s">
        <v>932</v>
      </c>
      <c r="B19">
        <v>0.68014261390774555</v>
      </c>
      <c r="C19">
        <v>6.3996099947528376E-2</v>
      </c>
      <c r="D19">
        <v>10.627875987214962</v>
      </c>
      <c r="E19">
        <v>1.0827747105310415E-22</v>
      </c>
      <c r="F19">
        <v>0.55421935126466038</v>
      </c>
      <c r="G19">
        <v>0.80606587655083073</v>
      </c>
      <c r="H19">
        <v>0.55421935126466038</v>
      </c>
      <c r="I19">
        <v>0.80606587655083073</v>
      </c>
    </row>
    <row r="20" spans="1:9" x14ac:dyDescent="0.2">
      <c r="A20" t="s">
        <v>931</v>
      </c>
      <c r="B20">
        <v>0.46775522833115446</v>
      </c>
      <c r="C20">
        <v>7.7328324237989549E-2</v>
      </c>
      <c r="D20">
        <v>6.0489507944277623</v>
      </c>
      <c r="E20">
        <v>4.207702737343273E-9</v>
      </c>
      <c r="F20">
        <v>0.31559853611469257</v>
      </c>
      <c r="G20">
        <v>0.61991192054761635</v>
      </c>
      <c r="H20">
        <v>0.31559853611469257</v>
      </c>
      <c r="I20">
        <v>0.61991192054761635</v>
      </c>
    </row>
    <row r="21" spans="1:9" x14ac:dyDescent="0.2">
      <c r="A21" t="s">
        <v>930</v>
      </c>
      <c r="B21">
        <v>-9.6518965623433265E-3</v>
      </c>
      <c r="C21">
        <v>3.3564699072355995E-3</v>
      </c>
      <c r="D21">
        <v>-2.8756094435813555</v>
      </c>
      <c r="E21">
        <v>4.3126387423715641E-3</v>
      </c>
      <c r="F21">
        <v>-1.625632467638442E-2</v>
      </c>
      <c r="G21">
        <v>-3.0474684483022341E-3</v>
      </c>
      <c r="H21">
        <v>-1.625632467638442E-2</v>
      </c>
      <c r="I21">
        <v>-3.0474684483022341E-3</v>
      </c>
    </row>
    <row r="22" spans="1:9" x14ac:dyDescent="0.2">
      <c r="A22" t="s">
        <v>945</v>
      </c>
      <c r="B22">
        <v>0.56228767019022907</v>
      </c>
      <c r="C22">
        <v>0.18946296756179837</v>
      </c>
      <c r="D22">
        <v>2.9677972293283332</v>
      </c>
      <c r="E22">
        <v>3.2338164572740715E-3</v>
      </c>
      <c r="F22">
        <v>0.18948690506572741</v>
      </c>
      <c r="G22">
        <v>0.93508843531473074</v>
      </c>
      <c r="H22">
        <v>0.18948690506572741</v>
      </c>
      <c r="I22">
        <v>0.93508843531473074</v>
      </c>
    </row>
    <row r="23" spans="1:9" x14ac:dyDescent="0.2">
      <c r="A23" t="s">
        <v>946</v>
      </c>
      <c r="B23">
        <v>1.6964156347701397E-2</v>
      </c>
      <c r="C23">
        <v>4.2721903969542688E-2</v>
      </c>
      <c r="D23">
        <v>0.39708334066280115</v>
      </c>
      <c r="E23">
        <v>0.69158013075798241</v>
      </c>
      <c r="F23">
        <v>-6.7098490260143306E-2</v>
      </c>
      <c r="G23">
        <v>0.10102680295554609</v>
      </c>
      <c r="H23">
        <v>-6.7098490260143306E-2</v>
      </c>
      <c r="I23">
        <v>0.10102680295554609</v>
      </c>
    </row>
    <row r="24" spans="1:9" x14ac:dyDescent="0.2">
      <c r="A24" t="s">
        <v>947</v>
      </c>
      <c r="B24">
        <v>-6.9247898224415863E-2</v>
      </c>
      <c r="C24">
        <v>4.8107230361436513E-2</v>
      </c>
      <c r="D24">
        <v>-1.4394488667118535</v>
      </c>
      <c r="E24">
        <v>0.15103564146125811</v>
      </c>
      <c r="F24">
        <v>-0.16390709478172938</v>
      </c>
      <c r="G24">
        <v>2.5411298332897667E-2</v>
      </c>
      <c r="H24">
        <v>-0.16390709478172938</v>
      </c>
      <c r="I24">
        <v>2.5411298332897667E-2</v>
      </c>
    </row>
    <row r="25" spans="1:9" ht="17" thickBot="1" x14ac:dyDescent="0.25">
      <c r="A25" s="16" t="s">
        <v>948</v>
      </c>
      <c r="B25" s="16">
        <v>0.21456843179157781</v>
      </c>
      <c r="C25" s="16">
        <v>7.9991392548251411E-2</v>
      </c>
      <c r="D25" s="16">
        <v>2.6823940046067896</v>
      </c>
      <c r="E25" s="16">
        <v>7.70295548571429E-3</v>
      </c>
      <c r="F25" s="16">
        <v>5.7171697595299442E-2</v>
      </c>
      <c r="G25" s="16">
        <v>0.37196516598785617</v>
      </c>
      <c r="H25" s="16">
        <v>5.7171697595299442E-2</v>
      </c>
      <c r="I25" s="16">
        <v>0.37196516598785617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0 E A A B Q S w M E F A A A C A g A u p R J W W I b 1 v q k A A A A 9 g A A A B I A A A B D b 2 5 m a W c v U G F j a 2 F n Z S 5 4 b W y F j 7 E O g j A Y h F + F d K c t Z Z C Q U g Z X S U y I x r U p F R r h x 9 B i e T c H H 8 l X E K O o m + P d f Z f c 3 a 8 3 n k 9 d G 1 z 0 Y E 0 P G Y o w R Y E G 1 V c G 6 g y N 7 h g m K B d 8 K 9 V J 1 j q Y Y b D p Z E 2 G G u f O K S H e e + x j 3 A 8 1 Y Z R G 5 F B s S t X o T o Y G r J O g N P q 0 q v 8 t J P j + N U Y w H M U x Z q s E U 0 4 W k x c G v g C b 9 z 7 T H 5 O v x 9 a N g x Y a w l 3 J y S I 5 e X 8 Q D 1 B L A w Q U A A A I C A C 6 l E l Z e t v j w s s B A A C A B A A A E w A A A E Z v c m 1 1 b G F z L 1 N l Y 3 R p b 2 4 x L m 3 N U 8 F q 2 0 A Q v R v y D 4 t 8 k U D I J J R e Q g / B b m j a J g 2 V S w / G h L U 0 s R e v d t S d U b A w / v f u S k p i 2 e q 9 J 7 H z n t 6 8 e b N L k L F C I 9 L 2 e 3 l 9 M b o Y 0 U Z a y M U 4 S N G s S X x X x I H 4 J D T w S I g U K 5 u B O 3 7 e Z a C T 3 2 i 3 K 8 R t e K s 0 J F M 0 D I Y p D C a / C C x N M j Q G r U W i y Q x o y 1 h O 0 h J Z P d f i U c t a O 2 l x Y 6 S u S V G y 0 7 Q L o l i Y S u t Y s K 0 g i l 3 H c f A g X 9 R a N k Y v v Z P W w 3 5 x x 1 C 4 4 7 H P W H x T J m + K G w A O l o f F T L J c t k K P F g t k N 9 s G Z O 7 8 e b G 5 X D n n H f K l r Y c n P W O x 6 A g 3 W q e Z 1 N K S + 9 V b X H Y e p x t p 1 k 4 5 Q 1 0 V R n B d w r v 6 3 E p D z 2 i L a Y P O H e h 7 n N m J x X 4 f t B z f 9 M 7 w x w + J Z x 8 c E q j c 1 b y w Y N h x U 5 K W 2 6 n 7 5 V l l W + v h v T I V A 0 V X r x x T F S u w J y y 3 f j Q 5 R Q O k v C M 9 F X T u q M S y c l k o r v v Y o Q v l H q z P 5 E 8 F V s F R 2 g 9 A b u y v q E w 4 n F w 3 r m s y D l x 4 2 V b M g K X S T U R d Q l c e P k O 9 q L 8 C y a 2 7 R T / c 7 L b z 8 h M K f H l r c 2 S m B V p N v 5 U T 0 2 / J H y 3 m H w E P J 9 q L 8 B C N l B n 0 0 3 9 6 / b H + 6 9 d 3 u o H h B / g 6 d k / t + i 9 Q S w M E F A A A C A g A u p R J W Q / K 6 a u k A A A A 6 Q A A A B M A A A B b Q 2 9 u d G V u d F 9 U e X B l c 1 0 u e G 1 s b Y 5 L D s I w D E S v E n m f u r B A C D V l A d y A C 0 T B / Y j m o 8 Z F 4 W w s O B J X I G 1 3 i K V n 5 n n m 8 3 p X x 2 Q H 8 a A x 9 t 4 p 2 B Q l C H L G 3 3 r X K p i 4 k X s 4 1 t X 1 G S i K H H V R Q c c c D o j R d G R 1 L H w g l 5 3 G j 1 Z z P s c W g z Z 3 3 R J u y 3 K H x j s m x 5 L n H 1 B X Z 2 r 0 N L C 4 p C y v t R k H c V p z c 5 U C p s S 4 y P i X s D 9 5 H c L Q G 8 3 Z x C R t l H Y h c R l e f w F Q S w E C F A M U A A A I C A C 6 l E l Z Y h v W + q Q A A A D 2 A A A A E g A A A A A A A A A A A A A A p I E A A A A A Q 2 9 u Z m l n L 1 B h Y 2 t h Z 2 U u e G 1 s U E s B A h Q D F A A A C A g A u p R J W X r b 4 8 L L A Q A A g A Q A A B M A A A A A A A A A A A A A A K S B 1 A A A A E Z v c m 1 1 b G F z L 1 N l Y 3 R p b 2 4 x L m 1 Q S w E C F A M U A A A I C A C 6 l E l Z D 8 r p q 6 Q A A A D p A A A A E w A A A A A A A A A A A A A A p I H Q A g A A W 0 N v b n R l b n R f V H l w Z X N d L n h t b F B L B Q Y A A A A A A w A D A M I A A A C l 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T H A A A A A A A A H E 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N v b m d z J T I w T G l z d D 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E 3 M j g x N z l i L W R h Y 2 E t N D g 4 N C 0 5 O T Q y L T F l N z I 1 Z j h l M T Z k Z 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j A i I C 8 + P E V u d H J 5 I F R 5 c G U 9 I k Z p b G x F c n J v c k N v Z G U i I F Z h b H V l P S J z V W 5 r b m 9 3 b i I g L z 4 8 R W 5 0 c n k g V H l w Z T 0 i R m l s b E V y c m 9 y Q 2 9 1 b n Q i I F Z h b H V l P S J s M C I g L z 4 8 R W 5 0 c n k g V H l w Z T 0 i R m l s b E x h c 3 R V c G R h d G V k I i B W Y W x 1 Z T 0 i Z D I w M j Q t M T A t M T B U M D A 6 M z Y 6 N D U u M z g 3 N z E 3 M F o i I C 8 + P E V u d H J 5 I F R 5 c G U 9 I k Z p b G x D b 2 x 1 b W 5 U e X B l c y I g V m F s d W U 9 I n N B Q V l B Q U F B R C I g L z 4 8 R W 5 0 c n k g V H l w Z T 0 i R m l s b E N v b H V t b k 5 h b W V z I i B W Y W x 1 Z T 0 i c 1 s m c X V v d D t u Y W 1 l J n F 1 b 3 Q 7 L C Z x d W 9 0 O 2 F y d G l z d C Z x d W 9 0 O y w m c X V v d D t h b G J 1 b S Z x d W 9 0 O y w m c X V v d D t y Z W x l Y X N l X 2 R h d G U m c X V v d D s s J n F 1 b 3 Q 7 R H V y Y X R p b 2 4 g K E 1 p b n V 0 Z X M p J n F 1 b 3 Q 7 L C Z x d W 9 0 O 3 B v c H V s Y X J p d H 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b 2 5 n c y B M a X N 0 L 0 F 1 d G 9 S Z W 1 v d m V k Q 2 9 s d W 1 u c z E u e 2 5 h b W U s M H 0 m c X V v d D s s J n F 1 b 3 Q 7 U 2 V j d G l v b j E v U 2 9 u Z 3 M g T G l z d C 9 B d X R v U m V t b 3 Z l Z E N v b H V t b n M x L n t h c n R p c 3 Q s M X 0 m c X V v d D s s J n F 1 b 3 Q 7 U 2 V j d G l v b j E v U 2 9 u Z 3 M g T G l z d C 9 B d X R v U m V t b 3 Z l Z E N v b H V t b n M x L n t h b G J 1 b S w y f S Z x d W 9 0 O y w m c X V v d D t T Z W N 0 a W 9 u M S 9 T b 2 5 n c y B M a X N 0 L 0 F 1 d G 9 S Z W 1 v d m V k Q 2 9 s d W 1 u c z E u e 3 J l b G V h c 2 V f Z G F 0 Z S w z f S Z x d W 9 0 O y w m c X V v d D t T Z W N 0 a W 9 u M S 9 T b 2 5 n c y B M a X N 0 L 0 F 1 d G 9 S Z W 1 v d m V k Q 2 9 s d W 1 u c z E u e 0 R 1 c m F 0 a W 9 u I C h N a W 5 1 d G V z K S w 0 f S Z x d W 9 0 O y w m c X V v d D t T Z W N 0 a W 9 u M S 9 T b 2 5 n c y B M a X N 0 L 0 F 1 d G 9 S Z W 1 v d m V k Q 2 9 s d W 1 u c z E u e 3 B v c H V s Y X J p d H k s N X 0 m c X V v d D t d L C Z x d W 9 0 O 0 N v b H V t b k N v d W 5 0 J n F 1 b 3 Q 7 O j Y s J n F 1 b 3 Q 7 S 2 V 5 Q 2 9 s d W 1 u T m F t Z X M m c X V v d D s 6 W 1 0 s J n F 1 b 3 Q 7 Q 2 9 s d W 1 u S W R l b n R p d G l l c y Z x d W 9 0 O z p b J n F 1 b 3 Q 7 U 2 V j d G l v b j E v U 2 9 u Z 3 M g T G l z d C 9 B d X R v U m V t b 3 Z l Z E N v b H V t b n M x L n t u Y W 1 l L D B 9 J n F 1 b 3 Q 7 L C Z x d W 9 0 O 1 N l Y 3 R p b 2 4 x L 1 N v b m d z I E x p c 3 Q v Q X V 0 b 1 J l b W 9 2 Z W R D b 2 x 1 b W 5 z M S 5 7 Y X J 0 a X N 0 L D F 9 J n F 1 b 3 Q 7 L C Z x d W 9 0 O 1 N l Y 3 R p b 2 4 x L 1 N v b m d z I E x p c 3 Q v Q X V 0 b 1 J l b W 9 2 Z W R D b 2 x 1 b W 5 z M S 5 7 Y W x i d W 0 s M n 0 m c X V v d D s s J n F 1 b 3 Q 7 U 2 V j d G l v b j E v U 2 9 u Z 3 M g T G l z d C 9 B d X R v U m V t b 3 Z l Z E N v b H V t b n M x L n t y Z W x l Y X N l X 2 R h d G U s M 3 0 m c X V v d D s s J n F 1 b 3 Q 7 U 2 V j d G l v b j E v U 2 9 u Z 3 M g T G l z d C 9 B d X R v U m V t b 3 Z l Z E N v b H V t b n M x L n t E d X J h d G l v b i A o T W l u d X R l c y k s N H 0 m c X V v d D s s J n F 1 b 3 Q 7 U 2 V j d G l v b j E v U 2 9 u Z 3 M g T G l z d C 9 B d X R v U m V t b 3 Z l Z E N v b H V t b n M x L n t w b 3 B 1 b G F y a X R 5 L D V 9 J n F 1 b 3 Q 7 X S w m c X V v d D t S Z W x h d G l v b n N o a X B J b m Z v J n F 1 b 3 Q 7 O l t d f S I g L z 4 8 L 1 N 0 Y W J s Z U V u d H J p Z X M + P C 9 J d G V t P j x J d G V t P j x J d G V t T G 9 j Y X R p b 2 4 + P E l 0 Z W 1 U e X B l P k Z v c m 1 1 b G E 8 L 0 l 0 Z W 1 U e X B l P j x J d G V t U G F 0 a D 5 T Z W N 0 a W 9 u M S 9 T b 2 5 n c y U y M E x p c 3 Q v U 2 9 1 c m N l P C 9 J d G V t U G F 0 a D 4 8 L 0 l 0 Z W 1 M b 2 N h d G l v b j 4 8 U 3 R h Y m x l R W 5 0 c m l l c y A v P j w v S X R l b T 4 8 S X R l b T 4 8 S X R l b U x v Y 2 F 0 a W 9 u P j x J d G V t V H l w Z T 5 G b 3 J t d W x h P C 9 J d G V t V H l w Z T 4 8 S X R l b V B h d G g + U 2 V j d G l v b j E v U 2 9 u Z 3 M l M j B M a X N 0 L 0 5 h d m l n Y X R p b 2 4 l M j A x P C 9 J d G V t U G F 0 a D 4 8 L 0 l 0 Z W 1 M b 2 N h d G l v b j 4 8 U 3 R h Y m x l R W 5 0 c m l l c y A v P j w v S X R l b T 4 8 S X R l b T 4 8 S X R l b U x v Y 2 F 0 a W 9 u P j x J d G V t V H l w Z T 5 G b 3 J t d W x h P C 9 J d G V t V H l w Z T 4 8 S X R l b V B h d G g + U 2 V j d G l v b j E v U 2 9 u Z 3 M l M j B M a X N 0 L 1 B y b 2 1 v d G V k J T I w a G V h Z G V y c z w v S X R l b V B h d G g + P C 9 J d G V t T G 9 j Y X R p b 2 4 + P F N 0 Y W J s Z U V u d H J p Z X M g L z 4 8 L 0 l 0 Z W 0 + P E l 0 Z W 0 + P E l 0 Z W 1 M b 2 N h d G l v b j 4 8 S X R l b V R 5 c G U + R m 9 y b X V s Y T w v S X R l b V R 5 c G U + P E l 0 Z W 1 Q Y X R o P l N l Y 3 R p b 2 4 x L 1 N v b m d z J T I w T G l z d C 9 D a G F u Z 2 V k J T I w Y 2 9 s d W 1 u J T I w d H l w Z T w v S X R l b V B h d G g + P C 9 J d G V t T G 9 j Y X R p b 2 4 + P F N 0 Y W J s Z U V u d H J p Z X M g L z 4 8 L 0 l 0 Z W 0 + P E l 0 Z W 0 + P E l 0 Z W 1 M b 2 N h d G l v b j 4 8 S X R l b V R 5 c G U + R m 9 y b X V s Y T w v S X R l b V R 5 c G U + P E l 0 Z W 1 Q Y X R o P l N l Y 3 R p b 2 4 x L 1 N v b m d z J T I w T G l z d C 9 N Z X J n Z W Q l M j B x d W V y a W V z P C 9 J d G V t U G F 0 a D 4 8 L 0 l 0 Z W 1 M b 2 N h d G l v b j 4 8 U 3 R h Y m x l R W 5 0 c m l l c y A v P j w v S X R l b T 4 8 S X R l b T 4 8 S X R l b U x v Y 2 F 0 a W 9 u P j x J d G V t V H l w Z T 5 G b 3 J t d W x h P C 9 J d G V t V H l w Z T 4 8 S X R l b V B h d G g + U 2 V j d G l v b j E v U 2 9 u Z 3 M l M j B M a X N 0 L 1 J l b W 9 2 Z W Q l M j B j b 2 x 1 b W 5 z P C 9 J d G V t U G F 0 a D 4 8 L 0 l 0 Z W 1 M b 2 N h d G l v b j 4 8 U 3 R h Y m x l R W 5 0 c m l l c y A v P j w v S X R l b T 4 8 S X R l b T 4 8 S X R l b U x v Y 2 F 0 a W 9 u P j x J d G V t V H l w Z T 5 G b 3 J t d W x h P C 9 J d G V t V H l w Z T 4 8 S X R l b V B h d G g + U 2 V j d G l v b j E v V H J h Y 2 s l M j B E Z X R h a W x z 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Y z J i Z j F k O W U t N W I 1 M S 0 0 M m U w L W I 3 Z T I t N j U 0 M T l i Y j R h M m U 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y M C I g L z 4 8 R W 5 0 c n k g V H l w Z T 0 i R m l s b E V y c m 9 y Q 2 9 k Z S I g V m F s d W U 9 I n N V b m t u b 3 d u I i A v P j x F b n R y e S B U e X B l P S J G a W x s R X J y b 3 J D b 3 V u d C I g V m F s d W U 9 I m w z M T k i I C 8 + P E V u d H J 5 I F R 5 c G U 9 I k Z p b G x M Y X N 0 V X B k Y X R l Z C I g V m F s d W U 9 I m Q y M D I 0 L T E w L T E w V D A w O j M 2 O j Q 4 L j I 2 M j A 4 N T B a I i A v P j x F b n R y e S B U e X B l P S J G a W x s Q 2 9 s d W 1 u V H l w Z X M i I F Z h b H V l P S J z Q U F B Q U F B Q U F B Q U F B Q U F B Q U F B Q 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H J h Y 2 s g R G V 0 Y W l s c y 9 B d X R v U m V t b 3 Z l Z E N v b H V t b n M x L n t D b 2 x 1 b W 4 x L D B 9 J n F 1 b 3 Q 7 L C Z x d W 9 0 O 1 N l Y 3 R p b 2 4 x L 1 R y Y W N r I E R l d G F p b H M v Q X V 0 b 1 J l b W 9 2 Z W R D b 2 x 1 b W 5 z M S 5 7 Q 2 9 s d W 1 u M i w x f S Z x d W 9 0 O y w m c X V v d D t T Z W N 0 a W 9 u M S 9 U c m F j a y B E Z X R h a W x z L 0 F 1 d G 9 S Z W 1 v d m V k Q 2 9 s d W 1 u c z E u e 0 N v b H V t b j M s M n 0 m c X V v d D s s J n F 1 b 3 Q 7 U 2 V j d G l v b j E v V H J h Y 2 s g R G V 0 Y W l s c y 9 B d X R v U m V t b 3 Z l Z E N v b H V t b n M x L n t D b 2 x 1 b W 4 0 L D N 9 J n F 1 b 3 Q 7 L C Z x d W 9 0 O 1 N l Y 3 R p b 2 4 x L 1 R y Y W N r I E R l d G F p b H M v Q X V 0 b 1 J l b W 9 2 Z W R D b 2 x 1 b W 5 z M S 5 7 Q 2 9 s d W 1 u N S w 0 f S Z x d W 9 0 O y w m c X V v d D t T Z W N 0 a W 9 u M S 9 U c m F j a y B E Z X R h a W x z L 0 F 1 d G 9 S Z W 1 v d m V k Q 2 9 s d W 1 u c z E u e 0 N v b H V t b j Y s N X 0 m c X V v d D s s J n F 1 b 3 Q 7 U 2 V j d G l v b j E v V H J h Y 2 s g R G V 0 Y W l s c y 9 B d X R v U m V t b 3 Z l Z E N v b H V t b n M x L n t D b 2 x 1 b W 4 3 L D Z 9 J n F 1 b 3 Q 7 L C Z x d W 9 0 O 1 N l Y 3 R p b 2 4 x L 1 R y Y W N r I E R l d G F p b H M v Q X V 0 b 1 J l b W 9 2 Z W R D b 2 x 1 b W 5 z M S 5 7 Q 2 9 s d W 1 u O C w 3 f S Z x d W 9 0 O y w m c X V v d D t T Z W N 0 a W 9 u M S 9 U c m F j a y B E Z X R h a W x z L 0 F 1 d G 9 S Z W 1 v d m V k Q 2 9 s d W 1 u c z E u e 0 N v b H V t b j k s O H 0 m c X V v d D s s J n F 1 b 3 Q 7 U 2 V j d G l v b j E v V H J h Y 2 s g R G V 0 Y W l s c y 9 B d X R v U m V t b 3 Z l Z E N v b H V t b n M x L n t D b 2 x 1 b W 4 x M C w 5 f S Z x d W 9 0 O y w m c X V v d D t T Z W N 0 a W 9 u M S 9 U c m F j a y B E Z X R h a W x z L 0 F 1 d G 9 S Z W 1 v d m V k Q 2 9 s d W 1 u c z E u e 0 N v b H V t b j E x L D E w f S Z x d W 9 0 O y w m c X V v d D t T Z W N 0 a W 9 u M S 9 U c m F j a y B E Z X R h a W x z L 0 F 1 d G 9 S Z W 1 v d m V k Q 2 9 s d W 1 u c z E u e 0 N v b H V t b j E y L D E x f S Z x d W 9 0 O y w m c X V v d D t T Z W N 0 a W 9 u M S 9 U c m F j a y B E Z X R h a W x z L 0 F 1 d G 9 S Z W 1 v d m V k Q 2 9 s d W 1 u c z E u e 0 N v b H V t b j E z L D E y f S Z x d W 9 0 O y w m c X V v d D t T Z W N 0 a W 9 u M S 9 U c m F j a y B E Z X R h a W x z L 0 F 1 d G 9 S Z W 1 v d m V k Q 2 9 s d W 1 u c z E u e 0 N v b H V t b j E 0 L D E z f S Z x d W 9 0 O 1 0 s J n F 1 b 3 Q 7 Q 2 9 s d W 1 u Q 2 9 1 b n Q m c X V v d D s 6 M T Q s J n F 1 b 3 Q 7 S 2 V 5 Q 2 9 s d W 1 u T m F t Z X M m c X V v d D s 6 W 1 0 s J n F 1 b 3 Q 7 Q 2 9 s d W 1 u S W R l b n R p d G l l c y Z x d W 9 0 O z p b J n F 1 b 3 Q 7 U 2 V j d G l v b j E v V H J h Y 2 s g R G V 0 Y W l s c y 9 B d X R v U m V t b 3 Z l Z E N v b H V t b n M x L n t D b 2 x 1 b W 4 x L D B 9 J n F 1 b 3 Q 7 L C Z x d W 9 0 O 1 N l Y 3 R p b 2 4 x L 1 R y Y W N r I E R l d G F p b H M v Q X V 0 b 1 J l b W 9 2 Z W R D b 2 x 1 b W 5 z M S 5 7 Q 2 9 s d W 1 u M i w x f S Z x d W 9 0 O y w m c X V v d D t T Z W N 0 a W 9 u M S 9 U c m F j a y B E Z X R h a W x z L 0 F 1 d G 9 S Z W 1 v d m V k Q 2 9 s d W 1 u c z E u e 0 N v b H V t b j M s M n 0 m c X V v d D s s J n F 1 b 3 Q 7 U 2 V j d G l v b j E v V H J h Y 2 s g R G V 0 Y W l s c y 9 B d X R v U m V t b 3 Z l Z E N v b H V t b n M x L n t D b 2 x 1 b W 4 0 L D N 9 J n F 1 b 3 Q 7 L C Z x d W 9 0 O 1 N l Y 3 R p b 2 4 x L 1 R y Y W N r I E R l d G F p b H M v Q X V 0 b 1 J l b W 9 2 Z W R D b 2 x 1 b W 5 z M S 5 7 Q 2 9 s d W 1 u N S w 0 f S Z x d W 9 0 O y w m c X V v d D t T Z W N 0 a W 9 u M S 9 U c m F j a y B E Z X R h a W x z L 0 F 1 d G 9 S Z W 1 v d m V k Q 2 9 s d W 1 u c z E u e 0 N v b H V t b j Y s N X 0 m c X V v d D s s J n F 1 b 3 Q 7 U 2 V j d G l v b j E v V H J h Y 2 s g R G V 0 Y W l s c y 9 B d X R v U m V t b 3 Z l Z E N v b H V t b n M x L n t D b 2 x 1 b W 4 3 L D Z 9 J n F 1 b 3 Q 7 L C Z x d W 9 0 O 1 N l Y 3 R p b 2 4 x L 1 R y Y W N r I E R l d G F p b H M v Q X V 0 b 1 J l b W 9 2 Z W R D b 2 x 1 b W 5 z M S 5 7 Q 2 9 s d W 1 u O C w 3 f S Z x d W 9 0 O y w m c X V v d D t T Z W N 0 a W 9 u M S 9 U c m F j a y B E Z X R h a W x z L 0 F 1 d G 9 S Z W 1 v d m V k Q 2 9 s d W 1 u c z E u e 0 N v b H V t b j k s O H 0 m c X V v d D s s J n F 1 b 3 Q 7 U 2 V j d G l v b j E v V H J h Y 2 s g R G V 0 Y W l s c y 9 B d X R v U m V t b 3 Z l Z E N v b H V t b n M x L n t D b 2 x 1 b W 4 x M C w 5 f S Z x d W 9 0 O y w m c X V v d D t T Z W N 0 a W 9 u M S 9 U c m F j a y B E Z X R h a W x z L 0 F 1 d G 9 S Z W 1 v d m V k Q 2 9 s d W 1 u c z E u e 0 N v b H V t b j E x L D E w f S Z x d W 9 0 O y w m c X V v d D t T Z W N 0 a W 9 u M S 9 U c m F j a y B E Z X R h a W x z L 0 F 1 d G 9 S Z W 1 v d m V k Q 2 9 s d W 1 u c z E u e 0 N v b H V t b j E y L D E x f S Z x d W 9 0 O y w m c X V v d D t T Z W N 0 a W 9 u M S 9 U c m F j a y B E Z X R h a W x z L 0 F 1 d G 9 S Z W 1 v d m V k Q 2 9 s d W 1 u c z E u e 0 N v b H V t b j E z L D E y f S Z x d W 9 0 O y w m c X V v d D t T Z W N 0 a W 9 u M S 9 U c m F j a y B E Z X R h a W x z L 0 F 1 d G 9 S Z W 1 v d m V k Q 2 9 s d W 1 u c z E u e 0 N v b H V t b j E 0 L D E z f S Z x d W 9 0 O 1 0 s J n F 1 b 3 Q 7 U m V s Y X R p b 2 5 z a G l w S W 5 m b y Z x d W 9 0 O z p b X X 0 i I C 8 + P C 9 T d G F i b G V F b n R y a W V z P j w v S X R l b T 4 8 S X R l b T 4 8 S X R l b U x v Y 2 F 0 a W 9 u P j x J d G V t V H l w Z T 5 G b 3 J t d W x h P C 9 J d G V t V H l w Z T 4 8 S X R l b V B h d G g + U 2 V j d G l v b j E v V H J h Y 2 s l M j B E Z X R h a W x z L 1 N v d X J j Z T w v S X R l b V B h d G g + P C 9 J d G V t T G 9 j Y X R p b 2 4 + P F N 0 Y W J s Z U V u d H J p Z X M g L z 4 8 L 0 l 0 Z W 0 + P E l 0 Z W 0 + P E l 0 Z W 1 M b 2 N h d G l v b j 4 8 S X R l b V R 5 c G U + R m 9 y b X V s Y T w v S X R l b V R 5 c G U + P E l 0 Z W 1 Q Y X R o P l N l Y 3 R p b 2 4 x L 1 R y Y W N r J T I w R G V 0 Y W l s c y 9 O Y X Z p Z 2 F 0 a W 9 u J T I w M T w v S X R l b V B h d G g + P C 9 J d G V t T G 9 j Y X R p b 2 4 + P F N 0 Y W J s Z U V u d H J p Z X M g L z 4 8 L 0 l 0 Z W 0 + P C 9 J d G V t c z 4 8 L 0 x v Y 2 F s U G F j a 2 F n Z U 1 l d G F k Y X R h R m l s Z T 4 W A A A A U E s F B g A A A A A A A A A A A A A A A A A A A A A A A G Q A A A A 6 O e Q b A 5 s J N V A 1 N n e Y u S 5 J 6 N C I P O S H 6 4 n r W 4 X j C s N v R D t U / J v N 5 n 2 m u 4 K p C U u E G + O / N a D Z s I J l / L L 8 J 3 b 0 W 8 6 K G 4 Q V b l G p q 3 Y / 6 J 3 P L w d p 0 Q r h l Q p q S k l x x X 6 5 s Q + S S y X 8 z D Q M < / D a t a M a s h u p > 
</file>

<file path=customXml/itemProps1.xml><?xml version="1.0" encoding="utf-8"?>
<ds:datastoreItem xmlns:ds="http://schemas.openxmlformats.org/officeDocument/2006/customXml" ds:itemID="{F748E4CB-02AF-A24F-A60E-3E5526BD0E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20</vt:i4>
      </vt:variant>
    </vt:vector>
  </HeadingPairs>
  <TitlesOfParts>
    <vt:vector size="27" baseType="lpstr">
      <vt:lpstr>Songs List</vt:lpstr>
      <vt:lpstr>Track Details</vt:lpstr>
      <vt:lpstr>SONGS BELOW 45 % INSTRUMENTALNE</vt:lpstr>
      <vt:lpstr>Sheet1</vt:lpstr>
      <vt:lpstr>Top Artists &amp; Popularity</vt:lpstr>
      <vt:lpstr>Number of Songs Per Key</vt:lpstr>
      <vt:lpstr>Regression Analysis</vt:lpstr>
      <vt:lpstr>acousticness</vt:lpstr>
      <vt:lpstr>album</vt:lpstr>
      <vt:lpstr>artist</vt:lpstr>
      <vt:lpstr>Danceability</vt:lpstr>
      <vt:lpstr>Duration</vt:lpstr>
      <vt:lpstr>Energy</vt:lpstr>
      <vt:lpstr>iD</vt:lpstr>
      <vt:lpstr>instrumentalness</vt:lpstr>
      <vt:lpstr>Liveness</vt:lpstr>
      <vt:lpstr>Loudness</vt:lpstr>
      <vt:lpstr>Popularity</vt:lpstr>
      <vt:lpstr>release_date</vt:lpstr>
      <vt:lpstr>Song_name</vt:lpstr>
      <vt:lpstr>Songs</vt:lpstr>
      <vt:lpstr>Songs_list</vt:lpstr>
      <vt:lpstr>Speechiness</vt:lpstr>
      <vt:lpstr>Tempo</vt:lpstr>
      <vt:lpstr>Track_Details</vt:lpstr>
      <vt:lpstr>Track_id</vt:lpstr>
      <vt:lpstr>Valence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Ross</dc:creator>
  <cp:lastModifiedBy>Connor Ross</cp:lastModifiedBy>
  <dcterms:created xsi:type="dcterms:W3CDTF">2024-10-09T20:40:59Z</dcterms:created>
  <dcterms:modified xsi:type="dcterms:W3CDTF">2024-12-05T18:08:54Z</dcterms:modified>
</cp:coreProperties>
</file>