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Desktop\Asset_Liability_Model_POC_python-main\Documentation\"/>
    </mc:Choice>
  </mc:AlternateContent>
  <xr:revisionPtr revIDLastSave="0" documentId="13_ncr:1_{4EABA9DB-DF4B-4D2D-842C-46761BD3176C}" xr6:coauthVersionLast="47" xr6:coauthVersionMax="47" xr10:uidLastSave="{00000000-0000-0000-0000-000000000000}"/>
  <bookViews>
    <workbookView xWindow="-98" yWindow="-98" windowWidth="19095" windowHeight="12075" xr2:uid="{87513C4B-9652-4257-BDE3-C0B28575E728}"/>
  </bookViews>
  <sheets>
    <sheet name="Model" sheetId="6" r:id="rId1"/>
    <sheet name="Parameters" sheetId="1" r:id="rId2"/>
    <sheet name="Cash" sheetId="2" r:id="rId3"/>
    <sheet name="Equity" sheetId="3" r:id="rId4"/>
    <sheet name="Bonds" sheetId="4" r:id="rId5"/>
    <sheet name="Liabiliti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6" l="1"/>
  <c r="H24" i="6" s="1"/>
  <c r="H32" i="6" s="1"/>
  <c r="C18" i="6"/>
  <c r="A3" i="6"/>
  <c r="H12" i="6" s="1"/>
  <c r="I12" i="6" s="1"/>
  <c r="F10" i="6"/>
  <c r="F9" i="6"/>
  <c r="F8" i="6"/>
  <c r="E10" i="6"/>
  <c r="E9" i="6"/>
  <c r="E8" i="6"/>
  <c r="H13" i="6" s="1"/>
  <c r="G5" i="6"/>
  <c r="G4" i="6"/>
  <c r="G3" i="6"/>
  <c r="J2" i="6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E5" i="6"/>
  <c r="E4" i="6"/>
  <c r="E3" i="6"/>
  <c r="F5" i="6"/>
  <c r="F4" i="6"/>
  <c r="F3" i="6"/>
  <c r="H30" i="6" l="1"/>
  <c r="I10" i="6"/>
  <c r="J10" i="6" s="1"/>
  <c r="I9" i="6"/>
  <c r="J9" i="6" s="1"/>
  <c r="I18" i="6"/>
  <c r="J12" i="6"/>
  <c r="J18" i="6" s="1"/>
  <c r="I13" i="6"/>
  <c r="I8" i="6"/>
  <c r="H14" i="6"/>
  <c r="I14" i="6" s="1"/>
  <c r="H15" i="6"/>
  <c r="I15" i="6" s="1"/>
  <c r="H42" i="6" l="1"/>
  <c r="H44" i="6"/>
  <c r="H43" i="6"/>
  <c r="H31" i="6"/>
  <c r="H38" i="6" s="1"/>
  <c r="H53" i="6" s="1"/>
  <c r="I28" i="6" s="1"/>
  <c r="I4" i="6"/>
  <c r="I5" i="6"/>
  <c r="J8" i="6"/>
  <c r="I3" i="6"/>
  <c r="K9" i="6"/>
  <c r="J4" i="6"/>
  <c r="J13" i="6"/>
  <c r="K12" i="6"/>
  <c r="K18" i="6" s="1"/>
  <c r="J15" i="6"/>
  <c r="J14" i="6"/>
  <c r="J5" i="6"/>
  <c r="K10" i="6"/>
  <c r="I22" i="6" l="1"/>
  <c r="H36" i="6"/>
  <c r="H37" i="6"/>
  <c r="H52" i="6" s="1"/>
  <c r="I27" i="6" s="1"/>
  <c r="K13" i="6"/>
  <c r="K4" i="6"/>
  <c r="L9" i="6"/>
  <c r="K14" i="6"/>
  <c r="L12" i="6"/>
  <c r="L18" i="6" s="1"/>
  <c r="L10" i="6"/>
  <c r="K5" i="6"/>
  <c r="K15" i="6"/>
  <c r="J3" i="6"/>
  <c r="J22" i="6" s="1"/>
  <c r="K8" i="6"/>
  <c r="H47" i="6" l="1"/>
  <c r="H49" i="6" s="1"/>
  <c r="I20" i="6" s="1"/>
  <c r="I24" i="6" s="1"/>
  <c r="H51" i="6"/>
  <c r="I26" i="6" s="1"/>
  <c r="M10" i="6"/>
  <c r="L5" i="6"/>
  <c r="L14" i="6"/>
  <c r="M9" i="6"/>
  <c r="L4" i="6"/>
  <c r="M12" i="6"/>
  <c r="M18" i="6" s="1"/>
  <c r="L8" i="6"/>
  <c r="K3" i="6"/>
  <c r="K22" i="6" s="1"/>
  <c r="L15" i="6"/>
  <c r="L13" i="6"/>
  <c r="I31" i="6" l="1"/>
  <c r="I30" i="6"/>
  <c r="I32" i="6"/>
  <c r="I37" i="6"/>
  <c r="I36" i="6"/>
  <c r="M8" i="6"/>
  <c r="L3" i="6"/>
  <c r="L22" i="6" s="1"/>
  <c r="N12" i="6"/>
  <c r="N18" i="6" s="1"/>
  <c r="M13" i="6"/>
  <c r="M15" i="6"/>
  <c r="N9" i="6"/>
  <c r="M4" i="6"/>
  <c r="M14" i="6"/>
  <c r="N10" i="6"/>
  <c r="M5" i="6"/>
  <c r="I38" i="6" l="1"/>
  <c r="I44" i="6"/>
  <c r="I43" i="6"/>
  <c r="I42" i="6"/>
  <c r="I47" i="6" s="1"/>
  <c r="I49" i="6" s="1"/>
  <c r="J20" i="6" s="1"/>
  <c r="J24" i="6" s="1"/>
  <c r="J30" i="6" s="1"/>
  <c r="N15" i="6"/>
  <c r="N13" i="6"/>
  <c r="O9" i="6"/>
  <c r="N4" i="6"/>
  <c r="O12" i="6"/>
  <c r="O18" i="6" s="1"/>
  <c r="O10" i="6"/>
  <c r="N5" i="6"/>
  <c r="N14" i="6"/>
  <c r="N8" i="6"/>
  <c r="M3" i="6"/>
  <c r="M22" i="6" s="1"/>
  <c r="I53" i="6" l="1"/>
  <c r="J28" i="6" s="1"/>
  <c r="I52" i="6"/>
  <c r="J27" i="6" s="1"/>
  <c r="I51" i="6"/>
  <c r="J26" i="6" s="1"/>
  <c r="J32" i="6"/>
  <c r="P12" i="6"/>
  <c r="P18" i="6" s="1"/>
  <c r="O8" i="6"/>
  <c r="N3" i="6"/>
  <c r="N22" i="6" s="1"/>
  <c r="P10" i="6"/>
  <c r="O5" i="6"/>
  <c r="O15" i="6"/>
  <c r="P9" i="6"/>
  <c r="O4" i="6"/>
  <c r="O14" i="6"/>
  <c r="O13" i="6"/>
  <c r="J31" i="6" l="1"/>
  <c r="J38" i="6" s="1"/>
  <c r="P14" i="6"/>
  <c r="P15" i="6"/>
  <c r="P13" i="6"/>
  <c r="Q10" i="6"/>
  <c r="P5" i="6"/>
  <c r="P8" i="6"/>
  <c r="O3" i="6"/>
  <c r="O22" i="6" s="1"/>
  <c r="Q9" i="6"/>
  <c r="P4" i="6"/>
  <c r="Q12" i="6"/>
  <c r="Q18" i="6" s="1"/>
  <c r="J43" i="6" l="1"/>
  <c r="J42" i="6"/>
  <c r="J44" i="6"/>
  <c r="J37" i="6"/>
  <c r="J52" i="6" s="1"/>
  <c r="K27" i="6" s="1"/>
  <c r="J36" i="6"/>
  <c r="J51" i="6" s="1"/>
  <c r="K26" i="6" s="1"/>
  <c r="J53" i="6"/>
  <c r="K28" i="6" s="1"/>
  <c r="Q13" i="6"/>
  <c r="Q8" i="6"/>
  <c r="P3" i="6"/>
  <c r="P22" i="6" s="1"/>
  <c r="R9" i="6"/>
  <c r="Q4" i="6"/>
  <c r="R10" i="6"/>
  <c r="Q5" i="6"/>
  <c r="R12" i="6"/>
  <c r="R18" i="6" s="1"/>
  <c r="Q14" i="6"/>
  <c r="Q15" i="6"/>
  <c r="J47" i="6" l="1"/>
  <c r="J49" i="6" s="1"/>
  <c r="K20" i="6" s="1"/>
  <c r="K24" i="6" s="1"/>
  <c r="K30" i="6" s="1"/>
  <c r="K31" i="6"/>
  <c r="S12" i="6"/>
  <c r="S18" i="6" s="1"/>
  <c r="S10" i="6"/>
  <c r="R5" i="6"/>
  <c r="S9" i="6"/>
  <c r="R4" i="6"/>
  <c r="R15" i="6"/>
  <c r="R14" i="6"/>
  <c r="R8" i="6"/>
  <c r="Q3" i="6"/>
  <c r="Q22" i="6" s="1"/>
  <c r="R13" i="6"/>
  <c r="K42" i="6" l="1"/>
  <c r="K32" i="6"/>
  <c r="K38" i="6" s="1"/>
  <c r="K53" i="6" s="1"/>
  <c r="L28" i="6" s="1"/>
  <c r="K44" i="6"/>
  <c r="K43" i="6"/>
  <c r="K37" i="6"/>
  <c r="S13" i="6"/>
  <c r="S14" i="6"/>
  <c r="S15" i="6"/>
  <c r="T9" i="6"/>
  <c r="S4" i="6"/>
  <c r="T10" i="6"/>
  <c r="S5" i="6"/>
  <c r="S8" i="6"/>
  <c r="R3" i="6"/>
  <c r="R22" i="6" s="1"/>
  <c r="T12" i="6"/>
  <c r="T18" i="6" s="1"/>
  <c r="K36" i="6" l="1"/>
  <c r="K52" i="6"/>
  <c r="L27" i="6" s="1"/>
  <c r="T14" i="6"/>
  <c r="T13" i="6"/>
  <c r="T8" i="6"/>
  <c r="S3" i="6"/>
  <c r="S22" i="6" s="1"/>
  <c r="U10" i="6"/>
  <c r="T5" i="6"/>
  <c r="U12" i="6"/>
  <c r="U18" i="6" s="1"/>
  <c r="U9" i="6"/>
  <c r="T4" i="6"/>
  <c r="T15" i="6"/>
  <c r="K51" i="6" l="1"/>
  <c r="L26" i="6" s="1"/>
  <c r="L31" i="6" s="1"/>
  <c r="K47" i="6"/>
  <c r="K49" i="6" s="1"/>
  <c r="L20" i="6" s="1"/>
  <c r="L24" i="6" s="1"/>
  <c r="L30" i="6" s="1"/>
  <c r="V12" i="6"/>
  <c r="V18" i="6" s="1"/>
  <c r="V10" i="6"/>
  <c r="U5" i="6"/>
  <c r="U15" i="6"/>
  <c r="U8" i="6"/>
  <c r="T3" i="6"/>
  <c r="T22" i="6" s="1"/>
  <c r="U13" i="6"/>
  <c r="V9" i="6"/>
  <c r="U4" i="6"/>
  <c r="U14" i="6"/>
  <c r="L32" i="6" l="1"/>
  <c r="L43" i="6"/>
  <c r="L42" i="6"/>
  <c r="L44" i="6"/>
  <c r="L38" i="6"/>
  <c r="L53" i="6" s="1"/>
  <c r="M28" i="6" s="1"/>
  <c r="L36" i="6"/>
  <c r="L51" i="6"/>
  <c r="M26" i="6" s="1"/>
  <c r="L37" i="6"/>
  <c r="L52" i="6" s="1"/>
  <c r="M27" i="6" s="1"/>
  <c r="V14" i="6"/>
  <c r="V13" i="6"/>
  <c r="V15" i="6"/>
  <c r="V8" i="6"/>
  <c r="U3" i="6"/>
  <c r="U22" i="6" s="1"/>
  <c r="W10" i="6"/>
  <c r="V5" i="6"/>
  <c r="W9" i="6"/>
  <c r="V4" i="6"/>
  <c r="W12" i="6"/>
  <c r="W18" i="6" s="1"/>
  <c r="L47" i="6" l="1"/>
  <c r="L49" i="6" s="1"/>
  <c r="M20" i="6" s="1"/>
  <c r="M24" i="6" s="1"/>
  <c r="M30" i="6" s="1"/>
  <c r="M31" i="6"/>
  <c r="W14" i="6"/>
  <c r="X9" i="6"/>
  <c r="W4" i="6"/>
  <c r="W8" i="6"/>
  <c r="V3" i="6"/>
  <c r="V22" i="6" s="1"/>
  <c r="X10" i="6"/>
  <c r="W5" i="6"/>
  <c r="X12" i="6"/>
  <c r="X18" i="6" s="1"/>
  <c r="W13" i="6"/>
  <c r="W15" i="6"/>
  <c r="M32" i="6" l="1"/>
  <c r="M43" i="6" s="1"/>
  <c r="M36" i="6"/>
  <c r="M37" i="6"/>
  <c r="M38" i="6"/>
  <c r="Y12" i="6"/>
  <c r="Y18" i="6" s="1"/>
  <c r="X14" i="6"/>
  <c r="X13" i="6"/>
  <c r="Y9" i="6"/>
  <c r="X4" i="6"/>
  <c r="Y10" i="6"/>
  <c r="X5" i="6"/>
  <c r="X15" i="6"/>
  <c r="X8" i="6"/>
  <c r="W3" i="6"/>
  <c r="W22" i="6" s="1"/>
  <c r="M44" i="6" l="1"/>
  <c r="M53" i="6" s="1"/>
  <c r="N28" i="6" s="1"/>
  <c r="M42" i="6"/>
  <c r="M47" i="6" s="1"/>
  <c r="M49" i="6" s="1"/>
  <c r="N20" i="6" s="1"/>
  <c r="N24" i="6" s="1"/>
  <c r="N30" i="6" s="1"/>
  <c r="M52" i="6"/>
  <c r="N27" i="6" s="1"/>
  <c r="M51" i="6"/>
  <c r="N26" i="6" s="1"/>
  <c r="Z12" i="6"/>
  <c r="Z18" i="6" s="1"/>
  <c r="Z10" i="6"/>
  <c r="Y5" i="6"/>
  <c r="Y15" i="6"/>
  <c r="Z9" i="6"/>
  <c r="Y4" i="6"/>
  <c r="Y8" i="6"/>
  <c r="X3" i="6"/>
  <c r="X22" i="6" s="1"/>
  <c r="Y13" i="6"/>
  <c r="Y14" i="6"/>
  <c r="N31" i="6" l="1"/>
  <c r="N32" i="6"/>
  <c r="N36" i="6" s="1"/>
  <c r="N42" i="6"/>
  <c r="N44" i="6"/>
  <c r="N43" i="6"/>
  <c r="N38" i="6"/>
  <c r="N53" i="6" s="1"/>
  <c r="O28" i="6" s="1"/>
  <c r="N37" i="6"/>
  <c r="Z15" i="6"/>
  <c r="Z13" i="6"/>
  <c r="Z14" i="6"/>
  <c r="AA9" i="6"/>
  <c r="Z4" i="6"/>
  <c r="AA10" i="6"/>
  <c r="Z5" i="6"/>
  <c r="Z8" i="6"/>
  <c r="Y3" i="6"/>
  <c r="Y22" i="6" s="1"/>
  <c r="AA12" i="6"/>
  <c r="AA18" i="6" s="1"/>
  <c r="N47" i="6" l="1"/>
  <c r="N52" i="6"/>
  <c r="O27" i="6" s="1"/>
  <c r="N51" i="6"/>
  <c r="O26" i="6" s="1"/>
  <c r="O31" i="6" s="1"/>
  <c r="N49" i="6"/>
  <c r="O20" i="6" s="1"/>
  <c r="O24" i="6" s="1"/>
  <c r="AB12" i="6"/>
  <c r="AB18" i="6" s="1"/>
  <c r="AA8" i="6"/>
  <c r="Z3" i="6"/>
  <c r="Z22" i="6" s="1"/>
  <c r="AB9" i="6"/>
  <c r="AA4" i="6"/>
  <c r="AA13" i="6"/>
  <c r="AA15" i="6"/>
  <c r="AB10" i="6"/>
  <c r="AA5" i="6"/>
  <c r="AA14" i="6"/>
  <c r="O32" i="6" l="1"/>
  <c r="O30" i="6"/>
  <c r="AC12" i="6"/>
  <c r="AC18" i="6" s="1"/>
  <c r="AC10" i="6"/>
  <c r="AB5" i="6"/>
  <c r="AB13" i="6"/>
  <c r="AB15" i="6"/>
  <c r="AC9" i="6"/>
  <c r="AB4" i="6"/>
  <c r="AB14" i="6"/>
  <c r="AB8" i="6"/>
  <c r="AA3" i="6"/>
  <c r="AA22" i="6" s="1"/>
  <c r="O44" i="6" l="1"/>
  <c r="O42" i="6"/>
  <c r="O43" i="6"/>
  <c r="O37" i="6"/>
  <c r="O38" i="6"/>
  <c r="O36" i="6"/>
  <c r="O52" i="6"/>
  <c r="P27" i="6" s="1"/>
  <c r="AC14" i="6"/>
  <c r="AC15" i="6"/>
  <c r="AC13" i="6"/>
  <c r="AD12" i="6"/>
  <c r="AC8" i="6"/>
  <c r="AB3" i="6"/>
  <c r="AB22" i="6" s="1"/>
  <c r="AD9" i="6"/>
  <c r="AC4" i="6"/>
  <c r="AD10" i="6"/>
  <c r="AC5" i="6"/>
  <c r="O47" i="6" l="1"/>
  <c r="O49" i="6"/>
  <c r="P20" i="6" s="1"/>
  <c r="P24" i="6" s="1"/>
  <c r="P32" i="6" s="1"/>
  <c r="P30" i="6"/>
  <c r="O51" i="6"/>
  <c r="P26" i="6" s="1"/>
  <c r="O53" i="6"/>
  <c r="P28" i="6" s="1"/>
  <c r="AE12" i="6"/>
  <c r="AD18" i="6"/>
  <c r="AD5" i="6"/>
  <c r="AE10" i="6"/>
  <c r="AD4" i="6"/>
  <c r="AE9" i="6"/>
  <c r="AD13" i="6"/>
  <c r="AD15" i="6"/>
  <c r="AD14" i="6"/>
  <c r="AD8" i="6"/>
  <c r="AC3" i="6"/>
  <c r="AC22" i="6" s="1"/>
  <c r="AE14" i="6" l="1"/>
  <c r="AE13" i="6"/>
  <c r="AE15" i="6"/>
  <c r="P31" i="6"/>
  <c r="P38" i="6"/>
  <c r="P36" i="6"/>
  <c r="P37" i="6"/>
  <c r="AE18" i="6"/>
  <c r="AF12" i="6"/>
  <c r="AD3" i="6"/>
  <c r="AD22" i="6" s="1"/>
  <c r="AE8" i="6"/>
  <c r="AE4" i="6"/>
  <c r="AF9" i="6"/>
  <c r="AE5" i="6"/>
  <c r="AF10" i="6"/>
  <c r="AF13" i="6" l="1"/>
  <c r="P44" i="6"/>
  <c r="P43" i="6"/>
  <c r="P42" i="6"/>
  <c r="P47" i="6" s="1"/>
  <c r="P49" i="6" s="1"/>
  <c r="Q20" i="6" s="1"/>
  <c r="Q24" i="6" s="1"/>
  <c r="P52" i="6"/>
  <c r="Q27" i="6" s="1"/>
  <c r="P53" i="6"/>
  <c r="Q28" i="6" s="1"/>
  <c r="AG12" i="6"/>
  <c r="AG13" i="6" s="1"/>
  <c r="AF18" i="6"/>
  <c r="AF15" i="6"/>
  <c r="AF14" i="6"/>
  <c r="AF5" i="6"/>
  <c r="AG10" i="6"/>
  <c r="AG9" i="6"/>
  <c r="AF4" i="6"/>
  <c r="AF8" i="6"/>
  <c r="AE3" i="6"/>
  <c r="AE22" i="6" s="1"/>
  <c r="AG15" i="6" l="1"/>
  <c r="AG14" i="6"/>
  <c r="Q32" i="6"/>
  <c r="Q30" i="6"/>
  <c r="P51" i="6"/>
  <c r="Q26" i="6" s="1"/>
  <c r="Q31" i="6" s="1"/>
  <c r="Q38" i="6"/>
  <c r="Q37" i="6"/>
  <c r="AG18" i="6"/>
  <c r="AH12" i="6"/>
  <c r="AH18" i="6" s="1"/>
  <c r="AG8" i="6"/>
  <c r="AF3" i="6"/>
  <c r="AF22" i="6" s="1"/>
  <c r="AG5" i="6"/>
  <c r="AH10" i="6"/>
  <c r="AH9" i="6"/>
  <c r="AG4" i="6"/>
  <c r="Q43" i="6" l="1"/>
  <c r="Q44" i="6"/>
  <c r="Q42" i="6"/>
  <c r="Q47" i="6"/>
  <c r="Q49" i="6" s="1"/>
  <c r="R20" i="6" s="1"/>
  <c r="R24" i="6" s="1"/>
  <c r="R32" i="6" s="1"/>
  <c r="Q51" i="6"/>
  <c r="R26" i="6" s="1"/>
  <c r="Q36" i="6"/>
  <c r="Q53" i="6"/>
  <c r="R28" i="6" s="1"/>
  <c r="Q52" i="6"/>
  <c r="R27" i="6" s="1"/>
  <c r="AH15" i="6"/>
  <c r="AH13" i="6"/>
  <c r="AH14" i="6"/>
  <c r="AH4" i="6"/>
  <c r="AH5" i="6"/>
  <c r="AH8" i="6"/>
  <c r="AG3" i="6"/>
  <c r="AG22" i="6" s="1"/>
  <c r="R30" i="6" l="1"/>
  <c r="R31" i="6"/>
  <c r="R37" i="6" s="1"/>
  <c r="AH3" i="6"/>
  <c r="AH22" i="6" s="1"/>
  <c r="R38" i="6" l="1"/>
  <c r="R36" i="6"/>
  <c r="R44" i="6"/>
  <c r="R43" i="6"/>
  <c r="R52" i="6" s="1"/>
  <c r="S27" i="6" s="1"/>
  <c r="R42" i="6"/>
  <c r="R47" i="6" s="1"/>
  <c r="R49" i="6" s="1"/>
  <c r="S20" i="6" s="1"/>
  <c r="S24" i="6" s="1"/>
  <c r="S32" i="6" s="1"/>
  <c r="R51" i="6" l="1"/>
  <c r="S26" i="6" s="1"/>
  <c r="R53" i="6"/>
  <c r="S28" i="6" s="1"/>
  <c r="S31" i="6" s="1"/>
  <c r="S30" i="6"/>
  <c r="S36" i="6" s="1"/>
  <c r="S38" i="6"/>
  <c r="S37" i="6" l="1"/>
  <c r="S43" i="6"/>
  <c r="S42" i="6"/>
  <c r="S51" i="6" s="1"/>
  <c r="T26" i="6" s="1"/>
  <c r="S44" i="6"/>
  <c r="S53" i="6" s="1"/>
  <c r="T28" i="6" s="1"/>
  <c r="S52" i="6"/>
  <c r="T27" i="6" s="1"/>
  <c r="S47" i="6" l="1"/>
  <c r="S49" i="6" s="1"/>
  <c r="T20" i="6" s="1"/>
  <c r="T24" i="6" s="1"/>
  <c r="T30" i="6" s="1"/>
  <c r="T31" i="6"/>
  <c r="T32" i="6"/>
  <c r="T38" i="6" s="1"/>
  <c r="T37" i="6"/>
  <c r="T36" i="6"/>
  <c r="T44" i="6" l="1"/>
  <c r="T53" i="6"/>
  <c r="U28" i="6" s="1"/>
  <c r="T42" i="6"/>
  <c r="T43" i="6"/>
  <c r="T52" i="6" s="1"/>
  <c r="U27" i="6" s="1"/>
  <c r="T51" i="6"/>
  <c r="U26" i="6" s="1"/>
  <c r="U31" i="6" l="1"/>
  <c r="T47" i="6"/>
  <c r="T49" i="6" s="1"/>
  <c r="U20" i="6" s="1"/>
  <c r="U24" i="6" s="1"/>
  <c r="U30" i="6" s="1"/>
  <c r="U32" i="6"/>
  <c r="U43" i="6" l="1"/>
  <c r="U42" i="6"/>
  <c r="U44" i="6"/>
  <c r="U36" i="6"/>
  <c r="U51" i="6" s="1"/>
  <c r="V26" i="6" s="1"/>
  <c r="U38" i="6"/>
  <c r="U53" i="6" s="1"/>
  <c r="V28" i="6" s="1"/>
  <c r="U37" i="6"/>
  <c r="U52" i="6" s="1"/>
  <c r="V27" i="6" s="1"/>
  <c r="U47" i="6" l="1"/>
  <c r="U49" i="6" s="1"/>
  <c r="V20" i="6" s="1"/>
  <c r="V24" i="6" s="1"/>
  <c r="V32" i="6"/>
  <c r="V30" i="6"/>
  <c r="V31" i="6"/>
  <c r="V42" i="6" l="1"/>
  <c r="V43" i="6"/>
  <c r="V44" i="6"/>
  <c r="V52" i="6"/>
  <c r="W27" i="6" s="1"/>
  <c r="V38" i="6"/>
  <c r="V37" i="6"/>
  <c r="V36" i="6"/>
  <c r="V47" i="6" l="1"/>
  <c r="V49" i="6"/>
  <c r="W20" i="6" s="1"/>
  <c r="W24" i="6" s="1"/>
  <c r="V51" i="6"/>
  <c r="W26" i="6" s="1"/>
  <c r="V53" i="6"/>
  <c r="W28" i="6" s="1"/>
  <c r="W31" i="6" l="1"/>
  <c r="W32" i="6"/>
  <c r="W30" i="6"/>
  <c r="W42" i="6" l="1"/>
  <c r="W44" i="6"/>
  <c r="W43" i="6"/>
  <c r="W37" i="6"/>
  <c r="W38" i="6"/>
  <c r="W53" i="6" s="1"/>
  <c r="X28" i="6" s="1"/>
  <c r="W36" i="6"/>
  <c r="W47" i="6" l="1"/>
  <c r="W49" i="6" s="1"/>
  <c r="X20" i="6" s="1"/>
  <c r="X24" i="6" s="1"/>
  <c r="X32" i="6" s="1"/>
  <c r="W52" i="6"/>
  <c r="X27" i="6" s="1"/>
  <c r="W51" i="6"/>
  <c r="X26" i="6" s="1"/>
  <c r="X31" i="6" l="1"/>
  <c r="X30" i="6"/>
  <c r="X43" i="6" s="1"/>
  <c r="X38" i="6"/>
  <c r="X37" i="6"/>
  <c r="X36" i="6"/>
  <c r="X44" i="6" l="1"/>
  <c r="X53" i="6" s="1"/>
  <c r="Y28" i="6" s="1"/>
  <c r="X42" i="6"/>
  <c r="X47" i="6"/>
  <c r="X49" i="6" s="1"/>
  <c r="Y20" i="6" s="1"/>
  <c r="Y24" i="6" s="1"/>
  <c r="Y30" i="6" s="1"/>
  <c r="X51" i="6"/>
  <c r="Y26" i="6" s="1"/>
  <c r="X52" i="6"/>
  <c r="Y27" i="6" s="1"/>
  <c r="Y32" i="6" l="1"/>
  <c r="Y31" i="6"/>
  <c r="Y37" i="6" s="1"/>
  <c r="Y42" i="6" l="1"/>
  <c r="Y51" i="6" s="1"/>
  <c r="Z26" i="6" s="1"/>
  <c r="Y44" i="6"/>
  <c r="Y43" i="6"/>
  <c r="Y52" i="6" s="1"/>
  <c r="Z27" i="6" s="1"/>
  <c r="Y36" i="6"/>
  <c r="Y38" i="6"/>
  <c r="Y53" i="6" s="1"/>
  <c r="Z28" i="6" s="1"/>
  <c r="Z31" i="6" l="1"/>
  <c r="Y47" i="6"/>
  <c r="Y49" i="6" s="1"/>
  <c r="Z20" i="6" s="1"/>
  <c r="Z24" i="6" s="1"/>
  <c r="Z32" i="6" s="1"/>
  <c r="Z30" i="6" l="1"/>
  <c r="Z44" i="6" s="1"/>
  <c r="Z37" i="6"/>
  <c r="Z52" i="6" s="1"/>
  <c r="AA27" i="6" s="1"/>
  <c r="Z42" i="6" l="1"/>
  <c r="Z36" i="6"/>
  <c r="Z38" i="6"/>
  <c r="Z53" i="6" s="1"/>
  <c r="AA28" i="6" s="1"/>
  <c r="Z43" i="6"/>
  <c r="Z47" i="6"/>
  <c r="Z49" i="6" s="1"/>
  <c r="AA20" i="6" s="1"/>
  <c r="AA24" i="6" s="1"/>
  <c r="Z51" i="6"/>
  <c r="AA26" i="6" s="1"/>
  <c r="AA31" i="6" l="1"/>
  <c r="AA30" i="6"/>
  <c r="AA32" i="6"/>
  <c r="AA43" i="6" l="1"/>
  <c r="AA42" i="6"/>
  <c r="AA44" i="6"/>
  <c r="AA38" i="6"/>
  <c r="AA37" i="6"/>
  <c r="AA53" i="6"/>
  <c r="AB28" i="6" s="1"/>
  <c r="AA36" i="6"/>
  <c r="AA47" i="6" l="1"/>
  <c r="AA49" i="6" s="1"/>
  <c r="AB20" i="6" s="1"/>
  <c r="AB24" i="6" s="1"/>
  <c r="AB32" i="6" s="1"/>
  <c r="AA52" i="6"/>
  <c r="AB27" i="6" s="1"/>
  <c r="AA51" i="6"/>
  <c r="AB26" i="6" s="1"/>
  <c r="AB31" i="6" s="1"/>
  <c r="AB30" i="6" l="1"/>
  <c r="AB43" i="6"/>
  <c r="AB42" i="6"/>
  <c r="AB44" i="6"/>
  <c r="AB36" i="6"/>
  <c r="AB38" i="6"/>
  <c r="AB53" i="6" s="1"/>
  <c r="AC28" i="6" s="1"/>
  <c r="AB37" i="6"/>
  <c r="AB47" i="6" l="1"/>
  <c r="AB51" i="6"/>
  <c r="AC26" i="6" s="1"/>
  <c r="AB52" i="6"/>
  <c r="AC27" i="6" s="1"/>
  <c r="AB49" i="6"/>
  <c r="AC20" i="6" s="1"/>
  <c r="AC24" i="6" s="1"/>
  <c r="AC30" i="6" s="1"/>
  <c r="AC31" i="6"/>
  <c r="AC32" i="6" l="1"/>
  <c r="AC43" i="6" s="1"/>
  <c r="AC42" i="6"/>
  <c r="AC44" i="6"/>
  <c r="AC53" i="6" s="1"/>
  <c r="AD28" i="6" s="1"/>
  <c r="AC38" i="6"/>
  <c r="AC36" i="6"/>
  <c r="AC37" i="6"/>
  <c r="AC47" i="6" l="1"/>
  <c r="AC49" i="6"/>
  <c r="AD20" i="6" s="1"/>
  <c r="AD24" i="6" s="1"/>
  <c r="AD32" i="6" s="1"/>
  <c r="AC52" i="6"/>
  <c r="AD27" i="6" s="1"/>
  <c r="AC51" i="6"/>
  <c r="AD26" i="6" s="1"/>
  <c r="AD30" i="6" l="1"/>
  <c r="AD42" i="6"/>
  <c r="AD44" i="6"/>
  <c r="AD43" i="6"/>
  <c r="AD31" i="6"/>
  <c r="AD36" i="6" s="1"/>
  <c r="AD37" i="6" l="1"/>
  <c r="AD52" i="6" s="1"/>
  <c r="AE27" i="6" s="1"/>
  <c r="AD38" i="6"/>
  <c r="AD53" i="6" s="1"/>
  <c r="AE28" i="6" s="1"/>
  <c r="AD51" i="6"/>
  <c r="AE26" i="6" s="1"/>
  <c r="AE31" i="6" s="1"/>
  <c r="AD47" i="6" l="1"/>
  <c r="AD49" i="6" s="1"/>
  <c r="AE20" i="6" s="1"/>
  <c r="AE24" i="6" s="1"/>
  <c r="AE32" i="6" s="1"/>
  <c r="AE30" i="6"/>
  <c r="AE44" i="6" l="1"/>
  <c r="AE42" i="6"/>
  <c r="AE43" i="6"/>
  <c r="AE37" i="6"/>
  <c r="AE52" i="6"/>
  <c r="AF27" i="6" s="1"/>
  <c r="AE36" i="6"/>
  <c r="AE38" i="6"/>
  <c r="AE47" i="6" l="1"/>
  <c r="AE49" i="6"/>
  <c r="AF20" i="6" s="1"/>
  <c r="AF24" i="6" s="1"/>
  <c r="AF32" i="6" s="1"/>
  <c r="AE51" i="6"/>
  <c r="AF26" i="6" s="1"/>
  <c r="AE53" i="6"/>
  <c r="AF28" i="6" s="1"/>
  <c r="AF31" i="6" s="1"/>
  <c r="AF30" i="6" l="1"/>
  <c r="AF42" i="6"/>
  <c r="AF44" i="6"/>
  <c r="AF43" i="6"/>
  <c r="AF36" i="6"/>
  <c r="AF51" i="6" s="1"/>
  <c r="AG26" i="6" s="1"/>
  <c r="AF37" i="6"/>
  <c r="AF52" i="6" s="1"/>
  <c r="AG27" i="6" s="1"/>
  <c r="AF38" i="6"/>
  <c r="AF53" i="6" s="1"/>
  <c r="AG28" i="6" s="1"/>
  <c r="AF47" i="6" l="1"/>
  <c r="AF49" i="6"/>
  <c r="AG20" i="6" s="1"/>
  <c r="AG24" i="6" s="1"/>
  <c r="AG32" i="6"/>
  <c r="AG30" i="6"/>
  <c r="AG31" i="6"/>
  <c r="AG42" i="6" l="1"/>
  <c r="AG44" i="6"/>
  <c r="AG43" i="6"/>
  <c r="AG51" i="6"/>
  <c r="AH26" i="6" s="1"/>
  <c r="AG36" i="6"/>
  <c r="AG37" i="6"/>
  <c r="AG38" i="6"/>
  <c r="AG47" i="6" l="1"/>
  <c r="AG49" i="6"/>
  <c r="AH20" i="6" s="1"/>
  <c r="AH24" i="6" s="1"/>
  <c r="AH32" i="6"/>
  <c r="AH30" i="6"/>
  <c r="AG52" i="6"/>
  <c r="AH27" i="6" s="1"/>
  <c r="AG53" i="6"/>
  <c r="AH28" i="6" s="1"/>
  <c r="AH31" i="6" l="1"/>
  <c r="AH37" i="6" s="1"/>
  <c r="AH36" i="6"/>
  <c r="AH38" i="6"/>
  <c r="AH43" i="6" l="1"/>
  <c r="AH52" i="6" s="1"/>
  <c r="AH42" i="6"/>
  <c r="AH44" i="6"/>
  <c r="AH53" i="6" s="1"/>
  <c r="AH47" i="6" l="1"/>
  <c r="AH49" i="6" s="1"/>
  <c r="AH51" i="6"/>
</calcChain>
</file>

<file path=xl/sharedStrings.xml><?xml version="1.0" encoding="utf-8"?>
<sst xmlns="http://schemas.openxmlformats.org/spreadsheetml/2006/main" count="290" uniqueCount="250">
  <si>
    <t>Coupon_freq</t>
  </si>
  <si>
    <t>LLP</t>
  </si>
  <si>
    <t>Convergence</t>
  </si>
  <si>
    <t>UFR</t>
  </si>
  <si>
    <t>alpha</t>
  </si>
  <si>
    <t>CRA</t>
  </si>
  <si>
    <t>EIOPA Extra parameters</t>
  </si>
  <si>
    <t>Asset_ID</t>
  </si>
  <si>
    <t>Bank_Account</t>
  </si>
  <si>
    <t>Asset_Type</t>
  </si>
  <si>
    <t>NACE</t>
  </si>
  <si>
    <t>Issue_Date</t>
  </si>
  <si>
    <t>Dividend_Yield</t>
  </si>
  <si>
    <t>Frequency</t>
  </si>
  <si>
    <t>Market_Price</t>
  </si>
  <si>
    <t xml:space="preserve"> Terminal</t>
  </si>
  <si>
    <t>Default_Probability</t>
  </si>
  <si>
    <t>Growth_Rate</t>
  </si>
  <si>
    <t>Equity_Share</t>
  </si>
  <si>
    <t>A1.4.5</t>
  </si>
  <si>
    <t>B5.2.0</t>
  </si>
  <si>
    <t>B8.9.3</t>
  </si>
  <si>
    <t>Maturity_Date</t>
  </si>
  <si>
    <t>Notional_Amount</t>
  </si>
  <si>
    <t>Coupon_Rate</t>
  </si>
  <si>
    <t>Recovery_Rate</t>
  </si>
  <si>
    <t>Corporate_Bond</t>
  </si>
  <si>
    <t>Liability_Date</t>
  </si>
  <si>
    <t>Liability_Size</t>
  </si>
  <si>
    <t>13/5/2025</t>
  </si>
  <si>
    <t>13/6/2025</t>
  </si>
  <si>
    <t>14/7/2025</t>
  </si>
  <si>
    <t>14/8/2025</t>
  </si>
  <si>
    <t>14/9/2025</t>
  </si>
  <si>
    <t>15/10/2025</t>
  </si>
  <si>
    <t>15/11/2025</t>
  </si>
  <si>
    <t>16/12/2025</t>
  </si>
  <si>
    <t>16/1/2026</t>
  </si>
  <si>
    <t>16/2/2026</t>
  </si>
  <si>
    <t>19/3/2026</t>
  </si>
  <si>
    <t>19/4/2026</t>
  </si>
  <si>
    <t>20/5/2026</t>
  </si>
  <si>
    <t>20/6/2026</t>
  </si>
  <si>
    <t>21/7/2026</t>
  </si>
  <si>
    <t>21/8/2026</t>
  </si>
  <si>
    <t>21/9/2026</t>
  </si>
  <si>
    <t>22/10/2026</t>
  </si>
  <si>
    <t>22/11/2026</t>
  </si>
  <si>
    <t>23/12/2026</t>
  </si>
  <si>
    <t>23/1/2027</t>
  </si>
  <si>
    <t>23/2/2027</t>
  </si>
  <si>
    <t>26/3/2027</t>
  </si>
  <si>
    <t>26/4/2027</t>
  </si>
  <si>
    <t>27/5/2027</t>
  </si>
  <si>
    <t>27/6/2027</t>
  </si>
  <si>
    <t>28/7/2027</t>
  </si>
  <si>
    <t>28/8/2027</t>
  </si>
  <si>
    <t>28/9/2027</t>
  </si>
  <si>
    <t>29/10/2027</t>
  </si>
  <si>
    <t>29/11/2027</t>
  </si>
  <si>
    <t>30/12/2027</t>
  </si>
  <si>
    <t>30/1/2028</t>
  </si>
  <si>
    <t>15/3/2030</t>
  </si>
  <si>
    <t>15/4/2030</t>
  </si>
  <si>
    <t>16/5/2030</t>
  </si>
  <si>
    <t>16/6/2030</t>
  </si>
  <si>
    <t>17/7/2030</t>
  </si>
  <si>
    <t>17/8/2030</t>
  </si>
  <si>
    <t>17/9/2030</t>
  </si>
  <si>
    <t>18/10/2030</t>
  </si>
  <si>
    <t>18/11/2030</t>
  </si>
  <si>
    <t>19/12/2030</t>
  </si>
  <si>
    <t>19/1/2031</t>
  </si>
  <si>
    <t>19/2/2031</t>
  </si>
  <si>
    <t>22/3/2031</t>
  </si>
  <si>
    <t>22/4/2031</t>
  </si>
  <si>
    <t>23/5/2031</t>
  </si>
  <si>
    <t>23/6/2031</t>
  </si>
  <si>
    <t>24/7/2031</t>
  </si>
  <si>
    <t>24/8/2031</t>
  </si>
  <si>
    <t>24/9/2031</t>
  </si>
  <si>
    <t>25/10/2031</t>
  </si>
  <si>
    <t>25/11/2031</t>
  </si>
  <si>
    <t>26/12/2031</t>
  </si>
  <si>
    <t>26/1/2032</t>
  </si>
  <si>
    <t>26/2/2032</t>
  </si>
  <si>
    <t>28/3/2032</t>
  </si>
  <si>
    <t>28/4/2032</t>
  </si>
  <si>
    <t>29/5/2032</t>
  </si>
  <si>
    <t>29/6/2032</t>
  </si>
  <si>
    <t>30/7/2032</t>
  </si>
  <si>
    <t>30/8/2032</t>
  </si>
  <si>
    <t>30/9/2032</t>
  </si>
  <si>
    <t>31/10/2032</t>
  </si>
  <si>
    <t>13/7/2034</t>
  </si>
  <si>
    <t>13/8/2034</t>
  </si>
  <si>
    <t>13/9/2034</t>
  </si>
  <si>
    <t>14/10/2034</t>
  </si>
  <si>
    <t>14/11/2034</t>
  </si>
  <si>
    <t>15/12/2034</t>
  </si>
  <si>
    <t>15/1/2035</t>
  </si>
  <si>
    <t>15/2/2035</t>
  </si>
  <si>
    <t>18/3/2035</t>
  </si>
  <si>
    <t>18/4/2035</t>
  </si>
  <si>
    <t>19/5/2035</t>
  </si>
  <si>
    <t>19/6/2035</t>
  </si>
  <si>
    <t>20/7/2035</t>
  </si>
  <si>
    <t>20/8/2035</t>
  </si>
  <si>
    <t>20/9/2035</t>
  </si>
  <si>
    <t>21/10/2035</t>
  </si>
  <si>
    <t>21/11/2035</t>
  </si>
  <si>
    <t>22/12/2035</t>
  </si>
  <si>
    <t>22/1/2036</t>
  </si>
  <si>
    <t>22/2/2036</t>
  </si>
  <si>
    <t>24/3/2036</t>
  </si>
  <si>
    <t>24/4/2036</t>
  </si>
  <si>
    <t>25/5/2036</t>
  </si>
  <si>
    <t>25/6/2036</t>
  </si>
  <si>
    <t>26/7/2036</t>
  </si>
  <si>
    <t>26/8/2036</t>
  </si>
  <si>
    <t>26/9/2036</t>
  </si>
  <si>
    <t>27/10/2036</t>
  </si>
  <si>
    <t>27/11/2036</t>
  </si>
  <si>
    <t>28/12/2036</t>
  </si>
  <si>
    <t>28/1/2037</t>
  </si>
  <si>
    <t>28/2/2037</t>
  </si>
  <si>
    <t>31/3/2037</t>
  </si>
  <si>
    <t>14/3/2039</t>
  </si>
  <si>
    <t>14/4/2039</t>
  </si>
  <si>
    <t>15/5/2039</t>
  </si>
  <si>
    <t>15/6/2039</t>
  </si>
  <si>
    <t>16/7/2039</t>
  </si>
  <si>
    <t>16/8/2039</t>
  </si>
  <si>
    <t>16/9/2039</t>
  </si>
  <si>
    <t>17/10/2039</t>
  </si>
  <si>
    <t>17/11/2039</t>
  </si>
  <si>
    <t>18/12/2039</t>
  </si>
  <si>
    <t>18/1/2040</t>
  </si>
  <si>
    <t>18/2/2040</t>
  </si>
  <si>
    <t>20/3/2040</t>
  </si>
  <si>
    <t>20/4/2040</t>
  </si>
  <si>
    <t>21/5/2040</t>
  </si>
  <si>
    <t>21/6/2040</t>
  </si>
  <si>
    <t>22/7/2040</t>
  </si>
  <si>
    <t>22/8/2040</t>
  </si>
  <si>
    <t>22/9/2040</t>
  </si>
  <si>
    <t>23/10/2040</t>
  </si>
  <si>
    <t>23/11/2040</t>
  </si>
  <si>
    <t>24/12/2040</t>
  </si>
  <si>
    <t>24/1/2041</t>
  </si>
  <si>
    <t>24/2/2041</t>
  </si>
  <si>
    <t>27/3/2041</t>
  </si>
  <si>
    <t>27/4/2041</t>
  </si>
  <si>
    <t>28/5/2041</t>
  </si>
  <si>
    <t>28/6/2041</t>
  </si>
  <si>
    <t>29/7/2041</t>
  </si>
  <si>
    <t>29/8/2041</t>
  </si>
  <si>
    <t>29/9/2041</t>
  </si>
  <si>
    <t>30/10/2041</t>
  </si>
  <si>
    <t>30/11/2041</t>
  </si>
  <si>
    <t>31/12/2041</t>
  </si>
  <si>
    <t>31/1/2042</t>
  </si>
  <si>
    <t>13/10/2043</t>
  </si>
  <si>
    <t>13/11/2043</t>
  </si>
  <si>
    <t>14/12/2043</t>
  </si>
  <si>
    <t>14/1/2044</t>
  </si>
  <si>
    <t>14/2/2044</t>
  </si>
  <si>
    <t>16/3/2044</t>
  </si>
  <si>
    <t>16/4/2044</t>
  </si>
  <si>
    <t>17/5/2044</t>
  </si>
  <si>
    <t>17/6/2044</t>
  </si>
  <si>
    <t>18/7/2044</t>
  </si>
  <si>
    <t>18/8/2044</t>
  </si>
  <si>
    <t>18/9/2044</t>
  </si>
  <si>
    <t>19/10/2044</t>
  </si>
  <si>
    <t>19/11/2044</t>
  </si>
  <si>
    <t>20/12/2044</t>
  </si>
  <si>
    <t>20/1/2045</t>
  </si>
  <si>
    <t>20/2/2045</t>
  </si>
  <si>
    <t>23/3/2045</t>
  </si>
  <si>
    <t>23/4/2045</t>
  </si>
  <si>
    <t>24/5/2045</t>
  </si>
  <si>
    <t>24/6/2045</t>
  </si>
  <si>
    <t>25/7/2045</t>
  </si>
  <si>
    <t>25/8/2045</t>
  </si>
  <si>
    <t>25/9/2045</t>
  </si>
  <si>
    <t>26/10/2045</t>
  </si>
  <si>
    <t>26/11/2045</t>
  </si>
  <si>
    <t>27/12/2045</t>
  </si>
  <si>
    <t>27/1/2046</t>
  </si>
  <si>
    <t>27/2/2046</t>
  </si>
  <si>
    <t>30/3/2046</t>
  </si>
  <si>
    <t>30/4/2046</t>
  </si>
  <si>
    <t>31/5/2046</t>
  </si>
  <si>
    <t>13/5/2048</t>
  </si>
  <si>
    <t>13/6/2048</t>
  </si>
  <si>
    <t>14/7/2048</t>
  </si>
  <si>
    <t>14/8/2048</t>
  </si>
  <si>
    <t>14/9/2048</t>
  </si>
  <si>
    <t>15/10/2048</t>
  </si>
  <si>
    <t>15/11/2048</t>
  </si>
  <si>
    <t>16/12/2048</t>
  </si>
  <si>
    <t>16/1/2049</t>
  </si>
  <si>
    <t>16/2/2049</t>
  </si>
  <si>
    <t>19/3/2049</t>
  </si>
  <si>
    <t>19/4/2049</t>
  </si>
  <si>
    <t>20/5/2049</t>
  </si>
  <si>
    <t>20/6/2049</t>
  </si>
  <si>
    <t>21/7/2049</t>
  </si>
  <si>
    <t>Parameter</t>
  </si>
  <si>
    <t>Value</t>
  </si>
  <si>
    <t>EIOPA_param_file</t>
  </si>
  <si>
    <t>Input/Param_no_VA.csv</t>
  </si>
  <si>
    <t>EIOPA_curves_file</t>
  </si>
  <si>
    <t>Input/Curves_no_VA.csv</t>
  </si>
  <si>
    <t>country</t>
  </si>
  <si>
    <t>Slovenia</t>
  </si>
  <si>
    <t>run_type</t>
  </si>
  <si>
    <t xml:space="preserve"> Risk Neutral</t>
  </si>
  <si>
    <t>n_proj_years</t>
  </si>
  <si>
    <t>Precision</t>
  </si>
  <si>
    <t>Tau</t>
  </si>
  <si>
    <t>compounding</t>
  </si>
  <si>
    <t>Modelling_Date</t>
  </si>
  <si>
    <t>29/04/2023</t>
  </si>
  <si>
    <t>Freq</t>
  </si>
  <si>
    <t>Modelling date</t>
  </si>
  <si>
    <t>Issued</t>
  </si>
  <si>
    <t>Dividend yield</t>
  </si>
  <si>
    <t>Market value</t>
  </si>
  <si>
    <t>Growth rate</t>
  </si>
  <si>
    <t>Market value at cash events</t>
  </si>
  <si>
    <t>Liabilities</t>
  </si>
  <si>
    <t>Liability_Date_Excel</t>
  </si>
  <si>
    <t>Cash</t>
  </si>
  <si>
    <t>Cash flows net</t>
  </si>
  <si>
    <t>Position after cash flows</t>
  </si>
  <si>
    <t>Units before trading</t>
  </si>
  <si>
    <t>Trading if surplus, buy proportional</t>
  </si>
  <si>
    <t>Value of portfolio before trading</t>
  </si>
  <si>
    <t>Cash to be invested</t>
  </si>
  <si>
    <t>Units</t>
  </si>
  <si>
    <t>Value of portfolio after trading</t>
  </si>
  <si>
    <t>Trading direction (True buy, False sell)</t>
  </si>
  <si>
    <t>Units after trading</t>
  </si>
  <si>
    <t>Market Value at modelling dates</t>
  </si>
  <si>
    <t>Dividend cash flows</t>
  </si>
  <si>
    <t>Pre trading position</t>
  </si>
  <si>
    <t>Trading if negative, sell proportional</t>
  </si>
  <si>
    <t>Cash after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</si>
</sst>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400]h:mm:ss\ AM/PM"/>
    <numFmt numFmtId="166" formatCode="_-[$£-809]* #,##0.00_-;\-[$£-809]* #,##0.00_-;_-[$£-809]* &quot;-&quot;??_-;_-@_-"/>
    <numFmt numFmtId="168" formatCode="_-[$£-809]* #,##0_-;\-[$£-809]* #,##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43" fontId="0" fillId="0" borderId="0" xfId="1" applyFont="1"/>
    <xf numFmtId="164" fontId="0" fillId="0" borderId="12" xfId="0" applyNumberFormat="1" applyBorder="1"/>
    <xf numFmtId="0" fontId="0" fillId="2" borderId="0" xfId="0" applyFill="1"/>
    <xf numFmtId="43" fontId="0" fillId="0" borderId="0" xfId="0" applyNumberFormat="1"/>
    <xf numFmtId="0" fontId="0" fillId="0" borderId="0" xfId="0" applyBorder="1"/>
    <xf numFmtId="14" fontId="0" fillId="0" borderId="0" xfId="0" applyNumberFormat="1" applyBorder="1"/>
    <xf numFmtId="9" fontId="0" fillId="0" borderId="10" xfId="2" applyFont="1" applyBorder="1"/>
    <xf numFmtId="166" fontId="0" fillId="0" borderId="0" xfId="0" applyNumberFormat="1"/>
    <xf numFmtId="166" fontId="0" fillId="0" borderId="0" xfId="1" applyNumberFormat="1" applyFont="1"/>
    <xf numFmtId="168" fontId="0" fillId="0" borderId="0" xfId="0" applyNumberFormat="1"/>
    <xf numFmtId="168" fontId="0" fillId="0" borderId="0" xfId="1" applyNumberFormat="1" applyFont="1"/>
    <xf numFmtId="9" fontId="0" fillId="2" borderId="0" xfId="0" applyNumberFormat="1" applyFill="1"/>
    <xf numFmtId="168" fontId="0" fillId="0" borderId="10" xfId="0" applyNumberFormat="1" applyBorder="1"/>
    <xf numFmtId="0" fontId="0" fillId="3" borderId="0" xfId="0" applyFill="1"/>
    <xf numFmtId="0" fontId="0" fillId="3" borderId="0" xfId="0" applyFill="1" applyBorder="1"/>
    <xf numFmtId="0" fontId="0" fillId="3" borderId="1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81A5-1901-4C1A-9EE4-A788A4A9A6CF}">
  <dimension ref="A1:AH53"/>
  <sheetViews>
    <sheetView tabSelected="1" topLeftCell="A18" zoomScale="70" zoomScaleNormal="70" workbookViewId="0">
      <selection activeCell="D26" sqref="D26"/>
    </sheetView>
  </sheetViews>
  <sheetFormatPr defaultRowHeight="14.25" x14ac:dyDescent="0.45"/>
  <cols>
    <col min="1" max="1" width="9.19921875" bestFit="1" customWidth="1"/>
    <col min="3" max="3" width="10.796875" bestFit="1" customWidth="1"/>
    <col min="4" max="4" width="13.6640625" bestFit="1" customWidth="1"/>
    <col min="5" max="5" width="11.1328125" bestFit="1" customWidth="1"/>
    <col min="6" max="6" width="10.33203125" style="19" bestFit="1" customWidth="1"/>
    <col min="7" max="7" width="11.86328125" style="12" bestFit="1" customWidth="1"/>
    <col min="8" max="8" width="11.86328125" bestFit="1" customWidth="1"/>
    <col min="9" max="34" width="11.9296875" bestFit="1" customWidth="1"/>
  </cols>
  <sheetData>
    <row r="1" spans="1:34" s="28" customFormat="1" x14ac:dyDescent="0.45">
      <c r="A1" s="28" t="s">
        <v>246</v>
      </c>
      <c r="F1" s="29"/>
      <c r="G1" s="30"/>
    </row>
    <row r="2" spans="1:34" x14ac:dyDescent="0.45">
      <c r="A2" t="s">
        <v>226</v>
      </c>
      <c r="C2" t="s">
        <v>7</v>
      </c>
      <c r="D2" t="s">
        <v>9</v>
      </c>
      <c r="E2" t="s">
        <v>225</v>
      </c>
      <c r="F2" s="19" t="s">
        <v>227</v>
      </c>
      <c r="G2" s="12" t="s">
        <v>228</v>
      </c>
      <c r="I2" s="8">
        <v>45363</v>
      </c>
      <c r="J2" s="8">
        <f>DATE(YEAR(I2)+1,MONTH(I2),DAY(I2))</f>
        <v>45728</v>
      </c>
      <c r="K2" s="8">
        <f t="shared" ref="K2:AD2" si="0">DATE(YEAR(J2)+1,MONTH(J2),DAY(J2))</f>
        <v>46093</v>
      </c>
      <c r="L2" s="8">
        <f t="shared" si="0"/>
        <v>46458</v>
      </c>
      <c r="M2" s="8">
        <f t="shared" si="0"/>
        <v>46824</v>
      </c>
      <c r="N2" s="8">
        <f t="shared" si="0"/>
        <v>47189</v>
      </c>
      <c r="O2" s="8">
        <f t="shared" si="0"/>
        <v>47554</v>
      </c>
      <c r="P2" s="8">
        <f t="shared" si="0"/>
        <v>47919</v>
      </c>
      <c r="Q2" s="8">
        <f t="shared" si="0"/>
        <v>48285</v>
      </c>
      <c r="R2" s="8">
        <f t="shared" si="0"/>
        <v>48650</v>
      </c>
      <c r="S2" s="8">
        <f t="shared" si="0"/>
        <v>49015</v>
      </c>
      <c r="T2" s="8">
        <f t="shared" si="0"/>
        <v>49380</v>
      </c>
      <c r="U2" s="8">
        <f t="shared" si="0"/>
        <v>49746</v>
      </c>
      <c r="V2" s="8">
        <f t="shared" si="0"/>
        <v>50111</v>
      </c>
      <c r="W2" s="8">
        <f t="shared" si="0"/>
        <v>50476</v>
      </c>
      <c r="X2" s="8">
        <f t="shared" si="0"/>
        <v>50841</v>
      </c>
      <c r="Y2" s="8">
        <f t="shared" si="0"/>
        <v>51207</v>
      </c>
      <c r="Z2" s="8">
        <f t="shared" si="0"/>
        <v>51572</v>
      </c>
      <c r="AA2" s="8">
        <f t="shared" si="0"/>
        <v>51937</v>
      </c>
      <c r="AB2" s="8">
        <f t="shared" si="0"/>
        <v>52302</v>
      </c>
      <c r="AC2" s="8">
        <f t="shared" si="0"/>
        <v>52668</v>
      </c>
      <c r="AD2" s="8">
        <f t="shared" si="0"/>
        <v>53033</v>
      </c>
      <c r="AE2" s="8">
        <f t="shared" ref="AE2" si="1">DATE(YEAR(AD2)+1,MONTH(AD2),DAY(AD2))</f>
        <v>53398</v>
      </c>
      <c r="AF2" s="8">
        <f t="shared" ref="AF2" si="2">DATE(YEAR(AE2)+1,MONTH(AE2),DAY(AE2))</f>
        <v>53763</v>
      </c>
      <c r="AG2" s="8">
        <f t="shared" ref="AG2" si="3">DATE(YEAR(AF2)+1,MONTH(AF2),DAY(AF2))</f>
        <v>54129</v>
      </c>
      <c r="AH2" s="8">
        <f t="shared" ref="AH2" si="4">DATE(YEAR(AG2)+1,MONTH(AG2),DAY(AG2))</f>
        <v>54494</v>
      </c>
    </row>
    <row r="3" spans="1:34" x14ac:dyDescent="0.45">
      <c r="A3" s="8">
        <f>DATE(RIGHT(Parameters!B23,4),LEFT(RIGHT(Parameters!B23,7),2),LEFT(Parameters!B23,2))</f>
        <v>45045</v>
      </c>
      <c r="C3">
        <v>1</v>
      </c>
      <c r="D3" t="s">
        <v>26</v>
      </c>
      <c r="E3">
        <f>Equity!F2</f>
        <v>1</v>
      </c>
      <c r="F3" s="20">
        <f>Equity!D2</f>
        <v>44267</v>
      </c>
      <c r="G3" s="21">
        <f>Equity!E2</f>
        <v>0.03</v>
      </c>
      <c r="H3" s="17"/>
      <c r="I3" s="22">
        <f>I8*$G3</f>
        <v>2.8445361295605305</v>
      </c>
      <c r="J3" s="22">
        <f>J8*$G3</f>
        <v>2.8729619241080036</v>
      </c>
      <c r="K3" s="22">
        <f>K8*$G3</f>
        <v>2.9016717810680639</v>
      </c>
      <c r="L3" s="22">
        <f>L8*$G3</f>
        <v>2.930668539110854</v>
      </c>
      <c r="M3" s="22">
        <f>M8*$G3</f>
        <v>2.9600357030105675</v>
      </c>
      <c r="N3" s="22">
        <f>N8*$G3</f>
        <v>2.9896156988041036</v>
      </c>
      <c r="O3" s="22">
        <f>O8*$G3</f>
        <v>3.019491291083269</v>
      </c>
      <c r="P3" s="22">
        <f>P8*$G3</f>
        <v>3.0496654337795959</v>
      </c>
      <c r="Q3" s="22">
        <f>Q8*$G3</f>
        <v>3.0802250222959646</v>
      </c>
      <c r="R3" s="22">
        <f>R8*$G3</f>
        <v>3.1110060845345018</v>
      </c>
      <c r="S3" s="22">
        <f>S8*$G3</f>
        <v>3.1420947456613262</v>
      </c>
      <c r="T3" s="22">
        <f>T8*$G3</f>
        <v>3.1734940795494357</v>
      </c>
      <c r="U3" s="22">
        <f>U8*$G3</f>
        <v>3.2052945099035197</v>
      </c>
      <c r="V3" s="22">
        <f>V8*$G3</f>
        <v>3.2373254067010011</v>
      </c>
      <c r="W3" s="22">
        <f>W8*$G3</f>
        <v>3.2696763921351053</v>
      </c>
      <c r="X3" s="22">
        <f>X8*$G3</f>
        <v>3.3023506648904015</v>
      </c>
      <c r="Y3" s="22">
        <f>Y8*$G3</f>
        <v>3.3354423202365862</v>
      </c>
      <c r="Z3" s="22">
        <f>Z8*$G3</f>
        <v>3.3687737998879417</v>
      </c>
      <c r="AA3" s="22">
        <f>AA8*$G3</f>
        <v>3.4024383650581225</v>
      </c>
      <c r="AB3" s="22">
        <f>AB8*$G3</f>
        <v>3.4364393443111174</v>
      </c>
      <c r="AC3" s="22">
        <f>AC8*$G3</f>
        <v>3.4708746535618955</v>
      </c>
      <c r="AD3" s="22">
        <f>AD8*$G3</f>
        <v>3.5055595249463289</v>
      </c>
      <c r="AE3" s="22">
        <f t="shared" ref="AE3:AH3" si="5">AE8*$G3</f>
        <v>3.5405910064573254</v>
      </c>
      <c r="AF3" s="22">
        <f t="shared" si="5"/>
        <v>3.5759725618119185</v>
      </c>
      <c r="AG3" s="22">
        <f t="shared" si="5"/>
        <v>3.6118060827038683</v>
      </c>
      <c r="AH3" s="22">
        <f t="shared" si="5"/>
        <v>3.6478992989528445</v>
      </c>
    </row>
    <row r="4" spans="1:34" x14ac:dyDescent="0.45">
      <c r="C4">
        <v>2</v>
      </c>
      <c r="D4" t="s">
        <v>26</v>
      </c>
      <c r="E4">
        <f>Equity!F3</f>
        <v>1</v>
      </c>
      <c r="F4" s="20">
        <f>Equity!D3</f>
        <v>44267</v>
      </c>
      <c r="G4" s="21">
        <f>Equity!E3</f>
        <v>0.05</v>
      </c>
      <c r="H4" s="17"/>
      <c r="I4" s="22">
        <f>I9*$G4</f>
        <v>4.6799957163122006</v>
      </c>
      <c r="J4" s="22">
        <f>J9*$G4</f>
        <v>4.773530928999496</v>
      </c>
      <c r="K4" s="22">
        <f>K9*$G4</f>
        <v>4.8689355528022684</v>
      </c>
      <c r="L4" s="22">
        <f>L9*$G4</f>
        <v>4.9662469500979398</v>
      </c>
      <c r="M4" s="22">
        <f>M9*$G4</f>
        <v>5.0657778719985629</v>
      </c>
      <c r="N4" s="22">
        <f>N9*$G4</f>
        <v>5.1670233943037314</v>
      </c>
      <c r="O4" s="22">
        <f>O9*$G4</f>
        <v>5.2702924273205536</v>
      </c>
      <c r="P4" s="22">
        <f>P9*$G4</f>
        <v>5.3756254132879242</v>
      </c>
      <c r="Q4" s="22">
        <f>Q9*$G4</f>
        <v>5.4833608840676078</v>
      </c>
      <c r="R4" s="22">
        <f>R9*$G4</f>
        <v>5.5929522934667197</v>
      </c>
      <c r="S4" s="22">
        <f>S9*$G4</f>
        <v>5.7047340159362294</v>
      </c>
      <c r="T4" s="22">
        <f>T9*$G4</f>
        <v>5.8187498274561413</v>
      </c>
      <c r="U4" s="22">
        <f>U9*$G4</f>
        <v>5.9353661658008097</v>
      </c>
      <c r="V4" s="22">
        <f>V9*$G4</f>
        <v>6.0539914317941346</v>
      </c>
      <c r="W4" s="22">
        <f>W9*$G4</f>
        <v>6.1749875630953266</v>
      </c>
      <c r="X4" s="22">
        <f>X9*$G4</f>
        <v>6.2984019442329773</v>
      </c>
      <c r="Y4" s="22">
        <f>Y9*$G4</f>
        <v>6.4246312192386883</v>
      </c>
      <c r="Z4" s="22">
        <f>Z9*$G4</f>
        <v>6.5530350221384168</v>
      </c>
      <c r="AA4" s="22">
        <f>AA9*$G4</f>
        <v>6.6840051258944104</v>
      </c>
      <c r="AB4" s="22">
        <f>AB9*$G4</f>
        <v>6.8175928210443004</v>
      </c>
      <c r="AC4" s="22">
        <f>AC9*$G4</f>
        <v>6.9542274478439667</v>
      </c>
      <c r="AD4" s="22">
        <f>AD9*$G4</f>
        <v>7.0932158535689345</v>
      </c>
      <c r="AE4" s="22">
        <f t="shared" ref="AE4:AH4" si="6">AE9*$G4</f>
        <v>7.234982105872958</v>
      </c>
      <c r="AF4" s="22">
        <f t="shared" si="6"/>
        <v>7.3795817232834757</v>
      </c>
      <c r="AG4" s="22">
        <f t="shared" si="6"/>
        <v>7.5274794375010305</v>
      </c>
      <c r="AH4" s="22">
        <f t="shared" si="6"/>
        <v>7.6779249577248638</v>
      </c>
    </row>
    <row r="5" spans="1:34" x14ac:dyDescent="0.45">
      <c r="C5">
        <v>3</v>
      </c>
      <c r="D5" t="s">
        <v>26</v>
      </c>
      <c r="E5">
        <f>Equity!F4</f>
        <v>1</v>
      </c>
      <c r="F5" s="20">
        <f>Equity!D4</f>
        <v>43536</v>
      </c>
      <c r="G5" s="21">
        <f>Equity!E4</f>
        <v>0.04</v>
      </c>
      <c r="H5" s="17"/>
      <c r="I5" s="22">
        <f>I10*$G5</f>
        <v>3.9733888810445239</v>
      </c>
      <c r="J5" s="22">
        <f>J10*$G5</f>
        <v>4.132213505050192</v>
      </c>
      <c r="K5" s="22">
        <f>K10*$G5</f>
        <v>4.2973866798636804</v>
      </c>
      <c r="L5" s="22">
        <f>L10*$G5</f>
        <v>4.469162170275002</v>
      </c>
      <c r="M5" s="22">
        <f>M10*$G5</f>
        <v>4.6483029946987573</v>
      </c>
      <c r="N5" s="22">
        <f>N10*$G5</f>
        <v>4.8341053406305701</v>
      </c>
      <c r="O5" s="22">
        <f>O10*$G5</f>
        <v>5.0273345930685061</v>
      </c>
      <c r="P5" s="22">
        <f>P10*$G5</f>
        <v>5.2282876209243891</v>
      </c>
      <c r="Q5" s="22">
        <f>Q10*$G5</f>
        <v>5.4378570478219768</v>
      </c>
      <c r="R5" s="22">
        <f>R10*$G5</f>
        <v>5.6552195126783875</v>
      </c>
      <c r="S5" s="22">
        <f>S10*$G5</f>
        <v>5.8812704076853084</v>
      </c>
      <c r="T5" s="22">
        <f>T10*$G5</f>
        <v>6.1163570274804311</v>
      </c>
      <c r="U5" s="22">
        <f>U10*$G5</f>
        <v>6.3615236154508672</v>
      </c>
      <c r="V5" s="22">
        <f>V10*$G5</f>
        <v>6.615806955585839</v>
      </c>
      <c r="W5" s="22">
        <f>W10*$G5</f>
        <v>6.880254530105347</v>
      </c>
      <c r="X5" s="22">
        <f>X10*$G5</f>
        <v>7.1552726246141356</v>
      </c>
      <c r="Y5" s="22">
        <f>Y10*$G5</f>
        <v>7.4420828561773442</v>
      </c>
      <c r="Z5" s="22">
        <f>Z10*$G5</f>
        <v>7.7395583982996339</v>
      </c>
      <c r="AA5" s="22">
        <f>AA10*$G5</f>
        <v>8.0489246570225177</v>
      </c>
      <c r="AB5" s="22">
        <f>AB10*$G5</f>
        <v>8.370656929038514</v>
      </c>
      <c r="AC5" s="22">
        <f>AC10*$G5</f>
        <v>8.7061843335283147</v>
      </c>
      <c r="AD5" s="22">
        <f>AD10*$G5</f>
        <v>9.0541886428707148</v>
      </c>
      <c r="AE5" s="22">
        <f t="shared" ref="AE5:AH5" si="7">AE10*$G5</f>
        <v>9.4161034088128552</v>
      </c>
      <c r="AF5" s="22">
        <f t="shared" si="7"/>
        <v>9.7924846612590173</v>
      </c>
      <c r="AG5" s="22">
        <f t="shared" si="7"/>
        <v>10.185004267515994</v>
      </c>
      <c r="AH5" s="22">
        <f t="shared" si="7"/>
        <v>10.59212008771709</v>
      </c>
    </row>
    <row r="6" spans="1:34" s="28" customFormat="1" x14ac:dyDescent="0.45">
      <c r="A6" s="28" t="s">
        <v>231</v>
      </c>
      <c r="F6" s="29"/>
      <c r="G6" s="30"/>
    </row>
    <row r="7" spans="1:34" x14ac:dyDescent="0.45">
      <c r="E7" t="s">
        <v>229</v>
      </c>
      <c r="F7" s="19" t="s">
        <v>230</v>
      </c>
    </row>
    <row r="8" spans="1:34" x14ac:dyDescent="0.45">
      <c r="C8">
        <v>1</v>
      </c>
      <c r="D8" t="s">
        <v>26</v>
      </c>
      <c r="E8" s="24">
        <f>Equity!G2</f>
        <v>94</v>
      </c>
      <c r="F8" s="19">
        <f>Equity!J2</f>
        <v>0.01</v>
      </c>
      <c r="H8" s="17"/>
      <c r="I8" s="25">
        <f>E8*(1+$F8)^((I$2-$A$3)/365.25)</f>
        <v>94.817870985351021</v>
      </c>
      <c r="J8" s="25">
        <f>I8*(1+$F8)^((J$2-I$2)/365.25)</f>
        <v>95.765397470266791</v>
      </c>
      <c r="K8" s="25">
        <f>J8*(1+$F8)^((K$2-J$2)/365.25)</f>
        <v>96.722392702268806</v>
      </c>
      <c r="L8" s="25">
        <f>K8*(1+$F8)^((L$2-K$2)/365.25)</f>
        <v>97.688951303695134</v>
      </c>
      <c r="M8" s="25">
        <f>L8*(1+$F8)^((M$2-L$2)/365.25)</f>
        <v>98.667856767018918</v>
      </c>
      <c r="N8" s="25">
        <f>M8*(1+$F8)^((N$2-M$2)/365.25)</f>
        <v>99.65385662680346</v>
      </c>
      <c r="O8" s="25">
        <f>N8*(1+$F8)^((O$2-N$2)/365.25)</f>
        <v>100.64970970277564</v>
      </c>
      <c r="P8" s="25">
        <f>O8*(1+$F8)^((P$2-O$2)/365.25)</f>
        <v>101.65551445931986</v>
      </c>
      <c r="Q8" s="25">
        <f>P8*(1+$F8)^((Q$2-P$2)/365.25)</f>
        <v>102.67416740986549</v>
      </c>
      <c r="R8" s="25">
        <f>Q8*(1+$F8)^((R$2-Q$2)/365.25)</f>
        <v>103.70020281781673</v>
      </c>
      <c r="S8" s="25">
        <f>R8*(1+$F8)^((S$2-R$2)/365.25)</f>
        <v>104.7364915220442</v>
      </c>
      <c r="T8" s="25">
        <f>S8*(1+$F8)^((T$2-S$2)/365.25)</f>
        <v>105.7831359849812</v>
      </c>
      <c r="U8" s="25">
        <f>T8*(1+$F8)^((U$2-T$2)/365.25)</f>
        <v>106.84315033011733</v>
      </c>
      <c r="V8" s="25">
        <f>U8*(1+$F8)^((V$2-U$2)/365.25)</f>
        <v>107.91084689003337</v>
      </c>
      <c r="W8" s="25">
        <f>V8*(1+$F8)^((W$2-V$2)/365.25)</f>
        <v>108.98921307117018</v>
      </c>
      <c r="X8" s="25">
        <f>W8*(1+$F8)^((X$2-W$2)/365.25)</f>
        <v>110.07835549634672</v>
      </c>
      <c r="Y8" s="25">
        <f>X8*(1+$F8)^((Y$2-X$2)/365.25)</f>
        <v>111.18141067455288</v>
      </c>
      <c r="Z8" s="25">
        <f>Y8*(1+$F8)^((Z$2-Y$2)/365.25)</f>
        <v>112.29245999626472</v>
      </c>
      <c r="AA8" s="25">
        <f>Z8*(1+$F8)^((AA$2-Z$2)/365.25)</f>
        <v>113.41461216860408</v>
      </c>
      <c r="AB8" s="25">
        <f>AA8*(1+$F8)^((AB$2-AA$2)/365.25)</f>
        <v>114.54797814370392</v>
      </c>
      <c r="AC8" s="25">
        <f>AB8*(1+$F8)^((AC$2-AB$2)/365.25)</f>
        <v>115.69582178539652</v>
      </c>
      <c r="AD8" s="25">
        <f>AC8*(1+$F8)^((AD$2-AC$2)/365.25)</f>
        <v>116.85198416487763</v>
      </c>
      <c r="AE8" s="25">
        <f t="shared" ref="AE8:AH8" si="8">AD8*(1+$F8)^((AE$2-AD$2)/365.25)</f>
        <v>118.01970021524419</v>
      </c>
      <c r="AF8" s="25">
        <f t="shared" si="8"/>
        <v>119.19908539373063</v>
      </c>
      <c r="AG8" s="25">
        <f t="shared" si="8"/>
        <v>120.39353609012895</v>
      </c>
      <c r="AH8" s="25">
        <f t="shared" si="8"/>
        <v>121.59664329842815</v>
      </c>
    </row>
    <row r="9" spans="1:34" x14ac:dyDescent="0.45">
      <c r="C9">
        <v>2</v>
      </c>
      <c r="D9" t="s">
        <v>26</v>
      </c>
      <c r="E9" s="24">
        <f>Equity!G3</f>
        <v>92</v>
      </c>
      <c r="F9" s="19">
        <f>Equity!J3</f>
        <v>0.02</v>
      </c>
      <c r="H9" s="17"/>
      <c r="I9" s="25">
        <f>E9*(1+$F9)^((I$2-$A$3)/365.25)</f>
        <v>93.599914326244004</v>
      </c>
      <c r="J9" s="25">
        <f>I9*(1+$F9)^((J$2-I$2)/365.25)</f>
        <v>95.470618579989917</v>
      </c>
      <c r="K9" s="25">
        <f>J9*(1+$F9)^((K$2-J$2)/365.25)</f>
        <v>97.378711056045361</v>
      </c>
      <c r="L9" s="25">
        <f>K9*(1+$F9)^((L$2-K$2)/365.25)</f>
        <v>99.324939001958782</v>
      </c>
      <c r="M9" s="25">
        <f>L9*(1+$F9)^((M$2-L$2)/365.25)</f>
        <v>101.31555743997124</v>
      </c>
      <c r="N9" s="25">
        <f>M9*(1+$F9)^((N$2-M$2)/365.25)</f>
        <v>103.34046788607462</v>
      </c>
      <c r="O9" s="25">
        <f>N9*(1+$F9)^((O$2-N$2)/365.25)</f>
        <v>105.40584854641106</v>
      </c>
      <c r="P9" s="25">
        <f>O9*(1+$F9)^((P$2-O$2)/365.25)</f>
        <v>107.51250826575848</v>
      </c>
      <c r="Q9" s="25">
        <f>P9*(1+$F9)^((Q$2-P$2)/365.25)</f>
        <v>109.66721768135214</v>
      </c>
      <c r="R9" s="25">
        <f>Q9*(1+$F9)^((R$2-Q$2)/365.25)</f>
        <v>111.85904586933438</v>
      </c>
      <c r="S9" s="25">
        <f>R9*(1+$F9)^((S$2-R$2)/365.25)</f>
        <v>114.09468031872458</v>
      </c>
      <c r="T9" s="25">
        <f>S9*(1+$F9)^((T$2-S$2)/365.25)</f>
        <v>116.37499654912281</v>
      </c>
      <c r="U9" s="25">
        <f>T9*(1+$F9)^((U$2-T$2)/365.25)</f>
        <v>118.70732331601619</v>
      </c>
      <c r="V9" s="25">
        <f>U9*(1+$F9)^((V$2-U$2)/365.25)</f>
        <v>121.07982863588268</v>
      </c>
      <c r="W9" s="25">
        <f>V9*(1+$F9)^((W$2-V$2)/365.25)</f>
        <v>123.49975126190652</v>
      </c>
      <c r="X9" s="25">
        <f>W9*(1+$F9)^((X$2-W$2)/365.25)</f>
        <v>125.96803888465953</v>
      </c>
      <c r="Y9" s="25">
        <f>X9*(1+$F9)^((Y$2-X$2)/365.25)</f>
        <v>128.49262438477376</v>
      </c>
      <c r="Z9" s="25">
        <f>Y9*(1+$F9)^((Z$2-Y$2)/365.25)</f>
        <v>131.06070044276834</v>
      </c>
      <c r="AA9" s="25">
        <f>Z9*(1+$F9)^((AA$2-Z$2)/365.25)</f>
        <v>133.6801025178882</v>
      </c>
      <c r="AB9" s="25">
        <f>AA9*(1+$F9)^((AB$2-AA$2)/365.25)</f>
        <v>136.35185642088601</v>
      </c>
      <c r="AC9" s="25">
        <f>AB9*(1+$F9)^((AC$2-AB$2)/365.25)</f>
        <v>139.08454895687933</v>
      </c>
      <c r="AD9" s="25">
        <f>AC9*(1+$F9)^((AD$2-AC$2)/365.25)</f>
        <v>141.86431707137868</v>
      </c>
      <c r="AE9" s="25">
        <f t="shared" ref="AE9:AH9" si="9">AD9*(1+$F9)^((AE$2-AD$2)/365.25)</f>
        <v>144.69964211745915</v>
      </c>
      <c r="AF9" s="25">
        <f t="shared" si="9"/>
        <v>147.5916344656695</v>
      </c>
      <c r="AG9" s="25">
        <f t="shared" si="9"/>
        <v>150.5495887500206</v>
      </c>
      <c r="AH9" s="25">
        <f t="shared" si="9"/>
        <v>153.55849915449727</v>
      </c>
    </row>
    <row r="10" spans="1:34" x14ac:dyDescent="0.45">
      <c r="C10">
        <v>3</v>
      </c>
      <c r="D10" t="s">
        <v>26</v>
      </c>
      <c r="E10" s="24">
        <f>Equity!G4</f>
        <v>96</v>
      </c>
      <c r="F10" s="19">
        <f>Equity!J4</f>
        <v>0.04</v>
      </c>
      <c r="H10" s="17"/>
      <c r="I10" s="25">
        <f>E10*(1+$F10)^((I$2-$A$3)/365.25)</f>
        <v>99.334722026113099</v>
      </c>
      <c r="J10" s="25">
        <f>I10*(1+$F10)^((J$2-I$2)/365.25)</f>
        <v>103.3053376262548</v>
      </c>
      <c r="K10" s="25">
        <f>J10*(1+$F10)^((K$2-J$2)/365.25)</f>
        <v>107.43466699659201</v>
      </c>
      <c r="L10" s="25">
        <f>K10*(1+$F10)^((L$2-K$2)/365.25)</f>
        <v>111.72905425687505</v>
      </c>
      <c r="M10" s="25">
        <f>L10*(1+$F10)^((M$2-L$2)/365.25)</f>
        <v>116.20757486746894</v>
      </c>
      <c r="N10" s="25">
        <f>M10*(1+$F10)^((N$2-M$2)/365.25)</f>
        <v>120.85263351576424</v>
      </c>
      <c r="O10" s="25">
        <f>N10*(1+$F10)^((O$2-N$2)/365.25)</f>
        <v>125.68336482671265</v>
      </c>
      <c r="P10" s="25">
        <f>O10*(1+$F10)^((P$2-O$2)/365.25)</f>
        <v>130.70719052310972</v>
      </c>
      <c r="Q10" s="25">
        <f>P10*(1+$F10)^((Q$2-P$2)/365.25)</f>
        <v>135.94642619554941</v>
      </c>
      <c r="R10" s="25">
        <f>Q10*(1+$F10)^((R$2-Q$2)/365.25)</f>
        <v>141.38048781695969</v>
      </c>
      <c r="S10" s="25">
        <f>R10*(1+$F10)^((S$2-R$2)/365.25)</f>
        <v>147.03176019213271</v>
      </c>
      <c r="T10" s="25">
        <f>S10*(1+$F10)^((T$2-S$2)/365.25)</f>
        <v>152.90892568701076</v>
      </c>
      <c r="U10" s="25">
        <f>T10*(1+$F10)^((U$2-T$2)/365.25)</f>
        <v>159.03809038627168</v>
      </c>
      <c r="V10" s="25">
        <f>U10*(1+$F10)^((V$2-U$2)/365.25)</f>
        <v>165.39517388964597</v>
      </c>
      <c r="W10" s="25">
        <f>V10*(1+$F10)^((W$2-V$2)/365.25)</f>
        <v>172.00636325263366</v>
      </c>
      <c r="X10" s="25">
        <f>W10*(1+$F10)^((X$2-W$2)/365.25)</f>
        <v>178.88181561535339</v>
      </c>
      <c r="Y10" s="25">
        <f>X10*(1+$F10)^((Y$2-X$2)/365.25)</f>
        <v>186.0520714044336</v>
      </c>
      <c r="Z10" s="25">
        <f>Y10*(1+$F10)^((Z$2-Y$2)/365.25)</f>
        <v>193.48895995749083</v>
      </c>
      <c r="AA10" s="25">
        <f>Z10*(1+$F10)^((AA$2-Z$2)/365.25)</f>
        <v>201.22311642556292</v>
      </c>
      <c r="AB10" s="25">
        <f>AA10*(1+$F10)^((AB$2-AA$2)/365.25)</f>
        <v>209.26642322596282</v>
      </c>
      <c r="AC10" s="25">
        <f>AB10*(1+$F10)^((AC$2-AB$2)/365.25)</f>
        <v>217.65460833820788</v>
      </c>
      <c r="AD10" s="25">
        <f>AC10*(1+$F10)^((AD$2-AC$2)/365.25)</f>
        <v>226.35471607176788</v>
      </c>
      <c r="AE10" s="25">
        <f t="shared" ref="AE10:AH10" si="10">AD10*(1+$F10)^((AE$2-AD$2)/365.25)</f>
        <v>235.40258522032138</v>
      </c>
      <c r="AF10" s="25">
        <f t="shared" si="10"/>
        <v>244.81211653147543</v>
      </c>
      <c r="AG10" s="25">
        <f t="shared" si="10"/>
        <v>254.62510668789986</v>
      </c>
      <c r="AH10" s="25">
        <f t="shared" si="10"/>
        <v>264.80300219292724</v>
      </c>
    </row>
    <row r="11" spans="1:34" s="28" customFormat="1" x14ac:dyDescent="0.45">
      <c r="A11" s="28" t="s">
        <v>245</v>
      </c>
      <c r="F11" s="29"/>
      <c r="G11" s="30"/>
    </row>
    <row r="12" spans="1:34" x14ac:dyDescent="0.45">
      <c r="H12" s="8">
        <f>A3</f>
        <v>45045</v>
      </c>
      <c r="I12" s="8">
        <f>DATE(YEAR(H12)+1,MONTH(H12),DAY(H12))</f>
        <v>45411</v>
      </c>
      <c r="J12" s="8">
        <f t="shared" ref="J12:AD12" si="11">DATE(YEAR(I12)+1,MONTH(I12),DAY(I12))</f>
        <v>45776</v>
      </c>
      <c r="K12" s="8">
        <f t="shared" si="11"/>
        <v>46141</v>
      </c>
      <c r="L12" s="8">
        <f t="shared" si="11"/>
        <v>46506</v>
      </c>
      <c r="M12" s="8">
        <f t="shared" si="11"/>
        <v>46872</v>
      </c>
      <c r="N12" s="8">
        <f t="shared" si="11"/>
        <v>47237</v>
      </c>
      <c r="O12" s="8">
        <f t="shared" si="11"/>
        <v>47602</v>
      </c>
      <c r="P12" s="8">
        <f t="shared" si="11"/>
        <v>47967</v>
      </c>
      <c r="Q12" s="8">
        <f t="shared" si="11"/>
        <v>48333</v>
      </c>
      <c r="R12" s="8">
        <f t="shared" si="11"/>
        <v>48698</v>
      </c>
      <c r="S12" s="8">
        <f t="shared" si="11"/>
        <v>49063</v>
      </c>
      <c r="T12" s="8">
        <f t="shared" si="11"/>
        <v>49428</v>
      </c>
      <c r="U12" s="8">
        <f t="shared" si="11"/>
        <v>49794</v>
      </c>
      <c r="V12" s="8">
        <f t="shared" si="11"/>
        <v>50159</v>
      </c>
      <c r="W12" s="8">
        <f t="shared" si="11"/>
        <v>50524</v>
      </c>
      <c r="X12" s="8">
        <f t="shared" si="11"/>
        <v>50889</v>
      </c>
      <c r="Y12" s="8">
        <f t="shared" si="11"/>
        <v>51255</v>
      </c>
      <c r="Z12" s="8">
        <f t="shared" si="11"/>
        <v>51620</v>
      </c>
      <c r="AA12" s="8">
        <f t="shared" si="11"/>
        <v>51985</v>
      </c>
      <c r="AB12" s="8">
        <f t="shared" si="11"/>
        <v>52350</v>
      </c>
      <c r="AC12" s="8">
        <f t="shared" si="11"/>
        <v>52716</v>
      </c>
      <c r="AD12" s="8">
        <f t="shared" si="11"/>
        <v>53081</v>
      </c>
      <c r="AE12" s="8">
        <f t="shared" ref="AE12" si="12">DATE(YEAR(AD12)+1,MONTH(AD12),DAY(AD12))</f>
        <v>53446</v>
      </c>
      <c r="AF12" s="8">
        <f t="shared" ref="AF12" si="13">DATE(YEAR(AE12)+1,MONTH(AE12),DAY(AE12))</f>
        <v>53811</v>
      </c>
      <c r="AG12" s="8">
        <f t="shared" ref="AG12" si="14">DATE(YEAR(AF12)+1,MONTH(AF12),DAY(AF12))</f>
        <v>54177</v>
      </c>
      <c r="AH12" s="8">
        <f t="shared" ref="AH12" si="15">DATE(YEAR(AG12)+1,MONTH(AG12),DAY(AG12))</f>
        <v>54542</v>
      </c>
    </row>
    <row r="13" spans="1:34" x14ac:dyDescent="0.45">
      <c r="C13">
        <v>1</v>
      </c>
      <c r="D13" t="s">
        <v>26</v>
      </c>
      <c r="H13" s="24">
        <f>E8</f>
        <v>94</v>
      </c>
      <c r="I13" s="25">
        <f>H13*(1+$F8)^((I$12-H$12)/365.25)</f>
        <v>94.94193982353616</v>
      </c>
      <c r="J13" s="25">
        <f>I13*(1+$F8)^((J$12-I$12)/365.25)</f>
        <v>95.890706143399825</v>
      </c>
      <c r="K13" s="25">
        <f>J13*(1+$F8)^((K$12-J$12)/365.25)</f>
        <v>96.848953600170745</v>
      </c>
      <c r="L13" s="25">
        <f>K13*(1+$F8)^((L$12-K$12)/365.25)</f>
        <v>97.816776939999983</v>
      </c>
      <c r="M13" s="25">
        <f>L13*(1+$F8)^((M$12-L$12)/365.25)</f>
        <v>98.796963297550406</v>
      </c>
      <c r="N13" s="25">
        <f>M13*(1+$F8)^((N$12-M$12)/365.25)</f>
        <v>99.784253334553483</v>
      </c>
      <c r="O13" s="25">
        <f>N13*(1+$F8)^((O$12-N$12)/365.25)</f>
        <v>100.78140948064161</v>
      </c>
      <c r="P13" s="25">
        <f>O13*(1+$F8)^((P$12-O$12)/365.25)</f>
        <v>101.7885303290395</v>
      </c>
      <c r="Q13" s="25">
        <f>P13*(1+$F8)^((Q$12-P$12)/365.25)</f>
        <v>102.80851618325377</v>
      </c>
      <c r="R13" s="25">
        <f>Q13*(1+$F8)^((R$12-Q$12)/365.25)</f>
        <v>103.83589415479221</v>
      </c>
      <c r="S13" s="25">
        <f>R13*(1+$F8)^((S$12-R$12)/365.25)</f>
        <v>104.87353883900767</v>
      </c>
      <c r="T13" s="25">
        <f>S13*(1+$F8)^((T$12-S$12)/365.25)</f>
        <v>105.92155283240511</v>
      </c>
      <c r="U13" s="25">
        <f>T13*(1+$F8)^((U$12-T$12)/365.25)</f>
        <v>106.98295420244375</v>
      </c>
      <c r="V13" s="25">
        <f>U13*(1+$F8)^((V$12-U$12)/365.25)</f>
        <v>108.05204783941232</v>
      </c>
      <c r="W13" s="25">
        <f>V13*(1+$F8)^((W$12-V$12)/365.25)</f>
        <v>109.1318250587621</v>
      </c>
      <c r="X13" s="25">
        <f>W13*(1+$F8)^((X$12-W$12)/365.25)</f>
        <v>110.2223926228276</v>
      </c>
      <c r="Y13" s="25">
        <f>X13*(1+$F8)^((Y$12-X$12)/365.25)</f>
        <v>111.32689114470929</v>
      </c>
      <c r="Z13" s="25">
        <f>Y13*(1+$F8)^((Z$12-Y$12)/365.25)</f>
        <v>112.43939427040428</v>
      </c>
      <c r="AA13" s="25">
        <f>Z13*(1+$F8)^((AA$12-Z$12)/365.25)</f>
        <v>113.5630147747663</v>
      </c>
      <c r="AB13" s="25">
        <f>AA13*(1+$F8)^((AB$12-AA$12)/365.25)</f>
        <v>114.69786375510878</v>
      </c>
      <c r="AC13" s="25">
        <f>AB13*(1+$F8)^((AC$12-AB$12)/365.25)</f>
        <v>115.84720934601795</v>
      </c>
      <c r="AD13" s="25">
        <f>AC13*(1+$F8)^((AD$12-AC$12)/365.25)</f>
        <v>117.00488455975368</v>
      </c>
      <c r="AE13" s="25">
        <f t="shared" ref="AE13:AH13" si="16">AD13*(1+$F8)^((AE$12-AD$12)/365.25)</f>
        <v>118.17412856231103</v>
      </c>
      <c r="AF13" s="25">
        <f t="shared" si="16"/>
        <v>119.35505696199984</v>
      </c>
      <c r="AG13" s="25">
        <f t="shared" si="16"/>
        <v>120.55107059277574</v>
      </c>
      <c r="AH13" s="25">
        <f t="shared" si="16"/>
        <v>121.75575206246675</v>
      </c>
    </row>
    <row r="14" spans="1:34" x14ac:dyDescent="0.45">
      <c r="C14">
        <v>2</v>
      </c>
      <c r="D14" t="s">
        <v>26</v>
      </c>
      <c r="H14" s="24">
        <f>E9</f>
        <v>92</v>
      </c>
      <c r="I14" s="25">
        <f>H14*(1+$F9)^((I$12-H$12)/365.25)</f>
        <v>93.843815844614156</v>
      </c>
      <c r="J14" s="25">
        <f>I14*(1+$F9)^((J$12-I$12)/365.25)</f>
        <v>95.719394756752592</v>
      </c>
      <c r="K14" s="25">
        <f>J14*(1+$F9)^((K$12-J$12)/365.25)</f>
        <v>97.632459316975527</v>
      </c>
      <c r="L14" s="25">
        <f>K14*(1+$F9)^((L$12-K$12)/365.25)</f>
        <v>99.583758719999992</v>
      </c>
      <c r="M14" s="25">
        <f>L14*(1+$F9)^((M$12-L$12)/365.25)</f>
        <v>101.57956428732793</v>
      </c>
      <c r="N14" s="25">
        <f>M14*(1+$F9)^((N$12-M$12)/365.25)</f>
        <v>103.60975122044438</v>
      </c>
      <c r="O14" s="25">
        <f>N14*(1+$F9)^((O$12-N$12)/365.25)</f>
        <v>105.68051382458594</v>
      </c>
      <c r="P14" s="25">
        <f>O14*(1+$F9)^((P$12-O$12)/365.25)</f>
        <v>107.79266305220843</v>
      </c>
      <c r="Q14" s="25">
        <f>P14*(1+$F9)^((Q$12-P$12)/365.25)</f>
        <v>109.95298718339122</v>
      </c>
      <c r="R14" s="25">
        <f>Q14*(1+$F9)^((R$12-Q$12)/365.25)</f>
        <v>112.15052681060824</v>
      </c>
      <c r="S14" s="25">
        <f>R14*(1+$F9)^((S$12-R$12)/365.25)</f>
        <v>114.39198684905642</v>
      </c>
      <c r="T14" s="25">
        <f>S14*(1+$F9)^((T$12-S$12)/365.25)</f>
        <v>116.67824509975415</v>
      </c>
      <c r="U14" s="25">
        <f>T14*(1+$F9)^((U$12-T$12)/365.25)</f>
        <v>119.01664941537047</v>
      </c>
      <c r="V14" s="25">
        <f>U14*(1+$F9)^((V$12-U$12)/365.25)</f>
        <v>121.39533698074457</v>
      </c>
      <c r="W14" s="25">
        <f>V14*(1+$F9)^((W$12-V$12)/365.25)</f>
        <v>123.82156541171572</v>
      </c>
      <c r="X14" s="25">
        <f>W14*(1+$F9)^((X$12-W$12)/365.25)</f>
        <v>126.29628486833629</v>
      </c>
      <c r="Y14" s="25">
        <f>X14*(1+$F9)^((Y$12-X$12)/365.25)</f>
        <v>128.82744890264217</v>
      </c>
      <c r="Z14" s="25">
        <f>Y14*(1+$F9)^((Z$12-Y$12)/365.25)</f>
        <v>131.40221682199521</v>
      </c>
      <c r="AA14" s="25">
        <f>Z14*(1+$F9)^((AA$12-Z$12)/365.25)</f>
        <v>134.02844450318472</v>
      </c>
      <c r="AB14" s="25">
        <f>AA14*(1+$F9)^((AB$12-AA$12)/365.25)</f>
        <v>136.70716043000854</v>
      </c>
      <c r="AC14" s="25">
        <f>AB14*(1+$F9)^((AC$12-AB$12)/365.25)</f>
        <v>139.44697378297658</v>
      </c>
      <c r="AD14" s="25">
        <f>AC14*(1+$F9)^((AD$12-AC$12)/365.25)</f>
        <v>142.23398538342062</v>
      </c>
      <c r="AE14" s="25">
        <f t="shared" ref="AE14:AH14" si="17">AD14*(1+$F9)^((AE$12-AD$12)/365.25)</f>
        <v>145.07669868502236</v>
      </c>
      <c r="AF14" s="25">
        <f t="shared" si="17"/>
        <v>147.97622695172066</v>
      </c>
      <c r="AG14" s="25">
        <f t="shared" si="17"/>
        <v>150.94188903737069</v>
      </c>
      <c r="AH14" s="25">
        <f t="shared" si="17"/>
        <v>153.95864002398437</v>
      </c>
    </row>
    <row r="15" spans="1:34" x14ac:dyDescent="0.45">
      <c r="C15">
        <v>3</v>
      </c>
      <c r="D15" t="s">
        <v>26</v>
      </c>
      <c r="H15" s="24">
        <f>E10</f>
        <v>96</v>
      </c>
      <c r="I15" s="25">
        <f>H15*(1+$F10)^((I$12-H$12)/365.25)</f>
        <v>99.848040972660044</v>
      </c>
      <c r="J15" s="25">
        <f>I15*(1+$F10)^((J$12-I$12)/365.25)</f>
        <v>103.83917499954553</v>
      </c>
      <c r="K15" s="25">
        <f>J15*(1+$F10)^((K$12-J$12)/365.25)</f>
        <v>107.98984296085168</v>
      </c>
      <c r="L15" s="25">
        <f>K15*(1+$F10)^((L$12-K$12)/365.25)</f>
        <v>112.30642175999998</v>
      </c>
      <c r="M15" s="25">
        <f>L15*(1+$F10)^((M$12-L$12)/365.25)</f>
        <v>116.80808543109707</v>
      </c>
      <c r="N15" s="25">
        <f>M15*(1+$F10)^((N$12-M$12)/365.25)</f>
        <v>121.47714773655633</v>
      </c>
      <c r="O15" s="25">
        <f>N15*(1+$F10)^((O$12-N$12)/365.25)</f>
        <v>126.33284218080807</v>
      </c>
      <c r="P15" s="25">
        <f>O15*(1+$F10)^((P$12-O$12)/365.25)</f>
        <v>131.38262883890624</v>
      </c>
      <c r="Q15" s="25">
        <f>P15*(1+$F10)^((Q$12-P$12)/365.25)</f>
        <v>136.64893861878019</v>
      </c>
      <c r="R15" s="25">
        <f>Q15*(1+$F10)^((R$12-Q$12)/365.25)</f>
        <v>142.11108112399504</v>
      </c>
      <c r="S15" s="25">
        <f>R15*(1+$F10)^((S$12-R$12)/365.25)</f>
        <v>147.79155683434738</v>
      </c>
      <c r="T15" s="25">
        <f>S15*(1+$F10)^((T$12-S$12)/365.25)</f>
        <v>153.69909298249729</v>
      </c>
      <c r="U15" s="25">
        <f>T15*(1+$F10)^((U$12-T$12)/365.25)</f>
        <v>159.85993055809453</v>
      </c>
      <c r="V15" s="25">
        <f>U15*(1+$F10)^((V$12-U$12)/365.25)</f>
        <v>166.24986472375997</v>
      </c>
      <c r="W15" s="25">
        <f>V15*(1+$F10)^((W$12-V$12)/365.25)</f>
        <v>172.89521785838772</v>
      </c>
      <c r="X15" s="25">
        <f>W15*(1+$F10)^((X$12-W$12)/365.25)</f>
        <v>179.80619958981035</v>
      </c>
      <c r="Y15" s="25">
        <f>X15*(1+$F10)^((Y$12-X$12)/365.25)</f>
        <v>187.01350816439245</v>
      </c>
      <c r="Z15" s="25">
        <f>Y15*(1+$F10)^((Z$12-Y$12)/365.25)</f>
        <v>194.48882734593261</v>
      </c>
      <c r="AA15" s="25">
        <f>Z15*(1+$F10)^((AA$12-Z$12)/365.25)</f>
        <v>202.26295059469973</v>
      </c>
      <c r="AB15" s="25">
        <f>AA15*(1+$F10)^((AB$12-AA$12)/365.25)</f>
        <v>210.34782173120811</v>
      </c>
      <c r="AC15" s="25">
        <f>AB15*(1+$F10)^((AC$12-AB$12)/365.25)</f>
        <v>218.77935336174437</v>
      </c>
      <c r="AD15" s="25">
        <f>AC15*(1+$F10)^((AD$12-AC$12)/365.25)</f>
        <v>227.52441949500133</v>
      </c>
      <c r="AE15" s="25">
        <f t="shared" ref="AE15:AH15" si="18">AD15*(1+$F10)^((AE$12-AD$12)/365.25)</f>
        <v>236.61904412406656</v>
      </c>
      <c r="AF15" s="25">
        <f t="shared" si="18"/>
        <v>246.07719982960782</v>
      </c>
      <c r="AG15" s="25">
        <f t="shared" si="18"/>
        <v>255.94089928150143</v>
      </c>
      <c r="AH15" s="25">
        <f t="shared" si="18"/>
        <v>266.17138975525819</v>
      </c>
    </row>
    <row r="17" spans="1:34" s="28" customFormat="1" x14ac:dyDescent="0.45">
      <c r="A17" s="28" t="s">
        <v>232</v>
      </c>
      <c r="G17" s="30"/>
    </row>
    <row r="18" spans="1:34" x14ac:dyDescent="0.45">
      <c r="C18" t="str">
        <f>Liabilities!B1</f>
        <v>Liability_Size</v>
      </c>
      <c r="F18"/>
      <c r="H18" s="17"/>
      <c r="I18" s="22">
        <f>SUMIFS(Liabilities!$B$2:$B$307,Liabilities!$A$2:$A$307,"&lt;"&amp;I12,Liabilities!$A$2:$A$307,"&gt;="&amp;H12)</f>
        <v>13</v>
      </c>
      <c r="J18" s="22">
        <f>SUMIFS(Liabilities!$B$2:$B$307,Liabilities!$A$2:$A$307,"&lt;"&amp;J12,Liabilities!$A$2:$A$307,"&gt;="&amp;I12)</f>
        <v>70</v>
      </c>
      <c r="K18" s="22">
        <f>SUMIFS(Liabilities!$B$2:$B$307,Liabilities!$A$2:$A$307,"&lt;"&amp;K12,Liabilities!$A$2:$A$307,"&gt;="&amp;J12)</f>
        <v>10</v>
      </c>
      <c r="L18" s="22">
        <f>SUMIFS(Liabilities!$B$2:$B$307,Liabilities!$A$2:$A$307,"&lt;"&amp;L12,Liabilities!$A$2:$A$307,"&gt;="&amp;K12)</f>
        <v>0</v>
      </c>
      <c r="M18" s="22">
        <f>SUMIFS(Liabilities!$B$2:$B$307,Liabilities!$A$2:$A$307,"&lt;"&amp;M12,Liabilities!$A$2:$A$307,"&gt;="&amp;L12)</f>
        <v>744</v>
      </c>
      <c r="N18" s="22">
        <f>SUMIFS(Liabilities!$B$2:$B$307,Liabilities!$A$2:$A$307,"&lt;"&amp;N12,Liabilities!$A$2:$A$307,"&gt;="&amp;M12)</f>
        <v>73</v>
      </c>
      <c r="O18" s="22">
        <f>SUMIFS(Liabilities!$B$2:$B$307,Liabilities!$A$2:$A$307,"&lt;"&amp;O12,Liabilities!$A$2:$A$307,"&gt;="&amp;N12)</f>
        <v>562</v>
      </c>
      <c r="P18" s="22">
        <f>SUMIFS(Liabilities!$B$2:$B$307,Liabilities!$A$2:$A$307,"&lt;"&amp;P12,Liabilities!$A$2:$A$307,"&gt;="&amp;O12)</f>
        <v>110</v>
      </c>
      <c r="Q18" s="22">
        <f>SUMIFS(Liabilities!$B$2:$B$307,Liabilities!$A$2:$A$307,"&lt;"&amp;Q12,Liabilities!$A$2:$A$307,"&gt;="&amp;P12)</f>
        <v>84</v>
      </c>
      <c r="R18" s="22">
        <f>SUMIFS(Liabilities!$B$2:$B$307,Liabilities!$A$2:$A$307,"&lt;"&amp;R12,Liabilities!$A$2:$A$307,"&gt;="&amp;Q12)</f>
        <v>152</v>
      </c>
      <c r="S18" s="22">
        <f>SUMIFS(Liabilities!$B$2:$B$307,Liabilities!$A$2:$A$307,"&lt;"&amp;S12,Liabilities!$A$2:$A$307,"&gt;="&amp;R12)</f>
        <v>341</v>
      </c>
      <c r="T18" s="22">
        <f>SUMIFS(Liabilities!$B$2:$B$307,Liabilities!$A$2:$A$307,"&lt;"&amp;T12,Liabilities!$A$2:$A$307,"&gt;="&amp;S12)</f>
        <v>240</v>
      </c>
      <c r="U18" s="22">
        <f>SUMIFS(Liabilities!$B$2:$B$307,Liabilities!$A$2:$A$307,"&lt;"&amp;U12,Liabilities!$A$2:$A$307,"&gt;="&amp;T12)</f>
        <v>0</v>
      </c>
      <c r="V18" s="22">
        <f>SUMIFS(Liabilities!$B$2:$B$307,Liabilities!$A$2:$A$307,"&lt;"&amp;V12,Liabilities!$A$2:$A$307,"&gt;="&amp;U12)</f>
        <v>323</v>
      </c>
      <c r="W18" s="22">
        <f>SUMIFS(Liabilities!$B$2:$B$307,Liabilities!$A$2:$A$307,"&lt;"&amp;W12,Liabilities!$A$2:$A$307,"&gt;="&amp;V12)</f>
        <v>24</v>
      </c>
      <c r="X18" s="22">
        <f>SUMIFS(Liabilities!$B$2:$B$307,Liabilities!$A$2:$A$307,"&lt;"&amp;X12,Liabilities!$A$2:$A$307,"&gt;="&amp;W12)</f>
        <v>542</v>
      </c>
      <c r="Y18" s="22">
        <f>SUMIFS(Liabilities!$B$2:$B$307,Liabilities!$A$2:$A$307,"&lt;"&amp;Y12,Liabilities!$A$2:$A$307,"&gt;="&amp;X12)</f>
        <v>65</v>
      </c>
      <c r="Z18" s="22">
        <f>SUMIFS(Liabilities!$B$2:$B$307,Liabilities!$A$2:$A$307,"&lt;"&amp;Z12,Liabilities!$A$2:$A$307,"&gt;="&amp;Y12)</f>
        <v>0</v>
      </c>
      <c r="AA18" s="22">
        <f>SUMIFS(Liabilities!$B$2:$B$307,Liabilities!$A$2:$A$307,"&lt;"&amp;AA12,Liabilities!$A$2:$A$307,"&gt;="&amp;Z12)</f>
        <v>200</v>
      </c>
      <c r="AB18" s="22">
        <f>SUMIFS(Liabilities!$B$2:$B$307,Liabilities!$A$2:$A$307,"&lt;"&amp;AB12,Liabilities!$A$2:$A$307,"&gt;="&amp;AA12)</f>
        <v>245</v>
      </c>
      <c r="AC18" s="22">
        <f>SUMIFS(Liabilities!$B$2:$B$307,Liabilities!$A$2:$A$307,"&lt;"&amp;AC12,Liabilities!$A$2:$A$307,"&gt;="&amp;AB12)</f>
        <v>540</v>
      </c>
      <c r="AD18" s="22">
        <f>SUMIFS(Liabilities!$B$2:$B$307,Liabilities!$A$2:$A$307,"&lt;"&amp;AD12,Liabilities!$A$2:$A$307,"&gt;="&amp;AC12)</f>
        <v>0</v>
      </c>
      <c r="AE18" s="22">
        <f>SUMIFS(Liabilities!$B$2:$B$307,Liabilities!$A$2:$A$307,"&lt;"&amp;AE12,Liabilities!$A$2:$A$307,"&gt;="&amp;AD12)</f>
        <v>287</v>
      </c>
      <c r="AF18" s="22">
        <f>SUMIFS(Liabilities!$B$2:$B$307,Liabilities!$A$2:$A$307,"&lt;"&amp;AF12,Liabilities!$A$2:$A$307,"&gt;="&amp;AE12)</f>
        <v>141</v>
      </c>
      <c r="AG18" s="22">
        <f>SUMIFS(Liabilities!$B$2:$B$307,Liabilities!$A$2:$A$307,"&lt;"&amp;AG12,Liabilities!$A$2:$A$307,"&gt;="&amp;AF12)</f>
        <v>575</v>
      </c>
      <c r="AH18" s="22">
        <f>SUMIFS(Liabilities!$B$2:$B$307,Liabilities!$A$2:$A$307,"&lt;"&amp;AH12,Liabilities!$A$2:$A$307,"&gt;="&amp;AG12)</f>
        <v>231</v>
      </c>
    </row>
    <row r="19" spans="1:34" s="28" customFormat="1" x14ac:dyDescent="0.45">
      <c r="A19" s="28" t="s">
        <v>234</v>
      </c>
      <c r="F19" s="29"/>
      <c r="G19" s="30"/>
    </row>
    <row r="20" spans="1:34" x14ac:dyDescent="0.45">
      <c r="H20" s="24">
        <f>Cash!B2</f>
        <v>100000</v>
      </c>
      <c r="I20" s="18">
        <f>H49</f>
        <v>0</v>
      </c>
      <c r="J20" s="18">
        <f t="shared" ref="J20:AD20" si="19">I49</f>
        <v>-3.4550140526334872E-12</v>
      </c>
      <c r="K20" s="18">
        <f t="shared" si="19"/>
        <v>-9.3791641120333225E-12</v>
      </c>
      <c r="L20" s="18">
        <f t="shared" si="19"/>
        <v>1.9458212818790344E-11</v>
      </c>
      <c r="M20" s="18">
        <f t="shared" si="19"/>
        <v>-2.8634872251132037E-12</v>
      </c>
      <c r="N20" s="18">
        <f t="shared" si="19"/>
        <v>-1.1709744285326451E-11</v>
      </c>
      <c r="O20" s="18">
        <f t="shared" si="19"/>
        <v>-2.8634872251132037E-12</v>
      </c>
      <c r="P20" s="18">
        <f t="shared" si="19"/>
        <v>2.3078428057488054E-11</v>
      </c>
      <c r="Q20" s="18">
        <f t="shared" si="19"/>
        <v>-1.5916157281026244E-11</v>
      </c>
      <c r="R20" s="18">
        <f t="shared" si="19"/>
        <v>-7.4038553066202439E-12</v>
      </c>
      <c r="S20" s="18">
        <f t="shared" si="19"/>
        <v>1.9326762412674725E-12</v>
      </c>
      <c r="T20" s="18">
        <f t="shared" si="19"/>
        <v>2.4442670110147446E-12</v>
      </c>
      <c r="U20" s="18">
        <f t="shared" si="19"/>
        <v>-1.3272938303998671E-11</v>
      </c>
      <c r="V20" s="18">
        <f t="shared" si="19"/>
        <v>4.5403680815070402E-12</v>
      </c>
      <c r="W20" s="18">
        <f t="shared" si="19"/>
        <v>3.3935521059902385E-11</v>
      </c>
      <c r="X20" s="18">
        <f t="shared" si="19"/>
        <v>6.7004179982177448E-12</v>
      </c>
      <c r="Y20" s="18">
        <f t="shared" si="19"/>
        <v>-2.7398527890909463E-11</v>
      </c>
      <c r="Z20" s="18">
        <f t="shared" si="19"/>
        <v>-2.6176394385402091E-11</v>
      </c>
      <c r="AA20" s="18">
        <f t="shared" si="19"/>
        <v>-9.5141672318277415E-12</v>
      </c>
      <c r="AB20" s="18">
        <f t="shared" si="19"/>
        <v>1.3272938303998671E-11</v>
      </c>
      <c r="AC20" s="18">
        <f t="shared" si="19"/>
        <v>-2.4016344468691386E-11</v>
      </c>
      <c r="AD20" s="18">
        <f t="shared" si="19"/>
        <v>-6.3664629124104977E-12</v>
      </c>
      <c r="AE20" s="18">
        <f>AD49</f>
        <v>3.8433256577263819E-11</v>
      </c>
      <c r="AF20" s="18">
        <f>AE49</f>
        <v>2.5011104298755527E-12</v>
      </c>
      <c r="AG20" s="18">
        <f>AF49</f>
        <v>-3.2073899092210922E-11</v>
      </c>
      <c r="AH20" s="18">
        <f>AG49</f>
        <v>-4.6497916628140956E-11</v>
      </c>
    </row>
    <row r="21" spans="1:34" s="28" customFormat="1" x14ac:dyDescent="0.45">
      <c r="A21" s="28" t="s">
        <v>235</v>
      </c>
      <c r="F21" s="29"/>
      <c r="G21" s="30"/>
    </row>
    <row r="22" spans="1:34" x14ac:dyDescent="0.45">
      <c r="H22" s="26"/>
      <c r="I22" s="15">
        <f>SUM(I3:I5)-I18</f>
        <v>-1.5020792730827441</v>
      </c>
      <c r="J22" s="15">
        <f t="shared" ref="J22:AH22" si="20">SUM(J3:J5)-J18</f>
        <v>-58.221293641842308</v>
      </c>
      <c r="K22" s="15">
        <f t="shared" si="20"/>
        <v>2.0679940137340118</v>
      </c>
      <c r="L22" s="15">
        <f t="shared" si="20"/>
        <v>12.366077659483796</v>
      </c>
      <c r="M22" s="15">
        <f t="shared" si="20"/>
        <v>-731.32588343029215</v>
      </c>
      <c r="N22" s="15">
        <f t="shared" si="20"/>
        <v>-60.009255566261594</v>
      </c>
      <c r="O22" s="15">
        <f t="shared" si="20"/>
        <v>-548.68288168852769</v>
      </c>
      <c r="P22" s="15">
        <f t="shared" si="20"/>
        <v>-96.346421532008094</v>
      </c>
      <c r="Q22" s="15">
        <f t="shared" si="20"/>
        <v>-69.998557045814451</v>
      </c>
      <c r="R22" s="15">
        <f t="shared" si="20"/>
        <v>-137.6408221093204</v>
      </c>
      <c r="S22" s="15">
        <f t="shared" si="20"/>
        <v>-326.27190083071713</v>
      </c>
      <c r="T22" s="15">
        <f t="shared" si="20"/>
        <v>-224.89139906551398</v>
      </c>
      <c r="U22" s="15">
        <f t="shared" si="20"/>
        <v>15.502184291155196</v>
      </c>
      <c r="V22" s="15">
        <f t="shared" si="20"/>
        <v>-307.09287620591903</v>
      </c>
      <c r="W22" s="15">
        <f t="shared" si="20"/>
        <v>-7.6750815146642211</v>
      </c>
      <c r="X22" s="15">
        <f t="shared" si="20"/>
        <v>-525.24397476626245</v>
      </c>
      <c r="Y22" s="15">
        <f t="shared" si="20"/>
        <v>-47.797843604347378</v>
      </c>
      <c r="Z22" s="15">
        <f t="shared" si="20"/>
        <v>17.661367220325992</v>
      </c>
      <c r="AA22" s="15">
        <f t="shared" si="20"/>
        <v>-181.86463185202496</v>
      </c>
      <c r="AB22" s="15">
        <f t="shared" si="20"/>
        <v>-226.37531090560606</v>
      </c>
      <c r="AC22" s="15">
        <f t="shared" si="20"/>
        <v>-520.86871356506583</v>
      </c>
      <c r="AD22" s="15">
        <f t="shared" si="20"/>
        <v>19.652964021385976</v>
      </c>
      <c r="AE22" s="15">
        <f t="shared" si="20"/>
        <v>-266.80832347885689</v>
      </c>
      <c r="AF22" s="15">
        <f t="shared" si="20"/>
        <v>-120.25196105364559</v>
      </c>
      <c r="AG22" s="15">
        <f t="shared" si="20"/>
        <v>-553.67571021227911</v>
      </c>
      <c r="AH22" s="15">
        <f t="shared" si="20"/>
        <v>-209.08205565560519</v>
      </c>
    </row>
    <row r="23" spans="1:34" s="28" customFormat="1" x14ac:dyDescent="0.45">
      <c r="A23" s="28" t="s">
        <v>236</v>
      </c>
      <c r="F23" s="29"/>
      <c r="G23" s="30"/>
    </row>
    <row r="24" spans="1:34" x14ac:dyDescent="0.45">
      <c r="G24" s="27"/>
      <c r="H24" s="25">
        <f>H20+H22</f>
        <v>100000</v>
      </c>
      <c r="I24" s="25">
        <f>I20+I22</f>
        <v>-1.5020792730827441</v>
      </c>
      <c r="J24" s="25">
        <f t="shared" ref="J24:AD24" si="21">J20+J22</f>
        <v>-58.221293641845762</v>
      </c>
      <c r="K24" s="25">
        <f t="shared" si="21"/>
        <v>2.0679940137246327</v>
      </c>
      <c r="L24" s="25">
        <f t="shared" si="21"/>
        <v>12.366077659503254</v>
      </c>
      <c r="M24" s="25">
        <f t="shared" si="21"/>
        <v>-731.32588343029499</v>
      </c>
      <c r="N24" s="25">
        <f t="shared" si="21"/>
        <v>-60.009255566273303</v>
      </c>
      <c r="O24" s="25">
        <f t="shared" si="21"/>
        <v>-548.68288168853053</v>
      </c>
      <c r="P24" s="25">
        <f t="shared" si="21"/>
        <v>-96.346421531985015</v>
      </c>
      <c r="Q24" s="25">
        <f t="shared" si="21"/>
        <v>-69.998557045830367</v>
      </c>
      <c r="R24" s="25">
        <f t="shared" si="21"/>
        <v>-137.64082210932781</v>
      </c>
      <c r="S24" s="25">
        <f t="shared" si="21"/>
        <v>-326.2719008307152</v>
      </c>
      <c r="T24" s="25">
        <f t="shared" si="21"/>
        <v>-224.89139906551154</v>
      </c>
      <c r="U24" s="25">
        <f t="shared" si="21"/>
        <v>15.502184291141923</v>
      </c>
      <c r="V24" s="25">
        <f t="shared" si="21"/>
        <v>-307.09287620591448</v>
      </c>
      <c r="W24" s="25">
        <f t="shared" si="21"/>
        <v>-7.6750815146302855</v>
      </c>
      <c r="X24" s="25">
        <f t="shared" si="21"/>
        <v>-525.24397476625575</v>
      </c>
      <c r="Y24" s="25">
        <f t="shared" si="21"/>
        <v>-47.797843604374776</v>
      </c>
      <c r="Z24" s="25">
        <f t="shared" si="21"/>
        <v>17.661367220299816</v>
      </c>
      <c r="AA24" s="25">
        <f t="shared" si="21"/>
        <v>-181.86463185203448</v>
      </c>
      <c r="AB24" s="25">
        <f t="shared" si="21"/>
        <v>-226.37531090559278</v>
      </c>
      <c r="AC24" s="25">
        <f t="shared" si="21"/>
        <v>-520.86871356508982</v>
      </c>
      <c r="AD24" s="25">
        <f t="shared" si="21"/>
        <v>19.65296402137961</v>
      </c>
      <c r="AE24" s="25">
        <f t="shared" ref="AE24:AH24" si="22">AE20+AE22</f>
        <v>-266.80832347881847</v>
      </c>
      <c r="AF24" s="25">
        <f t="shared" si="22"/>
        <v>-120.25196105364309</v>
      </c>
      <c r="AG24" s="25">
        <f t="shared" si="22"/>
        <v>-553.67571021231117</v>
      </c>
      <c r="AH24" s="25">
        <f t="shared" si="22"/>
        <v>-209.08205565565169</v>
      </c>
    </row>
    <row r="25" spans="1:34" s="28" customFormat="1" x14ac:dyDescent="0.45">
      <c r="A25" s="28" t="s">
        <v>237</v>
      </c>
      <c r="F25" s="29"/>
      <c r="G25" s="30"/>
    </row>
    <row r="26" spans="1:34" x14ac:dyDescent="0.45">
      <c r="C26">
        <v>1</v>
      </c>
      <c r="D26" t="s">
        <v>26</v>
      </c>
      <c r="H26">
        <v>1</v>
      </c>
      <c r="I26" s="15">
        <f>H51</f>
        <v>355.6099290780142</v>
      </c>
      <c r="J26" s="15">
        <f t="shared" ref="J26:AD28" si="23">I51</f>
        <v>355.60472497755694</v>
      </c>
      <c r="K26" s="15">
        <f t="shared" si="23"/>
        <v>355.40766477673378</v>
      </c>
      <c r="L26" s="15">
        <f t="shared" si="23"/>
        <v>355.41450177024484</v>
      </c>
      <c r="M26" s="15">
        <f t="shared" si="23"/>
        <v>355.45443008752426</v>
      </c>
      <c r="N26" s="15">
        <f t="shared" si="23"/>
        <v>353.14875114403321</v>
      </c>
      <c r="O26" s="15">
        <f t="shared" si="23"/>
        <v>352.96403404883108</v>
      </c>
      <c r="P26" s="15">
        <f t="shared" si="23"/>
        <v>351.31532157317901</v>
      </c>
      <c r="Q26" s="15">
        <f t="shared" si="23"/>
        <v>351.03275076873228</v>
      </c>
      <c r="R26" s="15">
        <f t="shared" si="23"/>
        <v>350.83241743968784</v>
      </c>
      <c r="S26" s="15">
        <f t="shared" si="23"/>
        <v>350.44805055271928</v>
      </c>
      <c r="T26" s="15">
        <f t="shared" si="23"/>
        <v>349.55916455550988</v>
      </c>
      <c r="U26" s="15">
        <f t="shared" si="23"/>
        <v>348.96152421030752</v>
      </c>
      <c r="V26" s="15">
        <f t="shared" si="23"/>
        <v>349.00169992949571</v>
      </c>
      <c r="W26" s="15">
        <f t="shared" si="23"/>
        <v>348.22561953833838</v>
      </c>
      <c r="X26" s="15">
        <f t="shared" si="23"/>
        <v>348.20670834495957</v>
      </c>
      <c r="Y26" s="15">
        <f t="shared" si="23"/>
        <v>346.94508790457428</v>
      </c>
      <c r="Z26" s="15">
        <f t="shared" si="23"/>
        <v>346.83319314516189</v>
      </c>
      <c r="AA26" s="15">
        <f t="shared" si="23"/>
        <v>346.87348550378346</v>
      </c>
      <c r="AB26" s="15">
        <f t="shared" si="23"/>
        <v>346.46921108107961</v>
      </c>
      <c r="AC26" s="15">
        <f t="shared" si="23"/>
        <v>345.97895896264089</v>
      </c>
      <c r="AD26" s="15">
        <f t="shared" si="23"/>
        <v>344.88025027406752</v>
      </c>
      <c r="AE26" s="15">
        <f>AD51</f>
        <v>344.92062506084335</v>
      </c>
      <c r="AF26" s="15">
        <f>AE51</f>
        <v>344.38686950012749</v>
      </c>
      <c r="AG26" s="15">
        <f>AF51</f>
        <v>344.15264672262902</v>
      </c>
      <c r="AH26" s="15">
        <f>AG51</f>
        <v>343.10289289879449</v>
      </c>
    </row>
    <row r="27" spans="1:34" x14ac:dyDescent="0.45">
      <c r="C27">
        <v>2</v>
      </c>
      <c r="D27" t="s">
        <v>26</v>
      </c>
      <c r="H27">
        <v>1</v>
      </c>
      <c r="I27" s="15">
        <f t="shared" ref="I27:X28" si="24">H52</f>
        <v>355.6099290780142</v>
      </c>
      <c r="J27" s="15">
        <f t="shared" si="24"/>
        <v>355.60472497755694</v>
      </c>
      <c r="K27" s="15">
        <f t="shared" si="24"/>
        <v>355.40766477673378</v>
      </c>
      <c r="L27" s="15">
        <f t="shared" si="24"/>
        <v>355.41450177024484</v>
      </c>
      <c r="M27" s="15">
        <f t="shared" si="24"/>
        <v>355.45443008752426</v>
      </c>
      <c r="N27" s="15">
        <f t="shared" si="24"/>
        <v>353.14875114403321</v>
      </c>
      <c r="O27" s="15">
        <f t="shared" si="24"/>
        <v>352.96403404883108</v>
      </c>
      <c r="P27" s="15">
        <f t="shared" si="24"/>
        <v>351.31532157317901</v>
      </c>
      <c r="Q27" s="15">
        <f t="shared" si="24"/>
        <v>351.03275076873228</v>
      </c>
      <c r="R27" s="15">
        <f t="shared" si="24"/>
        <v>350.83241743968784</v>
      </c>
      <c r="S27" s="15">
        <f t="shared" si="24"/>
        <v>350.44805055271928</v>
      </c>
      <c r="T27" s="15">
        <f t="shared" si="24"/>
        <v>349.55916455550988</v>
      </c>
      <c r="U27" s="15">
        <f t="shared" si="24"/>
        <v>348.96152421030752</v>
      </c>
      <c r="V27" s="15">
        <f t="shared" si="24"/>
        <v>349.00169992949571</v>
      </c>
      <c r="W27" s="15">
        <f t="shared" si="24"/>
        <v>348.22561953833838</v>
      </c>
      <c r="X27" s="15">
        <f t="shared" si="24"/>
        <v>348.20670834495957</v>
      </c>
      <c r="Y27" s="15">
        <f t="shared" si="23"/>
        <v>346.94508790457428</v>
      </c>
      <c r="Z27" s="15">
        <f t="shared" si="23"/>
        <v>346.83319314516189</v>
      </c>
      <c r="AA27" s="15">
        <f t="shared" si="23"/>
        <v>346.87348550378346</v>
      </c>
      <c r="AB27" s="15">
        <f t="shared" si="23"/>
        <v>346.46921108107961</v>
      </c>
      <c r="AC27" s="15">
        <f t="shared" si="23"/>
        <v>345.97895896264089</v>
      </c>
      <c r="AD27" s="15">
        <f t="shared" si="23"/>
        <v>344.88025027406752</v>
      </c>
      <c r="AE27" s="15">
        <f>AD52</f>
        <v>344.92062506084335</v>
      </c>
      <c r="AF27" s="15">
        <f>AE52</f>
        <v>344.38686950012749</v>
      </c>
      <c r="AG27" s="15">
        <f>AF52</f>
        <v>344.15264672262902</v>
      </c>
      <c r="AH27" s="15">
        <f>AG52</f>
        <v>343.10289289879449</v>
      </c>
    </row>
    <row r="28" spans="1:34" x14ac:dyDescent="0.45">
      <c r="C28">
        <v>3</v>
      </c>
      <c r="D28" t="s">
        <v>26</v>
      </c>
      <c r="H28">
        <v>1</v>
      </c>
      <c r="I28" s="15">
        <f t="shared" si="24"/>
        <v>355.6099290780142</v>
      </c>
      <c r="J28" s="15">
        <f t="shared" si="23"/>
        <v>355.60472497755694</v>
      </c>
      <c r="K28" s="15">
        <f t="shared" si="23"/>
        <v>355.40766477673378</v>
      </c>
      <c r="L28" s="15">
        <f t="shared" si="23"/>
        <v>355.41450177024484</v>
      </c>
      <c r="M28" s="15">
        <f t="shared" si="23"/>
        <v>355.45443008752426</v>
      </c>
      <c r="N28" s="15">
        <f t="shared" si="23"/>
        <v>353.14875114403321</v>
      </c>
      <c r="O28" s="15">
        <f t="shared" si="23"/>
        <v>352.96403404883108</v>
      </c>
      <c r="P28" s="15">
        <f t="shared" si="23"/>
        <v>351.31532157317901</v>
      </c>
      <c r="Q28" s="15">
        <f t="shared" si="23"/>
        <v>351.03275076873228</v>
      </c>
      <c r="R28" s="15">
        <f t="shared" si="23"/>
        <v>350.83241743968784</v>
      </c>
      <c r="S28" s="15">
        <f t="shared" si="23"/>
        <v>350.44805055271928</v>
      </c>
      <c r="T28" s="15">
        <f t="shared" si="23"/>
        <v>349.55916455550988</v>
      </c>
      <c r="U28" s="15">
        <f t="shared" si="23"/>
        <v>348.96152421030752</v>
      </c>
      <c r="V28" s="15">
        <f t="shared" si="23"/>
        <v>349.00169992949571</v>
      </c>
      <c r="W28" s="15">
        <f t="shared" si="23"/>
        <v>348.22561953833838</v>
      </c>
      <c r="X28" s="15">
        <f t="shared" si="23"/>
        <v>348.20670834495957</v>
      </c>
      <c r="Y28" s="15">
        <f t="shared" si="23"/>
        <v>346.94508790457428</v>
      </c>
      <c r="Z28" s="15">
        <f t="shared" si="23"/>
        <v>346.83319314516189</v>
      </c>
      <c r="AA28" s="15">
        <f t="shared" si="23"/>
        <v>346.87348550378346</v>
      </c>
      <c r="AB28" s="15">
        <f t="shared" si="23"/>
        <v>346.46921108107961</v>
      </c>
      <c r="AC28" s="15">
        <f t="shared" si="23"/>
        <v>345.97895896264089</v>
      </c>
      <c r="AD28" s="15">
        <f t="shared" si="23"/>
        <v>344.88025027406752</v>
      </c>
      <c r="AE28" s="15">
        <f>AD53</f>
        <v>344.92062506084335</v>
      </c>
      <c r="AF28" s="15">
        <f>AE53</f>
        <v>344.38686950012749</v>
      </c>
      <c r="AG28" s="15">
        <f>AF53</f>
        <v>344.15264672262902</v>
      </c>
      <c r="AH28" s="15">
        <f>AG53</f>
        <v>343.10289289879449</v>
      </c>
    </row>
    <row r="29" spans="1:34" s="28" customFormat="1" x14ac:dyDescent="0.45">
      <c r="A29" s="28" t="s">
        <v>247</v>
      </c>
      <c r="F29" s="29"/>
      <c r="G29" s="30"/>
    </row>
    <row r="30" spans="1:34" x14ac:dyDescent="0.45">
      <c r="C30" t="s">
        <v>243</v>
      </c>
      <c r="H30" t="b">
        <f>IF(H24&gt;0,TRUE,FALSE)</f>
        <v>1</v>
      </c>
      <c r="I30" t="b">
        <f>IF(I24&gt;0,TRUE,FALSE)</f>
        <v>0</v>
      </c>
      <c r="J30" t="b">
        <f t="shared" ref="J30:AD30" si="25">IF(J24&gt;0,TRUE,FALSE)</f>
        <v>0</v>
      </c>
      <c r="K30" t="b">
        <f t="shared" si="25"/>
        <v>1</v>
      </c>
      <c r="L30" t="b">
        <f t="shared" si="25"/>
        <v>1</v>
      </c>
      <c r="M30" t="b">
        <f t="shared" si="25"/>
        <v>0</v>
      </c>
      <c r="N30" t="b">
        <f t="shared" si="25"/>
        <v>0</v>
      </c>
      <c r="O30" t="b">
        <f t="shared" si="25"/>
        <v>0</v>
      </c>
      <c r="P30" t="b">
        <f t="shared" si="25"/>
        <v>0</v>
      </c>
      <c r="Q30" t="b">
        <f t="shared" si="25"/>
        <v>0</v>
      </c>
      <c r="R30" t="b">
        <f t="shared" si="25"/>
        <v>0</v>
      </c>
      <c r="S30" t="b">
        <f t="shared" si="25"/>
        <v>0</v>
      </c>
      <c r="T30" t="b">
        <f t="shared" si="25"/>
        <v>0</v>
      </c>
      <c r="U30" t="b">
        <f t="shared" si="25"/>
        <v>1</v>
      </c>
      <c r="V30" t="b">
        <f t="shared" si="25"/>
        <v>0</v>
      </c>
      <c r="W30" t="b">
        <f t="shared" si="25"/>
        <v>0</v>
      </c>
      <c r="X30" t="b">
        <f t="shared" si="25"/>
        <v>0</v>
      </c>
      <c r="Y30" t="b">
        <f t="shared" si="25"/>
        <v>0</v>
      </c>
      <c r="Z30" t="b">
        <f t="shared" si="25"/>
        <v>1</v>
      </c>
      <c r="AA30" t="b">
        <f t="shared" si="25"/>
        <v>0</v>
      </c>
      <c r="AB30" t="b">
        <f t="shared" si="25"/>
        <v>0</v>
      </c>
      <c r="AC30" t="b">
        <f t="shared" si="25"/>
        <v>0</v>
      </c>
      <c r="AD30" t="b">
        <f t="shared" si="25"/>
        <v>1</v>
      </c>
      <c r="AE30" t="b">
        <f t="shared" ref="AE30:AH30" si="26">IF(AE24&gt;0,TRUE,FALSE)</f>
        <v>0</v>
      </c>
      <c r="AF30" t="b">
        <f t="shared" si="26"/>
        <v>0</v>
      </c>
      <c r="AG30" t="b">
        <f t="shared" si="26"/>
        <v>0</v>
      </c>
      <c r="AH30" t="b">
        <f t="shared" si="26"/>
        <v>0</v>
      </c>
    </row>
    <row r="31" spans="1:34" x14ac:dyDescent="0.45">
      <c r="C31" t="s">
        <v>239</v>
      </c>
      <c r="H31" s="24">
        <f>SUMPRODUCT(H13:H15,H26:H28)</f>
        <v>282</v>
      </c>
      <c r="I31" s="25">
        <f>SUMPRODUCT(I13:I15,I26:I28)</f>
        <v>102641.04395295653</v>
      </c>
      <c r="J31" s="25">
        <f t="shared" ref="J31:AD31" si="27">SUMPRODUCT(J13:J15,J26:J28)</f>
        <v>105063.15850113043</v>
      </c>
      <c r="K31" s="25">
        <f t="shared" si="27"/>
        <v>107500.60271368516</v>
      </c>
      <c r="L31" s="25">
        <f t="shared" si="27"/>
        <v>110074.34396620771</v>
      </c>
      <c r="M31" s="25">
        <f t="shared" si="27"/>
        <v>112744.67585212545</v>
      </c>
      <c r="N31" s="25">
        <f t="shared" si="27"/>
        <v>114727.84171448539</v>
      </c>
      <c r="O31" s="25">
        <f t="shared" si="27"/>
        <v>117464.58293628585</v>
      </c>
      <c r="P31" s="25">
        <f t="shared" si="27"/>
        <v>119785.81484809369</v>
      </c>
      <c r="Q31" s="25">
        <f t="shared" si="27"/>
        <v>122654.50859746235</v>
      </c>
      <c r="R31" s="25">
        <f t="shared" si="27"/>
        <v>125632.2123371363</v>
      </c>
      <c r="S31" s="25">
        <f t="shared" si="27"/>
        <v>128634.43901154771</v>
      </c>
      <c r="T31" s="25">
        <f t="shared" si="27"/>
        <v>131538.72593129228</v>
      </c>
      <c r="U31" s="25">
        <f t="shared" si="27"/>
        <v>134650.13117710437</v>
      </c>
      <c r="V31" s="25">
        <f t="shared" si="27"/>
        <v>138099.01274825286</v>
      </c>
      <c r="W31" s="25">
        <f t="shared" si="27"/>
        <v>141326.88307409163</v>
      </c>
      <c r="X31" s="25">
        <f t="shared" si="27"/>
        <v>144967.11505048594</v>
      </c>
      <c r="Y31" s="25">
        <f t="shared" si="27"/>
        <v>148203.78664783132</v>
      </c>
      <c r="Z31" s="25">
        <f t="shared" si="27"/>
        <v>152027.54561628553</v>
      </c>
      <c r="AA31" s="25">
        <f t="shared" si="27"/>
        <v>156042.56712177399</v>
      </c>
      <c r="AB31" s="25">
        <f t="shared" si="27"/>
        <v>159983.14423907257</v>
      </c>
      <c r="AC31" s="25">
        <f t="shared" si="27"/>
        <v>164019.4686268034</v>
      </c>
      <c r="AD31" s="25">
        <f t="shared" si="27"/>
        <v>167875.04508566638</v>
      </c>
      <c r="AE31" s="25">
        <f t="shared" ref="AE31:AH31" si="28">SUMPRODUCT(AE13:AE15,AE26:AE28)</f>
        <v>172415.42848250666</v>
      </c>
      <c r="AF31" s="25">
        <f t="shared" si="28"/>
        <v>176811.14049117191</v>
      </c>
      <c r="AG31" s="25">
        <f t="shared" si="28"/>
        <v>181517.75851557328</v>
      </c>
      <c r="AH31" s="25">
        <f t="shared" si="28"/>
        <v>185922.57937061551</v>
      </c>
    </row>
    <row r="32" spans="1:34" x14ac:dyDescent="0.45">
      <c r="C32" t="s">
        <v>240</v>
      </c>
      <c r="H32" s="24">
        <f>H24</f>
        <v>100000</v>
      </c>
      <c r="I32" s="24">
        <f>I24</f>
        <v>-1.5020792730827441</v>
      </c>
      <c r="J32" s="24">
        <f t="shared" ref="J32:AD32" si="29">J24</f>
        <v>-58.221293641845762</v>
      </c>
      <c r="K32" s="24">
        <f t="shared" si="29"/>
        <v>2.0679940137246327</v>
      </c>
      <c r="L32" s="24">
        <f t="shared" si="29"/>
        <v>12.366077659503254</v>
      </c>
      <c r="M32" s="24">
        <f t="shared" si="29"/>
        <v>-731.32588343029499</v>
      </c>
      <c r="N32" s="24">
        <f t="shared" si="29"/>
        <v>-60.009255566273303</v>
      </c>
      <c r="O32" s="24">
        <f t="shared" si="29"/>
        <v>-548.68288168853053</v>
      </c>
      <c r="P32" s="24">
        <f t="shared" si="29"/>
        <v>-96.346421531985015</v>
      </c>
      <c r="Q32" s="24">
        <f t="shared" si="29"/>
        <v>-69.998557045830367</v>
      </c>
      <c r="R32" s="24">
        <f t="shared" si="29"/>
        <v>-137.64082210932781</v>
      </c>
      <c r="S32" s="24">
        <f t="shared" si="29"/>
        <v>-326.2719008307152</v>
      </c>
      <c r="T32" s="24">
        <f t="shared" si="29"/>
        <v>-224.89139906551154</v>
      </c>
      <c r="U32" s="24">
        <f t="shared" si="29"/>
        <v>15.502184291141923</v>
      </c>
      <c r="V32" s="24">
        <f t="shared" si="29"/>
        <v>-307.09287620591448</v>
      </c>
      <c r="W32" s="24">
        <f t="shared" si="29"/>
        <v>-7.6750815146302855</v>
      </c>
      <c r="X32" s="24">
        <f t="shared" si="29"/>
        <v>-525.24397476625575</v>
      </c>
      <c r="Y32" s="24">
        <f t="shared" si="29"/>
        <v>-47.797843604374776</v>
      </c>
      <c r="Z32" s="24">
        <f t="shared" si="29"/>
        <v>17.661367220299816</v>
      </c>
      <c r="AA32" s="24">
        <f t="shared" si="29"/>
        <v>-181.86463185203448</v>
      </c>
      <c r="AB32" s="24">
        <f t="shared" si="29"/>
        <v>-226.37531090559278</v>
      </c>
      <c r="AC32" s="24">
        <f t="shared" si="29"/>
        <v>-520.86871356508982</v>
      </c>
      <c r="AD32" s="24">
        <f t="shared" si="29"/>
        <v>19.65296402137961</v>
      </c>
      <c r="AE32" s="24">
        <f t="shared" ref="AE32:AH32" si="30">AE24</f>
        <v>-266.80832347881847</v>
      </c>
      <c r="AF32" s="24">
        <f t="shared" si="30"/>
        <v>-120.25196105364309</v>
      </c>
      <c r="AG32" s="24">
        <f t="shared" si="30"/>
        <v>-553.67571021231117</v>
      </c>
      <c r="AH32" s="24">
        <f t="shared" si="30"/>
        <v>-209.08205565565169</v>
      </c>
    </row>
    <row r="33" spans="1:34" x14ac:dyDescent="0.45">
      <c r="F33"/>
    </row>
    <row r="34" spans="1:34" s="28" customFormat="1" x14ac:dyDescent="0.45">
      <c r="A34" s="28" t="s">
        <v>238</v>
      </c>
      <c r="F34" s="29"/>
      <c r="G34" s="30"/>
    </row>
    <row r="36" spans="1:34" x14ac:dyDescent="0.45">
      <c r="B36" t="s">
        <v>241</v>
      </c>
      <c r="C36">
        <v>1</v>
      </c>
      <c r="D36" t="s">
        <v>26</v>
      </c>
      <c r="H36" s="15">
        <f>IF(H$30,H26*H$32/H$31+H26,"")</f>
        <v>355.6099290780142</v>
      </c>
      <c r="I36" s="15" t="str">
        <f t="shared" ref="I36:X38" si="31">IF(I$30,I26*I$32/I$31+I26,"")</f>
        <v/>
      </c>
      <c r="J36" s="15" t="str">
        <f t="shared" si="31"/>
        <v/>
      </c>
      <c r="K36" s="15">
        <f t="shared" si="31"/>
        <v>355.41450177024484</v>
      </c>
      <c r="L36" s="15">
        <f t="shared" si="31"/>
        <v>355.45443008752426</v>
      </c>
      <c r="M36" s="15" t="str">
        <f t="shared" si="31"/>
        <v/>
      </c>
      <c r="N36" s="15" t="str">
        <f t="shared" si="31"/>
        <v/>
      </c>
      <c r="O36" s="15" t="str">
        <f t="shared" si="31"/>
        <v/>
      </c>
      <c r="P36" s="15" t="str">
        <f t="shared" si="31"/>
        <v/>
      </c>
      <c r="Q36" s="15" t="str">
        <f t="shared" si="31"/>
        <v/>
      </c>
      <c r="R36" s="15" t="str">
        <f t="shared" si="31"/>
        <v/>
      </c>
      <c r="S36" s="15" t="str">
        <f t="shared" si="31"/>
        <v/>
      </c>
      <c r="T36" s="15" t="str">
        <f t="shared" si="31"/>
        <v/>
      </c>
      <c r="U36" s="15">
        <f t="shared" si="31"/>
        <v>349.00169992949571</v>
      </c>
      <c r="V36" s="15" t="str">
        <f t="shared" si="31"/>
        <v/>
      </c>
      <c r="W36" s="15" t="str">
        <f t="shared" si="31"/>
        <v/>
      </c>
      <c r="X36" s="15" t="str">
        <f t="shared" si="31"/>
        <v/>
      </c>
      <c r="Y36" s="15" t="str">
        <f t="shared" ref="J36:AD38" si="32">IF(Y$30,Y26*Y$32/Y$31+Y26,"")</f>
        <v/>
      </c>
      <c r="Z36" s="15">
        <f t="shared" si="32"/>
        <v>346.87348550378346</v>
      </c>
      <c r="AA36" s="15" t="str">
        <f t="shared" si="32"/>
        <v/>
      </c>
      <c r="AB36" s="15" t="str">
        <f t="shared" si="32"/>
        <v/>
      </c>
      <c r="AC36" s="15" t="str">
        <f t="shared" si="32"/>
        <v/>
      </c>
      <c r="AD36" s="15">
        <f t="shared" si="32"/>
        <v>344.92062506084335</v>
      </c>
      <c r="AE36" s="15" t="str">
        <f t="shared" ref="AE36:AH36" si="33">IF(AE$30,AE26*AE$32/AE$31+AE26,"")</f>
        <v/>
      </c>
      <c r="AF36" s="15" t="str">
        <f t="shared" si="33"/>
        <v/>
      </c>
      <c r="AG36" s="15" t="str">
        <f t="shared" si="33"/>
        <v/>
      </c>
      <c r="AH36" s="15" t="str">
        <f t="shared" si="33"/>
        <v/>
      </c>
    </row>
    <row r="37" spans="1:34" x14ac:dyDescent="0.45">
      <c r="C37">
        <v>2</v>
      </c>
      <c r="D37" t="s">
        <v>26</v>
      </c>
      <c r="H37" s="15">
        <f t="shared" ref="H37:H38" si="34">IF(H$30,H27*H$32/H$31+H27,"")</f>
        <v>355.6099290780142</v>
      </c>
      <c r="I37" s="15" t="str">
        <f t="shared" si="31"/>
        <v/>
      </c>
      <c r="J37" s="15" t="str">
        <f t="shared" si="32"/>
        <v/>
      </c>
      <c r="K37" s="15">
        <f t="shared" si="32"/>
        <v>355.41450177024484</v>
      </c>
      <c r="L37" s="15">
        <f t="shared" si="32"/>
        <v>355.45443008752426</v>
      </c>
      <c r="M37" s="15" t="str">
        <f t="shared" si="32"/>
        <v/>
      </c>
      <c r="N37" s="15" t="str">
        <f t="shared" si="32"/>
        <v/>
      </c>
      <c r="O37" s="15" t="str">
        <f t="shared" si="32"/>
        <v/>
      </c>
      <c r="P37" s="15" t="str">
        <f t="shared" si="32"/>
        <v/>
      </c>
      <c r="Q37" s="15" t="str">
        <f t="shared" si="32"/>
        <v/>
      </c>
      <c r="R37" s="15" t="str">
        <f t="shared" si="32"/>
        <v/>
      </c>
      <c r="S37" s="15" t="str">
        <f t="shared" si="32"/>
        <v/>
      </c>
      <c r="T37" s="15" t="str">
        <f t="shared" si="32"/>
        <v/>
      </c>
      <c r="U37" s="15">
        <f t="shared" si="32"/>
        <v>349.00169992949571</v>
      </c>
      <c r="V37" s="15" t="str">
        <f t="shared" si="32"/>
        <v/>
      </c>
      <c r="W37" s="15" t="str">
        <f t="shared" si="32"/>
        <v/>
      </c>
      <c r="X37" s="15" t="str">
        <f t="shared" si="32"/>
        <v/>
      </c>
      <c r="Y37" s="15" t="str">
        <f t="shared" si="32"/>
        <v/>
      </c>
      <c r="Z37" s="15">
        <f t="shared" si="32"/>
        <v>346.87348550378346</v>
      </c>
      <c r="AA37" s="15" t="str">
        <f t="shared" si="32"/>
        <v/>
      </c>
      <c r="AB37" s="15" t="str">
        <f t="shared" si="32"/>
        <v/>
      </c>
      <c r="AC37" s="15" t="str">
        <f t="shared" si="32"/>
        <v/>
      </c>
      <c r="AD37" s="15">
        <f t="shared" si="32"/>
        <v>344.92062506084335</v>
      </c>
      <c r="AE37" s="15" t="str">
        <f t="shared" ref="AE37:AH37" si="35">IF(AE$30,AE27*AE$32/AE$31+AE27,"")</f>
        <v/>
      </c>
      <c r="AF37" s="15" t="str">
        <f t="shared" si="35"/>
        <v/>
      </c>
      <c r="AG37" s="15" t="str">
        <f t="shared" si="35"/>
        <v/>
      </c>
      <c r="AH37" s="15" t="str">
        <f t="shared" si="35"/>
        <v/>
      </c>
    </row>
    <row r="38" spans="1:34" x14ac:dyDescent="0.45">
      <c r="C38">
        <v>3</v>
      </c>
      <c r="D38" t="s">
        <v>26</v>
      </c>
      <c r="H38" s="15">
        <f t="shared" si="34"/>
        <v>355.6099290780142</v>
      </c>
      <c r="I38" s="15" t="str">
        <f t="shared" si="31"/>
        <v/>
      </c>
      <c r="J38" s="15" t="str">
        <f t="shared" si="32"/>
        <v/>
      </c>
      <c r="K38" s="15">
        <f t="shared" si="32"/>
        <v>355.41450177024484</v>
      </c>
      <c r="L38" s="15">
        <f t="shared" si="32"/>
        <v>355.45443008752426</v>
      </c>
      <c r="M38" s="15" t="str">
        <f t="shared" si="32"/>
        <v/>
      </c>
      <c r="N38" s="15" t="str">
        <f t="shared" si="32"/>
        <v/>
      </c>
      <c r="O38" s="15" t="str">
        <f t="shared" si="32"/>
        <v/>
      </c>
      <c r="P38" s="15" t="str">
        <f t="shared" si="32"/>
        <v/>
      </c>
      <c r="Q38" s="15" t="str">
        <f t="shared" si="32"/>
        <v/>
      </c>
      <c r="R38" s="15" t="str">
        <f t="shared" si="32"/>
        <v/>
      </c>
      <c r="S38" s="15" t="str">
        <f t="shared" si="32"/>
        <v/>
      </c>
      <c r="T38" s="15" t="str">
        <f t="shared" si="32"/>
        <v/>
      </c>
      <c r="U38" s="15">
        <f t="shared" si="32"/>
        <v>349.00169992949571</v>
      </c>
      <c r="V38" s="15" t="str">
        <f t="shared" si="32"/>
        <v/>
      </c>
      <c r="W38" s="15" t="str">
        <f t="shared" si="32"/>
        <v/>
      </c>
      <c r="X38" s="15" t="str">
        <f t="shared" si="32"/>
        <v/>
      </c>
      <c r="Y38" s="15" t="str">
        <f t="shared" si="32"/>
        <v/>
      </c>
      <c r="Z38" s="15">
        <f t="shared" si="32"/>
        <v>346.87348550378346</v>
      </c>
      <c r="AA38" s="15" t="str">
        <f t="shared" si="32"/>
        <v/>
      </c>
      <c r="AB38" s="15" t="str">
        <f t="shared" si="32"/>
        <v/>
      </c>
      <c r="AC38" s="15" t="str">
        <f t="shared" si="32"/>
        <v/>
      </c>
      <c r="AD38" s="15">
        <f t="shared" si="32"/>
        <v>344.92062506084335</v>
      </c>
      <c r="AE38" s="15" t="str">
        <f t="shared" ref="AE38:AH38" si="36">IF(AE$30,AE28*AE$32/AE$31+AE28,"")</f>
        <v/>
      </c>
      <c r="AF38" s="15" t="str">
        <f t="shared" si="36"/>
        <v/>
      </c>
      <c r="AG38" s="15" t="str">
        <f t="shared" si="36"/>
        <v/>
      </c>
      <c r="AH38" s="15" t="str">
        <f t="shared" si="36"/>
        <v/>
      </c>
    </row>
    <row r="39" spans="1:34" x14ac:dyDescent="0.45">
      <c r="H39" s="15"/>
    </row>
    <row r="40" spans="1:34" s="28" customFormat="1" x14ac:dyDescent="0.45">
      <c r="A40" s="28" t="s">
        <v>248</v>
      </c>
      <c r="F40" s="29"/>
      <c r="G40" s="30"/>
    </row>
    <row r="42" spans="1:34" x14ac:dyDescent="0.45">
      <c r="B42" t="s">
        <v>241</v>
      </c>
      <c r="C42">
        <v>1</v>
      </c>
      <c r="D42" t="s">
        <v>26</v>
      </c>
      <c r="H42" t="str">
        <f>IF(NOT(H$30),H26+MAX(H$32/H$31,-1)*H26,"")</f>
        <v/>
      </c>
      <c r="I42">
        <f>IF(NOT(I$30),I26+MAX(I$32/I$31,-1)*I26,"")</f>
        <v>355.60472497755694</v>
      </c>
      <c r="J42">
        <f>IF(NOT(J$30),J26+MAX(J$32/J$31,-1)*J26,"")</f>
        <v>355.40766477673378</v>
      </c>
      <c r="K42" t="str">
        <f>IF(NOT(K$30),K26+MAX(K$32/K$31,-1)*K26,"")</f>
        <v/>
      </c>
      <c r="L42" t="str">
        <f>IF(NOT(L$30),L26+MAX(L$32/L$31,-1)*L26,"")</f>
        <v/>
      </c>
      <c r="M42">
        <f>IF(NOT(M$30),M26+MAX(M$32/M$31,-1)*M26,"")</f>
        <v>353.14875114403321</v>
      </c>
      <c r="N42">
        <f>IF(NOT(N$30),N26+MAX(N$32/N$31,-1)*N26,"")</f>
        <v>352.96403404883108</v>
      </c>
      <c r="O42">
        <f>IF(NOT(O$30),O26+MAX(O$32/O$31,-1)*O26,"")</f>
        <v>351.31532157317901</v>
      </c>
      <c r="P42">
        <f>IF(NOT(P$30),P26+MAX(P$32/P$31,-1)*P26,"")</f>
        <v>351.03275076873228</v>
      </c>
      <c r="Q42">
        <f>IF(NOT(Q$30),Q26+MAX(Q$32/Q$31,-1)*Q26,"")</f>
        <v>350.83241743968784</v>
      </c>
      <c r="R42">
        <f>IF(NOT(R$30),R26+MAX(R$32/R$31,-1)*R26,"")</f>
        <v>350.44805055271928</v>
      </c>
      <c r="S42">
        <f>IF(NOT(S$30),S26+MAX(S$32/S$31,-1)*S26,"")</f>
        <v>349.55916455550988</v>
      </c>
      <c r="T42">
        <f>IF(NOT(T$30),T26+MAX(T$32/T$31,-1)*T26,"")</f>
        <v>348.96152421030752</v>
      </c>
      <c r="U42" t="str">
        <f>IF(NOT(U$30),U26+MAX(U$32/U$31,-1)*U26,"")</f>
        <v/>
      </c>
      <c r="V42">
        <f>IF(NOT(V$30),V26+MAX(V$32/V$31,-1)*V26,"")</f>
        <v>348.22561953833838</v>
      </c>
      <c r="W42">
        <f>IF(NOT(W$30),W26+MAX(W$32/W$31,-1)*W26,"")</f>
        <v>348.20670834495957</v>
      </c>
      <c r="X42">
        <f>IF(NOT(X$30),X26+MAX(X$32/X$31,-1)*X26,"")</f>
        <v>346.94508790457428</v>
      </c>
      <c r="Y42">
        <f>IF(NOT(Y$30),Y26+MAX(Y$32/Y$31,-1)*Y26,"")</f>
        <v>346.83319314516189</v>
      </c>
      <c r="Z42" t="str">
        <f>IF(NOT(Z$30),Z26+MAX(Z$32/Z$31,-1)*Z26,"")</f>
        <v/>
      </c>
      <c r="AA42">
        <f>IF(NOT(AA$30),AA26+MAX(AA$32/AA$31,-1)*AA26,"")</f>
        <v>346.46921108107961</v>
      </c>
      <c r="AB42">
        <f>IF(NOT(AB$30),AB26+MAX(AB$32/AB$31,-1)*AB26,"")</f>
        <v>345.97895896264089</v>
      </c>
      <c r="AC42">
        <f>IF(NOT(AC$30),AC26+MAX(AC$32/AC$31,-1)*AC26,"")</f>
        <v>344.88025027406752</v>
      </c>
      <c r="AD42" t="str">
        <f>IF(NOT(AD$30),AD26+MAX(AD$32/AD$31,-1)*AD26,"")</f>
        <v/>
      </c>
      <c r="AE42">
        <f>IF(NOT(AE$30),AE26+MAX(AE$32/AE$31,-1)*AE26,"")</f>
        <v>344.38686950012749</v>
      </c>
      <c r="AF42">
        <f>IF(NOT(AF$30),AF26+MAX(AF$32/AF$31,-1)*AF26,"")</f>
        <v>344.15264672262902</v>
      </c>
      <c r="AG42">
        <f>IF(NOT(AG$30),AG26+MAX(AG$32/AG$31,-1)*AG26,"")</f>
        <v>343.10289289879449</v>
      </c>
      <c r="AH42">
        <f>IF(NOT(AH$30),AH26+MAX(AH$32/AH$31,-1)*AH26,"")</f>
        <v>342.71705133833677</v>
      </c>
    </row>
    <row r="43" spans="1:34" x14ac:dyDescent="0.45">
      <c r="C43">
        <v>2</v>
      </c>
      <c r="D43" t="s">
        <v>26</v>
      </c>
      <c r="H43" t="str">
        <f>IF(NOT(H$30),H27+MAX(H$32/H$31,-1)*H27,"")</f>
        <v/>
      </c>
      <c r="I43">
        <f>IF(NOT(I$30),I27+MAX(I$32/I$31,-1)*I27,"")</f>
        <v>355.60472497755694</v>
      </c>
      <c r="J43">
        <f>IF(NOT(J$30),J27+MAX(J$32/J$31,-1)*J27,"")</f>
        <v>355.40766477673378</v>
      </c>
      <c r="K43" t="str">
        <f>IF(NOT(K$30),K27+MAX(K$32/K$31,-1)*K27,"")</f>
        <v/>
      </c>
      <c r="L43" t="str">
        <f>IF(NOT(L$30),L27+MAX(L$32/L$31,-1)*L27,"")</f>
        <v/>
      </c>
      <c r="M43">
        <f>IF(NOT(M$30),M27+MAX(M$32/M$31,-1)*M27,"")</f>
        <v>353.14875114403321</v>
      </c>
      <c r="N43">
        <f>IF(NOT(N$30),N27+MAX(N$32/N$31,-1)*N27,"")</f>
        <v>352.96403404883108</v>
      </c>
      <c r="O43">
        <f>IF(NOT(O$30),O27+MAX(O$32/O$31,-1)*O27,"")</f>
        <v>351.31532157317901</v>
      </c>
      <c r="P43">
        <f>IF(NOT(P$30),P27+MAX(P$32/P$31,-1)*P27,"")</f>
        <v>351.03275076873228</v>
      </c>
      <c r="Q43">
        <f>IF(NOT(Q$30),Q27+MAX(Q$32/Q$31,-1)*Q27,"")</f>
        <v>350.83241743968784</v>
      </c>
      <c r="R43">
        <f>IF(NOT(R$30),R27+MAX(R$32/R$31,-1)*R27,"")</f>
        <v>350.44805055271928</v>
      </c>
      <c r="S43">
        <f>IF(NOT(S$30),S27+MAX(S$32/S$31,-1)*S27,"")</f>
        <v>349.55916455550988</v>
      </c>
      <c r="T43">
        <f>IF(NOT(T$30),T27+MAX(T$32/T$31,-1)*T27,"")</f>
        <v>348.96152421030752</v>
      </c>
      <c r="U43" t="str">
        <f>IF(NOT(U$30),U27+MAX(U$32/U$31,-1)*U27,"")</f>
        <v/>
      </c>
      <c r="V43">
        <f>IF(NOT(V$30),V27+MAX(V$32/V$31,-1)*V27,"")</f>
        <v>348.22561953833838</v>
      </c>
      <c r="W43">
        <f>IF(NOT(W$30),W27+MAX(W$32/W$31,-1)*W27,"")</f>
        <v>348.20670834495957</v>
      </c>
      <c r="X43">
        <f>IF(NOT(X$30),X27+MAX(X$32/X$31,-1)*X27,"")</f>
        <v>346.94508790457428</v>
      </c>
      <c r="Y43">
        <f>IF(NOT(Y$30),Y27+MAX(Y$32/Y$31,-1)*Y27,"")</f>
        <v>346.83319314516189</v>
      </c>
      <c r="Z43" t="str">
        <f>IF(NOT(Z$30),Z27+MAX(Z$32/Z$31,-1)*Z27,"")</f>
        <v/>
      </c>
      <c r="AA43">
        <f>IF(NOT(AA$30),AA27+MAX(AA$32/AA$31,-1)*AA27,"")</f>
        <v>346.46921108107961</v>
      </c>
      <c r="AB43">
        <f>IF(NOT(AB$30),AB27+MAX(AB$32/AB$31,-1)*AB27,"")</f>
        <v>345.97895896264089</v>
      </c>
      <c r="AC43">
        <f>IF(NOT(AC$30),AC27+MAX(AC$32/AC$31,-1)*AC27,"")</f>
        <v>344.88025027406752</v>
      </c>
      <c r="AD43" t="str">
        <f>IF(NOT(AD$30),AD27+MAX(AD$32/AD$31,-1)*AD27,"")</f>
        <v/>
      </c>
      <c r="AE43">
        <f>IF(NOT(AE$30),AE27+MAX(AE$32/AE$31,-1)*AE27,"")</f>
        <v>344.38686950012749</v>
      </c>
      <c r="AF43">
        <f>IF(NOT(AF$30),AF27+MAX(AF$32/AF$31,-1)*AF27,"")</f>
        <v>344.15264672262902</v>
      </c>
      <c r="AG43">
        <f>IF(NOT(AG$30),AG27+MAX(AG$32/AG$31,-1)*AG27,"")</f>
        <v>343.10289289879449</v>
      </c>
      <c r="AH43">
        <f>IF(NOT(AH$30),AH27+MAX(AH$32/AH$31,-1)*AH27,"")</f>
        <v>342.71705133833677</v>
      </c>
    </row>
    <row r="44" spans="1:34" x14ac:dyDescent="0.45">
      <c r="C44">
        <v>3</v>
      </c>
      <c r="D44" t="s">
        <v>26</v>
      </c>
      <c r="H44" t="str">
        <f>IF(NOT(H$30),H28+MAX(H$32/H$31,-1)*H28,"")</f>
        <v/>
      </c>
      <c r="I44">
        <f>IF(NOT(I$30),I28+MAX(I$32/I$31,-1)*I28,"")</f>
        <v>355.60472497755694</v>
      </c>
      <c r="J44">
        <f>IF(NOT(J$30),J28+MAX(J$32/J$31,-1)*J28,"")</f>
        <v>355.40766477673378</v>
      </c>
      <c r="K44" t="str">
        <f>IF(NOT(K$30),K28+MAX(K$32/K$31,-1)*K28,"")</f>
        <v/>
      </c>
      <c r="L44" t="str">
        <f>IF(NOT(L$30),L28+MAX(L$32/L$31,-1)*L28,"")</f>
        <v/>
      </c>
      <c r="M44">
        <f>IF(NOT(M$30),M28+MAX(M$32/M$31,-1)*M28,"")</f>
        <v>353.14875114403321</v>
      </c>
      <c r="N44">
        <f>IF(NOT(N$30),N28+MAX(N$32/N$31,-1)*N28,"")</f>
        <v>352.96403404883108</v>
      </c>
      <c r="O44">
        <f>IF(NOT(O$30),O28+MAX(O$32/O$31,-1)*O28,"")</f>
        <v>351.31532157317901</v>
      </c>
      <c r="P44">
        <f>IF(NOT(P$30),P28+MAX(P$32/P$31,-1)*P28,"")</f>
        <v>351.03275076873228</v>
      </c>
      <c r="Q44">
        <f>IF(NOT(Q$30),Q28+MAX(Q$32/Q$31,-1)*Q28,"")</f>
        <v>350.83241743968784</v>
      </c>
      <c r="R44">
        <f>IF(NOT(R$30),R28+MAX(R$32/R$31,-1)*R28,"")</f>
        <v>350.44805055271928</v>
      </c>
      <c r="S44">
        <f>IF(NOT(S$30),S28+MAX(S$32/S$31,-1)*S28,"")</f>
        <v>349.55916455550988</v>
      </c>
      <c r="T44">
        <f>IF(NOT(T$30),T28+MAX(T$32/T$31,-1)*T28,"")</f>
        <v>348.96152421030752</v>
      </c>
      <c r="U44" t="str">
        <f>IF(NOT(U$30),U28+MAX(U$32/U$31,-1)*U28,"")</f>
        <v/>
      </c>
      <c r="V44">
        <f>IF(NOT(V$30),V28+MAX(V$32/V$31,-1)*V28,"")</f>
        <v>348.22561953833838</v>
      </c>
      <c r="W44">
        <f>IF(NOT(W$30),W28+MAX(W$32/W$31,-1)*W28,"")</f>
        <v>348.20670834495957</v>
      </c>
      <c r="X44">
        <f>IF(NOT(X$30),X28+MAX(X$32/X$31,-1)*X28,"")</f>
        <v>346.94508790457428</v>
      </c>
      <c r="Y44">
        <f>IF(NOT(Y$30),Y28+MAX(Y$32/Y$31,-1)*Y28,"")</f>
        <v>346.83319314516189</v>
      </c>
      <c r="Z44" t="str">
        <f>IF(NOT(Z$30),Z28+MAX(Z$32/Z$31,-1)*Z28,"")</f>
        <v/>
      </c>
      <c r="AA44">
        <f>IF(NOT(AA$30),AA28+MAX(AA$32/AA$31,-1)*AA28,"")</f>
        <v>346.46921108107961</v>
      </c>
      <c r="AB44">
        <f>IF(NOT(AB$30),AB28+MAX(AB$32/AB$31,-1)*AB28,"")</f>
        <v>345.97895896264089</v>
      </c>
      <c r="AC44">
        <f>IF(NOT(AC$30),AC28+MAX(AC$32/AC$31,-1)*AC28,"")</f>
        <v>344.88025027406752</v>
      </c>
      <c r="AD44" t="str">
        <f>IF(NOT(AD$30),AD28+MAX(AD$32/AD$31,-1)*AD28,"")</f>
        <v/>
      </c>
      <c r="AE44">
        <f>IF(NOT(AE$30),AE28+MAX(AE$32/AE$31,-1)*AE28,"")</f>
        <v>344.38686950012749</v>
      </c>
      <c r="AF44">
        <f>IF(NOT(AF$30),AF28+MAX(AF$32/AF$31,-1)*AF28,"")</f>
        <v>344.15264672262902</v>
      </c>
      <c r="AG44">
        <f>IF(NOT(AG$30),AG28+MAX(AG$32/AG$31,-1)*AG28,"")</f>
        <v>343.10289289879449</v>
      </c>
      <c r="AH44">
        <f>IF(NOT(AH$30),AH28+MAX(AH$32/AH$31,-1)*AH28,"")</f>
        <v>342.71705133833677</v>
      </c>
    </row>
    <row r="46" spans="1:34" s="28" customFormat="1" x14ac:dyDescent="0.45">
      <c r="A46" s="28" t="s">
        <v>242</v>
      </c>
      <c r="F46" s="29"/>
      <c r="G46" s="30"/>
    </row>
    <row r="47" spans="1:34" x14ac:dyDescent="0.45">
      <c r="H47" s="23">
        <f>IF(H30,SUMPRODUCT(H13:H15,H36:H38),SUMPRODUCT(H13:H15,H42:H44))</f>
        <v>100282</v>
      </c>
      <c r="I47" s="23">
        <f>IF(I30,SUMPRODUCT(I13:I15,I36:I38),SUMPRODUCT(I13:I15,I42:I44))</f>
        <v>102639.54187368345</v>
      </c>
      <c r="J47" s="23">
        <f>IF(J30,SUMPRODUCT(J13:J15,J36:J38),SUMPRODUCT(J13:J15,J42:J44))</f>
        <v>105004.93720748859</v>
      </c>
      <c r="K47" s="23">
        <f>IF(K30,SUMPRODUCT(K13:K15,K36:K38),SUMPRODUCT(K13:K15,K42:K44))</f>
        <v>107502.67070769887</v>
      </c>
      <c r="L47" s="23">
        <f>IF(L30,SUMPRODUCT(L13:L15,L36:L38),SUMPRODUCT(L13:L15,L42:L44))</f>
        <v>110086.71004386722</v>
      </c>
      <c r="M47" s="23">
        <f>IF(M30,SUMPRODUCT(M13:M15,M36:M38),SUMPRODUCT(M13:M15,M42:M44))</f>
        <v>112013.34996869517</v>
      </c>
      <c r="N47" s="23">
        <f>IF(N30,SUMPRODUCT(N13:N15,N36:N38),SUMPRODUCT(N13:N15,N42:N44))</f>
        <v>114667.83245891912</v>
      </c>
      <c r="O47" s="23">
        <f>IF(O30,SUMPRODUCT(O13:O15,O36:O38),SUMPRODUCT(O13:O15,O42:O44))</f>
        <v>116915.9000545973</v>
      </c>
      <c r="P47" s="23">
        <f>IF(P30,SUMPRODUCT(P13:P15,P36:P38),SUMPRODUCT(P13:P15,P42:P44))</f>
        <v>119689.46842656173</v>
      </c>
      <c r="Q47" s="23">
        <f>IF(Q30,SUMPRODUCT(Q13:Q15,Q36:Q38),SUMPRODUCT(Q13:Q15,Q42:Q44))</f>
        <v>122584.51004041653</v>
      </c>
      <c r="R47" s="23">
        <f>IF(R30,SUMPRODUCT(R13:R15,R36:R38),SUMPRODUCT(R13:R15,R42:R44))</f>
        <v>125494.57151502697</v>
      </c>
      <c r="S47" s="23">
        <f>IF(S30,SUMPRODUCT(S13:S15,S36:S38),SUMPRODUCT(S13:S15,S42:S44))</f>
        <v>128308.167110717</v>
      </c>
      <c r="T47" s="23">
        <f>IF(T30,SUMPRODUCT(T13:T15,T36:T38),SUMPRODUCT(T13:T15,T42:T44))</f>
        <v>131313.83453222679</v>
      </c>
      <c r="U47" s="23">
        <f>IF(U30,SUMPRODUCT(U13:U15,U36:U38),SUMPRODUCT(U13:U15,U42:U44))</f>
        <v>134665.63336139551</v>
      </c>
      <c r="V47" s="23">
        <f>IF(V30,SUMPRODUCT(V13:V15,V36:V38),SUMPRODUCT(V13:V15,V42:V44))</f>
        <v>137791.91987204691</v>
      </c>
      <c r="W47" s="23">
        <f>IF(W30,SUMPRODUCT(W13:W15,W36:W38),SUMPRODUCT(W13:W15,W42:W44))</f>
        <v>141319.20799257699</v>
      </c>
      <c r="X47" s="23">
        <f>IF(X30,SUMPRODUCT(X13:X15,X36:X38),SUMPRODUCT(X13:X15,X42:X44))</f>
        <v>144441.87107571971</v>
      </c>
      <c r="Y47" s="23">
        <f>IF(Y30,SUMPRODUCT(Y13:Y15,Y36:Y38),SUMPRODUCT(Y13:Y15,Y42:Y44))</f>
        <v>148155.98880422697</v>
      </c>
      <c r="Z47" s="23">
        <f>IF(Z30,SUMPRODUCT(Z13:Z15,Z36:Z38),SUMPRODUCT(Z13:Z15,Z42:Z44))</f>
        <v>152045.20698350584</v>
      </c>
      <c r="AA47" s="23">
        <f>IF(AA30,SUMPRODUCT(AA13:AA15,AA36:AA38),SUMPRODUCT(AA13:AA15,AA42:AA44))</f>
        <v>155860.70248992194</v>
      </c>
      <c r="AB47" s="23">
        <f>IF(AB30,SUMPRODUCT(AB13:AB15,AB36:AB38),SUMPRODUCT(AB13:AB15,AB42:AB44))</f>
        <v>159756.768928167</v>
      </c>
      <c r="AC47" s="23">
        <f>IF(AC30,SUMPRODUCT(AC13:AC15,AC36:AC38),SUMPRODUCT(AC13:AC15,AC42:AC44))</f>
        <v>163498.59991323831</v>
      </c>
      <c r="AD47" s="23">
        <f>IF(AD30,SUMPRODUCT(AD13:AD15,AD36:AD38),SUMPRODUCT(AD13:AD15,AD42:AD44))</f>
        <v>167894.69804968772</v>
      </c>
      <c r="AE47" s="23">
        <f>IF(AE30,SUMPRODUCT(AE13:AE15,AE36:AE38),SUMPRODUCT(AE13:AE15,AE42:AE44))</f>
        <v>172148.62015902784</v>
      </c>
      <c r="AF47" s="23">
        <f>IF(AF30,SUMPRODUCT(AF13:AF15,AF36:AF38),SUMPRODUCT(AF13:AF15,AF42:AF44))</f>
        <v>176690.8885301183</v>
      </c>
      <c r="AG47" s="23">
        <f>IF(AG30,SUMPRODUCT(AG13:AG15,AG36:AG38),SUMPRODUCT(AG13:AG15,AG42:AG44))</f>
        <v>180964.08280536102</v>
      </c>
      <c r="AH47" s="23">
        <f>IF(AH30,SUMPRODUCT(AH13:AH15,AH36:AH38),SUMPRODUCT(AH13:AH15,AH42:AH44))</f>
        <v>185713.49731495985</v>
      </c>
    </row>
    <row r="48" spans="1:34" s="28" customFormat="1" x14ac:dyDescent="0.45">
      <c r="A48" s="28" t="s">
        <v>249</v>
      </c>
      <c r="F48" s="29"/>
      <c r="G48" s="30"/>
    </row>
    <row r="49" spans="1:34" x14ac:dyDescent="0.45">
      <c r="H49" s="22">
        <f>-H47+H31+H32</f>
        <v>0</v>
      </c>
      <c r="I49" s="22">
        <f>-I47+I31+I32</f>
        <v>-3.4550140526334872E-12</v>
      </c>
      <c r="J49" s="22">
        <f>-J47+J31+J32</f>
        <v>-9.3791641120333225E-12</v>
      </c>
      <c r="K49" s="22">
        <f>-K47+K31+K32</f>
        <v>1.9458212818790344E-11</v>
      </c>
      <c r="L49" s="22">
        <f>-L47+L31+L32</f>
        <v>-2.8634872251132037E-12</v>
      </c>
      <c r="M49" s="22">
        <f>-M47+M31+M32</f>
        <v>-1.1709744285326451E-11</v>
      </c>
      <c r="N49" s="22">
        <f>-N47+N31+N32</f>
        <v>-2.8634872251132037E-12</v>
      </c>
      <c r="O49" s="22">
        <f>-O47+O31+O32</f>
        <v>2.3078428057488054E-11</v>
      </c>
      <c r="P49" s="22">
        <f>-P47+P31+P32</f>
        <v>-1.5916157281026244E-11</v>
      </c>
      <c r="Q49" s="22">
        <f>-Q47+Q31+Q32</f>
        <v>-7.4038553066202439E-12</v>
      </c>
      <c r="R49" s="22">
        <f>-R47+R31+R32</f>
        <v>1.9326762412674725E-12</v>
      </c>
      <c r="S49" s="22">
        <f>-S47+S31+S32</f>
        <v>2.4442670110147446E-12</v>
      </c>
      <c r="T49" s="22">
        <f>-T47+T31+T32</f>
        <v>-1.3272938303998671E-11</v>
      </c>
      <c r="U49" s="22">
        <f>-U47+U31+U32</f>
        <v>4.5403680815070402E-12</v>
      </c>
      <c r="V49" s="22">
        <f>-V47+V31+V32</f>
        <v>3.3935521059902385E-11</v>
      </c>
      <c r="W49" s="22">
        <f>-W47+W31+W32</f>
        <v>6.7004179982177448E-12</v>
      </c>
      <c r="X49" s="22">
        <f>-X47+X31+X32</f>
        <v>-2.7398527890909463E-11</v>
      </c>
      <c r="Y49" s="22">
        <f>-Y47+Y31+Y32</f>
        <v>-2.6176394385402091E-11</v>
      </c>
      <c r="Z49" s="22">
        <f>-Z47+Z31+Z32</f>
        <v>-9.5141672318277415E-12</v>
      </c>
      <c r="AA49" s="22">
        <f>-AA47+AA31+AA32</f>
        <v>1.3272938303998671E-11</v>
      </c>
      <c r="AB49" s="22">
        <f>-AB47+AB31+AB32</f>
        <v>-2.4016344468691386E-11</v>
      </c>
      <c r="AC49" s="22">
        <f>-AC47+AC31+AC32</f>
        <v>-6.3664629124104977E-12</v>
      </c>
      <c r="AD49" s="22">
        <f>-AD47+AD31+AD32</f>
        <v>3.8433256577263819E-11</v>
      </c>
      <c r="AE49" s="22">
        <f>-AE47+AE31+AE32</f>
        <v>2.5011104298755527E-12</v>
      </c>
      <c r="AF49" s="22">
        <f>-AF47+AF31+AF32</f>
        <v>-3.2073899092210922E-11</v>
      </c>
      <c r="AG49" s="22">
        <f>-AG47+AG31+AG32</f>
        <v>-4.6497916628140956E-11</v>
      </c>
      <c r="AH49" s="22">
        <f>-AH47+AH31+AH32</f>
        <v>5.6274984672199935E-12</v>
      </c>
    </row>
    <row r="50" spans="1:34" s="28" customFormat="1" x14ac:dyDescent="0.45">
      <c r="A50" s="28" t="s">
        <v>244</v>
      </c>
      <c r="F50" s="29"/>
      <c r="G50" s="30"/>
    </row>
    <row r="51" spans="1:34" x14ac:dyDescent="0.45">
      <c r="B51" t="s">
        <v>244</v>
      </c>
      <c r="C51">
        <v>1</v>
      </c>
      <c r="D51" t="s">
        <v>26</v>
      </c>
      <c r="H51" s="15">
        <f>IF(H$30,H36,H42)</f>
        <v>355.6099290780142</v>
      </c>
      <c r="I51" s="15">
        <f>IF(I$30,I36,I42)</f>
        <v>355.60472497755694</v>
      </c>
      <c r="J51" s="15">
        <f>IF(J$30,J36,J42)</f>
        <v>355.40766477673378</v>
      </c>
      <c r="K51" s="15">
        <f>IF(K$30,K36,K42)</f>
        <v>355.41450177024484</v>
      </c>
      <c r="L51" s="15">
        <f>IF(L$30,L36,L42)</f>
        <v>355.45443008752426</v>
      </c>
      <c r="M51" s="15">
        <f>IF(M$30,M36,M42)</f>
        <v>353.14875114403321</v>
      </c>
      <c r="N51" s="15">
        <f>IF(N$30,N36,N42)</f>
        <v>352.96403404883108</v>
      </c>
      <c r="O51" s="15">
        <f>IF(O$30,O36,O42)</f>
        <v>351.31532157317901</v>
      </c>
      <c r="P51" s="15">
        <f>IF(P$30,P36,P42)</f>
        <v>351.03275076873228</v>
      </c>
      <c r="Q51" s="15">
        <f>IF(Q$30,Q36,Q42)</f>
        <v>350.83241743968784</v>
      </c>
      <c r="R51" s="15">
        <f>IF(R$30,R36,R42)</f>
        <v>350.44805055271928</v>
      </c>
      <c r="S51" s="15">
        <f>IF(S$30,S36,S42)</f>
        <v>349.55916455550988</v>
      </c>
      <c r="T51" s="15">
        <f>IF(T$30,T36,T42)</f>
        <v>348.96152421030752</v>
      </c>
      <c r="U51" s="15">
        <f>IF(U$30,U36,U42)</f>
        <v>349.00169992949571</v>
      </c>
      <c r="V51" s="15">
        <f>IF(V$30,V36,V42)</f>
        <v>348.22561953833838</v>
      </c>
      <c r="W51" s="15">
        <f>IF(W$30,W36,W42)</f>
        <v>348.20670834495957</v>
      </c>
      <c r="X51" s="15">
        <f>IF(X$30,X36,X42)</f>
        <v>346.94508790457428</v>
      </c>
      <c r="Y51" s="15">
        <f>IF(Y$30,Y36,Y42)</f>
        <v>346.83319314516189</v>
      </c>
      <c r="Z51" s="15">
        <f>IF(Z$30,Z36,Z42)</f>
        <v>346.87348550378346</v>
      </c>
      <c r="AA51" s="15">
        <f>IF(AA$30,AA36,AA42)</f>
        <v>346.46921108107961</v>
      </c>
      <c r="AB51" s="15">
        <f>IF(AB$30,AB36,AB42)</f>
        <v>345.97895896264089</v>
      </c>
      <c r="AC51" s="15">
        <f>IF(AC$30,AC36,AC42)</f>
        <v>344.88025027406752</v>
      </c>
      <c r="AD51" s="15">
        <f>IF(AD$30,AD36,AD42)</f>
        <v>344.92062506084335</v>
      </c>
      <c r="AE51" s="15">
        <f>IF(AE$30,AE36,AE42)</f>
        <v>344.38686950012749</v>
      </c>
      <c r="AF51" s="15">
        <f>IF(AF$30,AF36,AF42)</f>
        <v>344.15264672262902</v>
      </c>
      <c r="AG51" s="15">
        <f>IF(AG$30,AG36,AG42)</f>
        <v>343.10289289879449</v>
      </c>
      <c r="AH51" s="15">
        <f>IF(AH$30,AH36,AH42)</f>
        <v>342.71705133833677</v>
      </c>
    </row>
    <row r="52" spans="1:34" x14ac:dyDescent="0.45">
      <c r="C52">
        <v>2</v>
      </c>
      <c r="D52" t="s">
        <v>26</v>
      </c>
      <c r="H52" s="15">
        <f>IF(H$30,H37,H43)</f>
        <v>355.6099290780142</v>
      </c>
      <c r="I52" s="15">
        <f>IF(I$30,I37,I43)</f>
        <v>355.60472497755694</v>
      </c>
      <c r="J52" s="15">
        <f>IF(J$30,J37,J43)</f>
        <v>355.40766477673378</v>
      </c>
      <c r="K52" s="15">
        <f>IF(K$30,K37,K43)</f>
        <v>355.41450177024484</v>
      </c>
      <c r="L52" s="15">
        <f>IF(L$30,L37,L43)</f>
        <v>355.45443008752426</v>
      </c>
      <c r="M52" s="15">
        <f>IF(M$30,M37,M43)</f>
        <v>353.14875114403321</v>
      </c>
      <c r="N52" s="15">
        <f>IF(N$30,N37,N43)</f>
        <v>352.96403404883108</v>
      </c>
      <c r="O52" s="15">
        <f>IF(O$30,O37,O43)</f>
        <v>351.31532157317901</v>
      </c>
      <c r="P52" s="15">
        <f>IF(P$30,P37,P43)</f>
        <v>351.03275076873228</v>
      </c>
      <c r="Q52" s="15">
        <f>IF(Q$30,Q37,Q43)</f>
        <v>350.83241743968784</v>
      </c>
      <c r="R52" s="15">
        <f>IF(R$30,R37,R43)</f>
        <v>350.44805055271928</v>
      </c>
      <c r="S52" s="15">
        <f>IF(S$30,S37,S43)</f>
        <v>349.55916455550988</v>
      </c>
      <c r="T52" s="15">
        <f>IF(T$30,T37,T43)</f>
        <v>348.96152421030752</v>
      </c>
      <c r="U52" s="15">
        <f>IF(U$30,U37,U43)</f>
        <v>349.00169992949571</v>
      </c>
      <c r="V52" s="15">
        <f>IF(V$30,V37,V43)</f>
        <v>348.22561953833838</v>
      </c>
      <c r="W52" s="15">
        <f>IF(W$30,W37,W43)</f>
        <v>348.20670834495957</v>
      </c>
      <c r="X52" s="15">
        <f>IF(X$30,X37,X43)</f>
        <v>346.94508790457428</v>
      </c>
      <c r="Y52" s="15">
        <f>IF(Y$30,Y37,Y43)</f>
        <v>346.83319314516189</v>
      </c>
      <c r="Z52" s="15">
        <f>IF(Z$30,Z37,Z43)</f>
        <v>346.87348550378346</v>
      </c>
      <c r="AA52" s="15">
        <f>IF(AA$30,AA37,AA43)</f>
        <v>346.46921108107961</v>
      </c>
      <c r="AB52" s="15">
        <f>IF(AB$30,AB37,AB43)</f>
        <v>345.97895896264089</v>
      </c>
      <c r="AC52" s="15">
        <f>IF(AC$30,AC37,AC43)</f>
        <v>344.88025027406752</v>
      </c>
      <c r="AD52" s="15">
        <f>IF(AD$30,AD37,AD43)</f>
        <v>344.92062506084335</v>
      </c>
      <c r="AE52" s="15">
        <f>IF(AE$30,AE37,AE43)</f>
        <v>344.38686950012749</v>
      </c>
      <c r="AF52" s="15">
        <f>IF(AF$30,AF37,AF43)</f>
        <v>344.15264672262902</v>
      </c>
      <c r="AG52" s="15">
        <f>IF(AG$30,AG37,AG43)</f>
        <v>343.10289289879449</v>
      </c>
      <c r="AH52" s="15">
        <f>IF(AH$30,AH37,AH43)</f>
        <v>342.71705133833677</v>
      </c>
    </row>
    <row r="53" spans="1:34" x14ac:dyDescent="0.45">
      <c r="C53">
        <v>3</v>
      </c>
      <c r="D53" t="s">
        <v>26</v>
      </c>
      <c r="H53" s="15">
        <f>IF(H$30,H38,H44)</f>
        <v>355.6099290780142</v>
      </c>
      <c r="I53" s="15">
        <f>IF(I$30,I38,I44)</f>
        <v>355.60472497755694</v>
      </c>
      <c r="J53" s="15">
        <f>IF(J$30,J38,J44)</f>
        <v>355.40766477673378</v>
      </c>
      <c r="K53" s="15">
        <f>IF(K$30,K38,K44)</f>
        <v>355.41450177024484</v>
      </c>
      <c r="L53" s="15">
        <f>IF(L$30,L38,L44)</f>
        <v>355.45443008752426</v>
      </c>
      <c r="M53" s="15">
        <f>IF(M$30,M38,M44)</f>
        <v>353.14875114403321</v>
      </c>
      <c r="N53" s="15">
        <f>IF(N$30,N38,N44)</f>
        <v>352.96403404883108</v>
      </c>
      <c r="O53" s="15">
        <f>IF(O$30,O38,O44)</f>
        <v>351.31532157317901</v>
      </c>
      <c r="P53" s="15">
        <f>IF(P$30,P38,P44)</f>
        <v>351.03275076873228</v>
      </c>
      <c r="Q53" s="15">
        <f>IF(Q$30,Q38,Q44)</f>
        <v>350.83241743968784</v>
      </c>
      <c r="R53" s="15">
        <f>IF(R$30,R38,R44)</f>
        <v>350.44805055271928</v>
      </c>
      <c r="S53" s="15">
        <f>IF(S$30,S38,S44)</f>
        <v>349.55916455550988</v>
      </c>
      <c r="T53" s="15">
        <f>IF(T$30,T38,T44)</f>
        <v>348.96152421030752</v>
      </c>
      <c r="U53" s="15">
        <f>IF(U$30,U38,U44)</f>
        <v>349.00169992949571</v>
      </c>
      <c r="V53" s="15">
        <f>IF(V$30,V38,V44)</f>
        <v>348.22561953833838</v>
      </c>
      <c r="W53" s="15">
        <f>IF(W$30,W38,W44)</f>
        <v>348.20670834495957</v>
      </c>
      <c r="X53" s="15">
        <f>IF(X$30,X38,X44)</f>
        <v>346.94508790457428</v>
      </c>
      <c r="Y53" s="15">
        <f>IF(Y$30,Y38,Y44)</f>
        <v>346.83319314516189</v>
      </c>
      <c r="Z53" s="15">
        <f>IF(Z$30,Z38,Z44)</f>
        <v>346.87348550378346</v>
      </c>
      <c r="AA53" s="15">
        <f>IF(AA$30,AA38,AA44)</f>
        <v>346.46921108107961</v>
      </c>
      <c r="AB53" s="15">
        <f>IF(AB$30,AB38,AB44)</f>
        <v>345.97895896264089</v>
      </c>
      <c r="AC53" s="15">
        <f>IF(AC$30,AC38,AC44)</f>
        <v>344.88025027406752</v>
      </c>
      <c r="AD53" s="15">
        <f>IF(AD$30,AD38,AD44)</f>
        <v>344.92062506084335</v>
      </c>
      <c r="AE53" s="15">
        <f>IF(AE$30,AE38,AE44)</f>
        <v>344.38686950012749</v>
      </c>
      <c r="AF53" s="15">
        <f>IF(AF$30,AF38,AF44)</f>
        <v>344.15264672262902</v>
      </c>
      <c r="AG53" s="15">
        <f>IF(AG$30,AG38,AG44)</f>
        <v>343.10289289879449</v>
      </c>
      <c r="AH53" s="15">
        <f>IF(AH$30,AH38,AH44)</f>
        <v>342.71705133833677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C9EB-3756-49C9-8397-FC352A35A7D1}">
  <dimension ref="A2:B23"/>
  <sheetViews>
    <sheetView topLeftCell="A3" workbookViewId="0">
      <selection activeCell="B23" sqref="B23"/>
    </sheetView>
  </sheetViews>
  <sheetFormatPr defaultRowHeight="14.25" x14ac:dyDescent="0.45"/>
  <cols>
    <col min="1" max="1" width="15" bestFit="1" customWidth="1"/>
    <col min="2" max="2" width="19.86328125" bestFit="1" customWidth="1"/>
  </cols>
  <sheetData>
    <row r="2" spans="1:2" ht="14.65" thickBot="1" x14ac:dyDescent="0.5"/>
    <row r="3" spans="1:2" x14ac:dyDescent="0.45">
      <c r="A3" s="1" t="s">
        <v>6</v>
      </c>
      <c r="B3" s="2"/>
    </row>
    <row r="4" spans="1:2" x14ac:dyDescent="0.45">
      <c r="A4" s="3" t="s">
        <v>0</v>
      </c>
      <c r="B4" s="4">
        <v>1</v>
      </c>
    </row>
    <row r="5" spans="1:2" x14ac:dyDescent="0.45">
      <c r="A5" s="3" t="s">
        <v>1</v>
      </c>
      <c r="B5" s="4">
        <v>20</v>
      </c>
    </row>
    <row r="6" spans="1:2" x14ac:dyDescent="0.45">
      <c r="A6" s="3" t="s">
        <v>2</v>
      </c>
      <c r="B6" s="4">
        <v>40</v>
      </c>
    </row>
    <row r="7" spans="1:2" x14ac:dyDescent="0.45">
      <c r="A7" s="3" t="s">
        <v>3</v>
      </c>
      <c r="B7" s="4">
        <v>3.45</v>
      </c>
    </row>
    <row r="8" spans="1:2" x14ac:dyDescent="0.45">
      <c r="A8" s="3" t="s">
        <v>4</v>
      </c>
      <c r="B8" s="4">
        <v>0.117567</v>
      </c>
    </row>
    <row r="9" spans="1:2" ht="14.65" thickBot="1" x14ac:dyDescent="0.5">
      <c r="A9" s="5" t="s">
        <v>5</v>
      </c>
      <c r="B9" s="6">
        <v>10</v>
      </c>
    </row>
    <row r="14" spans="1:2" x14ac:dyDescent="0.45">
      <c r="A14" s="9" t="s">
        <v>209</v>
      </c>
      <c r="B14" s="10" t="s">
        <v>210</v>
      </c>
    </row>
    <row r="15" spans="1:2" x14ac:dyDescent="0.45">
      <c r="A15" s="11" t="s">
        <v>211</v>
      </c>
      <c r="B15" s="12" t="s">
        <v>212</v>
      </c>
    </row>
    <row r="16" spans="1:2" x14ac:dyDescent="0.45">
      <c r="A16" s="11" t="s">
        <v>213</v>
      </c>
      <c r="B16" s="12" t="s">
        <v>214</v>
      </c>
    </row>
    <row r="17" spans="1:2" x14ac:dyDescent="0.45">
      <c r="A17" s="11" t="s">
        <v>215</v>
      </c>
      <c r="B17" s="12" t="s">
        <v>216</v>
      </c>
    </row>
    <row r="18" spans="1:2" x14ac:dyDescent="0.45">
      <c r="A18" s="11" t="s">
        <v>217</v>
      </c>
      <c r="B18" s="12" t="s">
        <v>218</v>
      </c>
    </row>
    <row r="19" spans="1:2" x14ac:dyDescent="0.45">
      <c r="A19" s="11" t="s">
        <v>219</v>
      </c>
      <c r="B19" s="12">
        <v>50</v>
      </c>
    </row>
    <row r="20" spans="1:2" x14ac:dyDescent="0.45">
      <c r="A20" s="11" t="s">
        <v>220</v>
      </c>
      <c r="B20" s="13">
        <v>1E-10</v>
      </c>
    </row>
    <row r="21" spans="1:2" x14ac:dyDescent="0.45">
      <c r="A21" s="11" t="s">
        <v>221</v>
      </c>
      <c r="B21" s="12">
        <v>1E-4</v>
      </c>
    </row>
    <row r="22" spans="1:2" x14ac:dyDescent="0.45">
      <c r="A22" s="11" t="s">
        <v>222</v>
      </c>
      <c r="B22" s="12">
        <v>-1</v>
      </c>
    </row>
    <row r="23" spans="1:2" x14ac:dyDescent="0.45">
      <c r="A23" s="14" t="s">
        <v>223</v>
      </c>
      <c r="B23" s="16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E73D-993B-46D7-8EB0-7DB751DA0C6D}">
  <dimension ref="A1:B2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7</v>
      </c>
      <c r="B1" t="s">
        <v>8</v>
      </c>
    </row>
    <row r="2" spans="1:2" x14ac:dyDescent="0.45">
      <c r="A2" s="7">
        <v>1</v>
      </c>
      <c r="B2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F58C-5344-472F-9CC9-5559F6998187}">
  <dimension ref="A1:J4"/>
  <sheetViews>
    <sheetView workbookViewId="0">
      <selection activeCell="F2" sqref="F2"/>
    </sheetView>
  </sheetViews>
  <sheetFormatPr defaultRowHeight="14.25" x14ac:dyDescent="0.45"/>
  <sheetData>
    <row r="1" spans="1:10" x14ac:dyDescent="0.45">
      <c r="A1" t="s">
        <v>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45">
      <c r="A2">
        <v>1</v>
      </c>
      <c r="B2" t="s">
        <v>18</v>
      </c>
      <c r="C2" t="s">
        <v>19</v>
      </c>
      <c r="D2" s="8">
        <v>44267</v>
      </c>
      <c r="E2">
        <v>0.03</v>
      </c>
      <c r="F2">
        <v>1</v>
      </c>
      <c r="G2">
        <v>94</v>
      </c>
      <c r="H2">
        <v>1</v>
      </c>
      <c r="I2">
        <v>0.03</v>
      </c>
      <c r="J2">
        <v>0.01</v>
      </c>
    </row>
    <row r="3" spans="1:10" x14ac:dyDescent="0.45">
      <c r="A3">
        <v>2</v>
      </c>
      <c r="B3" t="s">
        <v>18</v>
      </c>
      <c r="C3" t="s">
        <v>20</v>
      </c>
      <c r="D3" s="8">
        <v>44267</v>
      </c>
      <c r="E3">
        <v>0.05</v>
      </c>
      <c r="F3">
        <v>1</v>
      </c>
      <c r="G3">
        <v>92</v>
      </c>
      <c r="H3">
        <v>1</v>
      </c>
      <c r="I3">
        <v>0.03</v>
      </c>
      <c r="J3">
        <v>0.02</v>
      </c>
    </row>
    <row r="4" spans="1:10" x14ac:dyDescent="0.45">
      <c r="A4">
        <v>3</v>
      </c>
      <c r="B4" t="s">
        <v>18</v>
      </c>
      <c r="C4" t="s">
        <v>21</v>
      </c>
      <c r="D4" s="8">
        <v>43536</v>
      </c>
      <c r="E4">
        <v>0.04</v>
      </c>
      <c r="F4">
        <v>1</v>
      </c>
      <c r="G4">
        <v>96</v>
      </c>
      <c r="H4">
        <v>1</v>
      </c>
      <c r="I4">
        <v>0.03</v>
      </c>
      <c r="J4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D346-6704-49BA-985F-33A3AE1FD09D}">
  <dimension ref="A1:K4"/>
  <sheetViews>
    <sheetView workbookViewId="0"/>
  </sheetViews>
  <sheetFormatPr defaultRowHeight="14.25" x14ac:dyDescent="0.45"/>
  <cols>
    <col min="5" max="5" width="12.33203125" bestFit="1" customWidth="1"/>
  </cols>
  <sheetData>
    <row r="1" spans="1:11" x14ac:dyDescent="0.45">
      <c r="A1" t="s">
        <v>7</v>
      </c>
      <c r="B1" t="s">
        <v>9</v>
      </c>
      <c r="C1" t="s">
        <v>10</v>
      </c>
      <c r="D1" t="s">
        <v>11</v>
      </c>
      <c r="E1" t="s">
        <v>22</v>
      </c>
      <c r="F1" t="s">
        <v>23</v>
      </c>
      <c r="G1" t="s">
        <v>24</v>
      </c>
      <c r="H1" t="s">
        <v>13</v>
      </c>
      <c r="I1" t="s">
        <v>25</v>
      </c>
      <c r="J1" t="s">
        <v>16</v>
      </c>
      <c r="K1" t="s">
        <v>14</v>
      </c>
    </row>
    <row r="2" spans="1:11" x14ac:dyDescent="0.45">
      <c r="A2">
        <v>1</v>
      </c>
      <c r="B2" t="s">
        <v>26</v>
      </c>
      <c r="C2" t="s">
        <v>19</v>
      </c>
      <c r="D2" s="8">
        <v>44267</v>
      </c>
      <c r="E2" s="8">
        <v>46368</v>
      </c>
      <c r="F2">
        <v>100</v>
      </c>
      <c r="G2">
        <v>0.03</v>
      </c>
      <c r="H2">
        <v>1</v>
      </c>
      <c r="I2">
        <v>0.4</v>
      </c>
      <c r="J2">
        <v>0.03</v>
      </c>
      <c r="K2">
        <v>94</v>
      </c>
    </row>
    <row r="3" spans="1:11" x14ac:dyDescent="0.45">
      <c r="A3">
        <v>2</v>
      </c>
      <c r="B3" t="s">
        <v>26</v>
      </c>
      <c r="C3" t="s">
        <v>20</v>
      </c>
      <c r="D3" s="8">
        <v>44267</v>
      </c>
      <c r="E3" s="8">
        <v>47099</v>
      </c>
      <c r="F3">
        <v>100</v>
      </c>
      <c r="G3">
        <v>0.05</v>
      </c>
      <c r="H3">
        <v>2</v>
      </c>
      <c r="I3">
        <v>0.4</v>
      </c>
      <c r="J3">
        <v>0.03</v>
      </c>
      <c r="K3">
        <v>92</v>
      </c>
    </row>
    <row r="4" spans="1:11" x14ac:dyDescent="0.45">
      <c r="A4">
        <v>3</v>
      </c>
      <c r="B4" t="s">
        <v>26</v>
      </c>
      <c r="C4" t="s">
        <v>21</v>
      </c>
      <c r="D4" s="8">
        <v>43536</v>
      </c>
      <c r="E4" s="8">
        <v>45728</v>
      </c>
      <c r="F4">
        <v>100</v>
      </c>
      <c r="G4">
        <v>0.04</v>
      </c>
      <c r="H4">
        <v>12</v>
      </c>
      <c r="I4">
        <v>0.4</v>
      </c>
      <c r="J4">
        <v>0.03</v>
      </c>
      <c r="K4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CB3D-613A-4768-8A23-693D8B155342}">
  <dimension ref="A1:C307"/>
  <sheetViews>
    <sheetView workbookViewId="0">
      <selection activeCell="B14" sqref="B14"/>
    </sheetView>
  </sheetViews>
  <sheetFormatPr defaultRowHeight="14.25" x14ac:dyDescent="0.45"/>
  <cols>
    <col min="1" max="1" width="11.53125" bestFit="1" customWidth="1"/>
    <col min="3" max="3" width="9.19921875" bestFit="1" customWidth="1"/>
  </cols>
  <sheetData>
    <row r="1" spans="1:3" x14ac:dyDescent="0.45">
      <c r="A1" t="s">
        <v>27</v>
      </c>
      <c r="B1" t="s">
        <v>28</v>
      </c>
      <c r="C1" t="s">
        <v>233</v>
      </c>
    </row>
    <row r="2" spans="1:3" x14ac:dyDescent="0.45">
      <c r="A2" s="8">
        <v>44935</v>
      </c>
      <c r="B2">
        <v>6</v>
      </c>
      <c r="C2" s="8"/>
    </row>
    <row r="3" spans="1:3" x14ac:dyDescent="0.45">
      <c r="A3" s="8">
        <v>44967</v>
      </c>
      <c r="B3">
        <v>92</v>
      </c>
    </row>
    <row r="4" spans="1:3" x14ac:dyDescent="0.45">
      <c r="A4" s="8">
        <v>44968</v>
      </c>
      <c r="B4">
        <v>93</v>
      </c>
    </row>
    <row r="5" spans="1:3" x14ac:dyDescent="0.45">
      <c r="A5" s="8">
        <v>44997</v>
      </c>
      <c r="B5">
        <v>2</v>
      </c>
    </row>
    <row r="6" spans="1:3" x14ac:dyDescent="0.45">
      <c r="A6" s="8">
        <v>45352</v>
      </c>
      <c r="B6">
        <v>7</v>
      </c>
    </row>
    <row r="7" spans="1:3" x14ac:dyDescent="0.45">
      <c r="A7" s="8">
        <v>45353</v>
      </c>
      <c r="B7">
        <v>6</v>
      </c>
    </row>
    <row r="8" spans="1:3" x14ac:dyDescent="0.45">
      <c r="A8" s="8">
        <v>45415</v>
      </c>
      <c r="B8">
        <v>7</v>
      </c>
    </row>
    <row r="9" spans="1:3" x14ac:dyDescent="0.45">
      <c r="A9" s="8">
        <v>45416</v>
      </c>
      <c r="B9">
        <v>6</v>
      </c>
    </row>
    <row r="10" spans="1:3" x14ac:dyDescent="0.45">
      <c r="A10" s="8">
        <v>45448</v>
      </c>
      <c r="B10">
        <v>11</v>
      </c>
    </row>
    <row r="11" spans="1:3" x14ac:dyDescent="0.45">
      <c r="A11" s="8">
        <v>45449</v>
      </c>
      <c r="B11">
        <v>7</v>
      </c>
    </row>
    <row r="12" spans="1:3" x14ac:dyDescent="0.45">
      <c r="A12" s="8">
        <v>45480</v>
      </c>
      <c r="B12">
        <v>4</v>
      </c>
    </row>
    <row r="13" spans="1:3" x14ac:dyDescent="0.45">
      <c r="A13" s="8">
        <v>45481</v>
      </c>
      <c r="B13">
        <v>7</v>
      </c>
    </row>
    <row r="14" spans="1:3" x14ac:dyDescent="0.45">
      <c r="A14" s="8">
        <v>45482</v>
      </c>
      <c r="B14">
        <v>12</v>
      </c>
    </row>
    <row r="15" spans="1:3" x14ac:dyDescent="0.45">
      <c r="A15" s="8">
        <v>45514</v>
      </c>
      <c r="B15">
        <v>9</v>
      </c>
    </row>
    <row r="16" spans="1:3" x14ac:dyDescent="0.45">
      <c r="A16" s="8">
        <v>45515</v>
      </c>
      <c r="B16">
        <v>0</v>
      </c>
    </row>
    <row r="17" spans="1:2" x14ac:dyDescent="0.45">
      <c r="A17" s="8">
        <v>45547</v>
      </c>
      <c r="B17">
        <v>7</v>
      </c>
    </row>
    <row r="18" spans="1:2" x14ac:dyDescent="0.45">
      <c r="A18" s="8">
        <v>45901</v>
      </c>
      <c r="B18">
        <v>2</v>
      </c>
    </row>
    <row r="19" spans="1:2" x14ac:dyDescent="0.45">
      <c r="A19" s="8">
        <v>45902</v>
      </c>
      <c r="B19">
        <v>2</v>
      </c>
    </row>
    <row r="20" spans="1:2" x14ac:dyDescent="0.45">
      <c r="A20" s="8">
        <v>45994</v>
      </c>
      <c r="B20">
        <v>4</v>
      </c>
    </row>
    <row r="21" spans="1:2" x14ac:dyDescent="0.45">
      <c r="A21" s="8">
        <v>45995</v>
      </c>
      <c r="B21">
        <v>2</v>
      </c>
    </row>
    <row r="22" spans="1:2" x14ac:dyDescent="0.45">
      <c r="A22" s="8" t="s">
        <v>29</v>
      </c>
      <c r="B22">
        <v>55</v>
      </c>
    </row>
    <row r="23" spans="1:2" x14ac:dyDescent="0.45">
      <c r="A23" s="8" t="s">
        <v>30</v>
      </c>
      <c r="B23">
        <v>90</v>
      </c>
    </row>
    <row r="24" spans="1:2" x14ac:dyDescent="0.45">
      <c r="A24" s="8" t="s">
        <v>31</v>
      </c>
      <c r="B24">
        <v>52</v>
      </c>
    </row>
    <row r="25" spans="1:2" x14ac:dyDescent="0.45">
      <c r="A25" s="8" t="s">
        <v>32</v>
      </c>
      <c r="B25">
        <v>71</v>
      </c>
    </row>
    <row r="26" spans="1:2" x14ac:dyDescent="0.45">
      <c r="A26" s="8" t="s">
        <v>33</v>
      </c>
      <c r="B26">
        <v>19</v>
      </c>
    </row>
    <row r="27" spans="1:2" x14ac:dyDescent="0.45">
      <c r="A27" s="8" t="s">
        <v>34</v>
      </c>
      <c r="B27">
        <v>48</v>
      </c>
    </row>
    <row r="28" spans="1:2" x14ac:dyDescent="0.45">
      <c r="A28" s="8" t="s">
        <v>35</v>
      </c>
      <c r="B28">
        <v>81</v>
      </c>
    </row>
    <row r="29" spans="1:2" x14ac:dyDescent="0.45">
      <c r="A29" s="8" t="s">
        <v>36</v>
      </c>
      <c r="B29">
        <v>27</v>
      </c>
    </row>
    <row r="30" spans="1:2" x14ac:dyDescent="0.45">
      <c r="A30" s="8" t="s">
        <v>37</v>
      </c>
      <c r="B30">
        <v>100</v>
      </c>
    </row>
    <row r="31" spans="1:2" x14ac:dyDescent="0.45">
      <c r="A31" s="8" t="s">
        <v>38</v>
      </c>
      <c r="B31">
        <v>92</v>
      </c>
    </row>
    <row r="32" spans="1:2" x14ac:dyDescent="0.45">
      <c r="A32" s="8" t="s">
        <v>39</v>
      </c>
      <c r="B32">
        <v>42</v>
      </c>
    </row>
    <row r="33" spans="1:2" x14ac:dyDescent="0.45">
      <c r="A33" s="8" t="s">
        <v>40</v>
      </c>
      <c r="B33">
        <v>53</v>
      </c>
    </row>
    <row r="34" spans="1:2" x14ac:dyDescent="0.45">
      <c r="A34" s="8" t="s">
        <v>41</v>
      </c>
      <c r="B34">
        <v>58</v>
      </c>
    </row>
    <row r="35" spans="1:2" x14ac:dyDescent="0.45">
      <c r="A35" s="8" t="s">
        <v>42</v>
      </c>
      <c r="B35">
        <v>76</v>
      </c>
    </row>
    <row r="36" spans="1:2" x14ac:dyDescent="0.45">
      <c r="A36" s="8" t="s">
        <v>43</v>
      </c>
      <c r="B36">
        <v>15</v>
      </c>
    </row>
    <row r="37" spans="1:2" x14ac:dyDescent="0.45">
      <c r="A37" s="8" t="s">
        <v>44</v>
      </c>
      <c r="B37">
        <v>52</v>
      </c>
    </row>
    <row r="38" spans="1:2" x14ac:dyDescent="0.45">
      <c r="A38" s="8" t="s">
        <v>45</v>
      </c>
      <c r="B38">
        <v>42</v>
      </c>
    </row>
    <row r="39" spans="1:2" x14ac:dyDescent="0.45">
      <c r="A39" s="8" t="s">
        <v>46</v>
      </c>
      <c r="B39">
        <v>41</v>
      </c>
    </row>
    <row r="40" spans="1:2" x14ac:dyDescent="0.45">
      <c r="A40" s="8" t="s">
        <v>47</v>
      </c>
      <c r="B40">
        <v>30</v>
      </c>
    </row>
    <row r="41" spans="1:2" x14ac:dyDescent="0.45">
      <c r="A41" s="8" t="s">
        <v>48</v>
      </c>
      <c r="B41">
        <v>15</v>
      </c>
    </row>
    <row r="42" spans="1:2" x14ac:dyDescent="0.45">
      <c r="A42" s="8" t="s">
        <v>49</v>
      </c>
      <c r="B42">
        <v>68</v>
      </c>
    </row>
    <row r="43" spans="1:2" x14ac:dyDescent="0.45">
      <c r="A43" s="8" t="s">
        <v>50</v>
      </c>
      <c r="B43">
        <v>4</v>
      </c>
    </row>
    <row r="44" spans="1:2" x14ac:dyDescent="0.45">
      <c r="A44" s="8" t="s">
        <v>51</v>
      </c>
      <c r="B44">
        <v>78</v>
      </c>
    </row>
    <row r="45" spans="1:2" x14ac:dyDescent="0.45">
      <c r="A45" s="8" t="s">
        <v>52</v>
      </c>
      <c r="B45">
        <v>13</v>
      </c>
    </row>
    <row r="46" spans="1:2" x14ac:dyDescent="0.45">
      <c r="A46" s="8" t="s">
        <v>53</v>
      </c>
      <c r="B46">
        <v>66</v>
      </c>
    </row>
    <row r="47" spans="1:2" x14ac:dyDescent="0.45">
      <c r="A47" s="8" t="s">
        <v>54</v>
      </c>
      <c r="B47">
        <v>51</v>
      </c>
    </row>
    <row r="48" spans="1:2" x14ac:dyDescent="0.45">
      <c r="A48" s="8" t="s">
        <v>55</v>
      </c>
      <c r="B48">
        <v>56</v>
      </c>
    </row>
    <row r="49" spans="1:2" x14ac:dyDescent="0.45">
      <c r="A49" s="8" t="s">
        <v>56</v>
      </c>
      <c r="B49">
        <v>79</v>
      </c>
    </row>
    <row r="50" spans="1:2" x14ac:dyDescent="0.45">
      <c r="A50" s="8" t="s">
        <v>57</v>
      </c>
      <c r="B50">
        <v>16</v>
      </c>
    </row>
    <row r="51" spans="1:2" x14ac:dyDescent="0.45">
      <c r="A51" s="8" t="s">
        <v>58</v>
      </c>
      <c r="B51">
        <v>76</v>
      </c>
    </row>
    <row r="52" spans="1:2" x14ac:dyDescent="0.45">
      <c r="A52" s="8" t="s">
        <v>59</v>
      </c>
      <c r="B52">
        <v>80</v>
      </c>
    </row>
    <row r="53" spans="1:2" x14ac:dyDescent="0.45">
      <c r="A53" s="8" t="s">
        <v>60</v>
      </c>
      <c r="B53">
        <v>81</v>
      </c>
    </row>
    <row r="54" spans="1:2" x14ac:dyDescent="0.45">
      <c r="A54" s="8" t="s">
        <v>61</v>
      </c>
      <c r="B54">
        <v>49</v>
      </c>
    </row>
    <row r="55" spans="1:2" x14ac:dyDescent="0.45">
      <c r="A55" s="8">
        <v>46755</v>
      </c>
      <c r="B55">
        <v>88</v>
      </c>
    </row>
    <row r="56" spans="1:2" x14ac:dyDescent="0.45">
      <c r="A56" s="8">
        <v>46756</v>
      </c>
      <c r="B56">
        <v>83</v>
      </c>
    </row>
    <row r="57" spans="1:2" x14ac:dyDescent="0.45">
      <c r="A57" s="8">
        <v>46788</v>
      </c>
      <c r="B57">
        <v>98</v>
      </c>
    </row>
    <row r="58" spans="1:2" x14ac:dyDescent="0.45">
      <c r="A58" s="8">
        <v>46789</v>
      </c>
      <c r="B58">
        <v>87</v>
      </c>
    </row>
    <row r="59" spans="1:2" x14ac:dyDescent="0.45">
      <c r="A59" s="8">
        <v>46819</v>
      </c>
      <c r="B59">
        <v>52</v>
      </c>
    </row>
    <row r="60" spans="1:2" x14ac:dyDescent="0.45">
      <c r="A60" s="8">
        <v>46820</v>
      </c>
      <c r="B60">
        <v>95</v>
      </c>
    </row>
    <row r="61" spans="1:2" x14ac:dyDescent="0.45">
      <c r="A61" s="8">
        <v>46821</v>
      </c>
      <c r="B61">
        <v>88</v>
      </c>
    </row>
    <row r="62" spans="1:2" x14ac:dyDescent="0.45">
      <c r="A62" s="8">
        <v>46853</v>
      </c>
      <c r="B62">
        <v>92</v>
      </c>
    </row>
    <row r="63" spans="1:2" x14ac:dyDescent="0.45">
      <c r="A63" s="8">
        <v>46854</v>
      </c>
      <c r="B63">
        <v>61</v>
      </c>
    </row>
    <row r="64" spans="1:2" x14ac:dyDescent="0.45">
      <c r="A64" s="8">
        <v>46885</v>
      </c>
      <c r="B64">
        <v>73</v>
      </c>
    </row>
    <row r="65" spans="1:2" x14ac:dyDescent="0.45">
      <c r="A65" s="8">
        <v>47239</v>
      </c>
      <c r="B65">
        <v>5</v>
      </c>
    </row>
    <row r="66" spans="1:2" x14ac:dyDescent="0.45">
      <c r="A66" s="8">
        <v>47240</v>
      </c>
      <c r="B66">
        <v>32</v>
      </c>
    </row>
    <row r="67" spans="1:2" x14ac:dyDescent="0.45">
      <c r="A67" s="8">
        <v>47333</v>
      </c>
      <c r="B67">
        <v>70</v>
      </c>
    </row>
    <row r="68" spans="1:2" x14ac:dyDescent="0.45">
      <c r="A68" s="8">
        <v>47334</v>
      </c>
      <c r="B68">
        <v>14</v>
      </c>
    </row>
    <row r="69" spans="1:2" x14ac:dyDescent="0.45">
      <c r="A69" s="8">
        <v>47366</v>
      </c>
      <c r="B69">
        <v>41</v>
      </c>
    </row>
    <row r="70" spans="1:2" x14ac:dyDescent="0.45">
      <c r="A70" s="8">
        <v>47367</v>
      </c>
      <c r="B70">
        <v>46</v>
      </c>
    </row>
    <row r="71" spans="1:2" x14ac:dyDescent="0.45">
      <c r="A71" s="8">
        <v>47398</v>
      </c>
      <c r="B71">
        <v>14</v>
      </c>
    </row>
    <row r="72" spans="1:2" x14ac:dyDescent="0.45">
      <c r="A72" s="8">
        <v>47399</v>
      </c>
      <c r="B72">
        <v>83</v>
      </c>
    </row>
    <row r="73" spans="1:2" x14ac:dyDescent="0.45">
      <c r="A73" s="8">
        <v>47400</v>
      </c>
      <c r="B73">
        <v>40</v>
      </c>
    </row>
    <row r="74" spans="1:2" x14ac:dyDescent="0.45">
      <c r="A74" s="8">
        <v>47432</v>
      </c>
      <c r="B74">
        <v>51</v>
      </c>
    </row>
    <row r="75" spans="1:2" x14ac:dyDescent="0.45">
      <c r="A75" s="8">
        <v>47433</v>
      </c>
      <c r="B75">
        <v>83</v>
      </c>
    </row>
    <row r="76" spans="1:2" x14ac:dyDescent="0.45">
      <c r="A76" s="8">
        <v>47464</v>
      </c>
      <c r="B76">
        <v>83</v>
      </c>
    </row>
    <row r="77" spans="1:2" x14ac:dyDescent="0.45">
      <c r="A77" s="8">
        <v>47818</v>
      </c>
      <c r="B77">
        <v>94</v>
      </c>
    </row>
    <row r="78" spans="1:2" x14ac:dyDescent="0.45">
      <c r="A78" s="8">
        <v>47819</v>
      </c>
      <c r="B78">
        <v>16</v>
      </c>
    </row>
    <row r="79" spans="1:2" x14ac:dyDescent="0.45">
      <c r="A79" s="8" t="s">
        <v>62</v>
      </c>
      <c r="B79">
        <v>54</v>
      </c>
    </row>
    <row r="80" spans="1:2" x14ac:dyDescent="0.45">
      <c r="A80" s="8" t="s">
        <v>63</v>
      </c>
      <c r="B80">
        <v>21</v>
      </c>
    </row>
    <row r="81" spans="1:2" x14ac:dyDescent="0.45">
      <c r="A81" s="8" t="s">
        <v>64</v>
      </c>
      <c r="B81">
        <v>52</v>
      </c>
    </row>
    <row r="82" spans="1:2" x14ac:dyDescent="0.45">
      <c r="A82" s="8" t="s">
        <v>65</v>
      </c>
      <c r="B82">
        <v>40</v>
      </c>
    </row>
    <row r="83" spans="1:2" x14ac:dyDescent="0.45">
      <c r="A83" s="8" t="s">
        <v>66</v>
      </c>
      <c r="B83">
        <v>72</v>
      </c>
    </row>
    <row r="84" spans="1:2" x14ac:dyDescent="0.45">
      <c r="A84" s="8" t="s">
        <v>67</v>
      </c>
      <c r="B84">
        <v>86</v>
      </c>
    </row>
    <row r="85" spans="1:2" x14ac:dyDescent="0.45">
      <c r="A85" s="8" t="s">
        <v>68</v>
      </c>
      <c r="B85">
        <v>48</v>
      </c>
    </row>
    <row r="86" spans="1:2" x14ac:dyDescent="0.45">
      <c r="A86" s="8" t="s">
        <v>69</v>
      </c>
      <c r="B86">
        <v>47</v>
      </c>
    </row>
    <row r="87" spans="1:2" x14ac:dyDescent="0.45">
      <c r="A87" s="8" t="s">
        <v>70</v>
      </c>
      <c r="B87">
        <v>30</v>
      </c>
    </row>
    <row r="88" spans="1:2" x14ac:dyDescent="0.45">
      <c r="A88" s="8" t="s">
        <v>71</v>
      </c>
      <c r="B88">
        <v>79</v>
      </c>
    </row>
    <row r="89" spans="1:2" x14ac:dyDescent="0.45">
      <c r="A89" s="8" t="s">
        <v>72</v>
      </c>
      <c r="B89">
        <v>22</v>
      </c>
    </row>
    <row r="90" spans="1:2" x14ac:dyDescent="0.45">
      <c r="A90" s="8" t="s">
        <v>73</v>
      </c>
      <c r="B90">
        <v>27</v>
      </c>
    </row>
    <row r="91" spans="1:2" x14ac:dyDescent="0.45">
      <c r="A91" s="8" t="s">
        <v>74</v>
      </c>
      <c r="B91">
        <v>39</v>
      </c>
    </row>
    <row r="92" spans="1:2" x14ac:dyDescent="0.45">
      <c r="A92" s="8" t="s">
        <v>75</v>
      </c>
      <c r="B92">
        <v>7</v>
      </c>
    </row>
    <row r="93" spans="1:2" x14ac:dyDescent="0.45">
      <c r="A93" s="8" t="s">
        <v>76</v>
      </c>
      <c r="B93">
        <v>83</v>
      </c>
    </row>
    <row r="94" spans="1:2" x14ac:dyDescent="0.45">
      <c r="A94" s="8" t="s">
        <v>77</v>
      </c>
      <c r="B94">
        <v>24</v>
      </c>
    </row>
    <row r="95" spans="1:2" x14ac:dyDescent="0.45">
      <c r="A95" s="8" t="s">
        <v>78</v>
      </c>
      <c r="B95">
        <v>86</v>
      </c>
    </row>
    <row r="96" spans="1:2" x14ac:dyDescent="0.45">
      <c r="A96" s="8" t="s">
        <v>79</v>
      </c>
      <c r="B96">
        <v>70</v>
      </c>
    </row>
    <row r="97" spans="1:2" x14ac:dyDescent="0.45">
      <c r="A97" s="8" t="s">
        <v>80</v>
      </c>
      <c r="B97">
        <v>48</v>
      </c>
    </row>
    <row r="98" spans="1:2" x14ac:dyDescent="0.45">
      <c r="A98" s="8" t="s">
        <v>81</v>
      </c>
      <c r="B98">
        <v>18</v>
      </c>
    </row>
    <row r="99" spans="1:2" x14ac:dyDescent="0.45">
      <c r="A99" s="8" t="s">
        <v>82</v>
      </c>
      <c r="B99">
        <v>75</v>
      </c>
    </row>
    <row r="100" spans="1:2" x14ac:dyDescent="0.45">
      <c r="A100" s="8" t="s">
        <v>83</v>
      </c>
      <c r="B100">
        <v>52</v>
      </c>
    </row>
    <row r="101" spans="1:2" x14ac:dyDescent="0.45">
      <c r="A101" s="8" t="s">
        <v>84</v>
      </c>
      <c r="B101">
        <v>53</v>
      </c>
    </row>
    <row r="102" spans="1:2" x14ac:dyDescent="0.45">
      <c r="A102" s="8" t="s">
        <v>85</v>
      </c>
      <c r="B102">
        <v>7</v>
      </c>
    </row>
    <row r="103" spans="1:2" x14ac:dyDescent="0.45">
      <c r="A103" s="8" t="s">
        <v>86</v>
      </c>
      <c r="B103">
        <v>7</v>
      </c>
    </row>
    <row r="104" spans="1:2" x14ac:dyDescent="0.45">
      <c r="A104" s="8" t="s">
        <v>87</v>
      </c>
      <c r="B104">
        <v>84</v>
      </c>
    </row>
    <row r="105" spans="1:2" x14ac:dyDescent="0.45">
      <c r="A105" s="8" t="s">
        <v>88</v>
      </c>
      <c r="B105">
        <v>35</v>
      </c>
    </row>
    <row r="106" spans="1:2" x14ac:dyDescent="0.45">
      <c r="A106" s="8" t="s">
        <v>89</v>
      </c>
      <c r="B106">
        <v>92</v>
      </c>
    </row>
    <row r="107" spans="1:2" x14ac:dyDescent="0.45">
      <c r="A107" s="8" t="s">
        <v>90</v>
      </c>
      <c r="B107">
        <v>66</v>
      </c>
    </row>
    <row r="108" spans="1:2" x14ac:dyDescent="0.45">
      <c r="A108" s="8" t="s">
        <v>91</v>
      </c>
      <c r="B108">
        <v>74</v>
      </c>
    </row>
    <row r="109" spans="1:2" x14ac:dyDescent="0.45">
      <c r="A109" s="8" t="s">
        <v>92</v>
      </c>
      <c r="B109">
        <v>42</v>
      </c>
    </row>
    <row r="110" spans="1:2" x14ac:dyDescent="0.45">
      <c r="A110" s="8" t="s">
        <v>93</v>
      </c>
      <c r="B110">
        <v>92</v>
      </c>
    </row>
    <row r="111" spans="1:2" x14ac:dyDescent="0.45">
      <c r="A111" s="8">
        <v>48225</v>
      </c>
      <c r="B111">
        <v>84</v>
      </c>
    </row>
    <row r="112" spans="1:2" x14ac:dyDescent="0.45">
      <c r="A112" s="8">
        <v>48580</v>
      </c>
      <c r="B112">
        <v>1</v>
      </c>
    </row>
    <row r="113" spans="1:2" x14ac:dyDescent="0.45">
      <c r="A113" s="8">
        <v>48581</v>
      </c>
      <c r="B113">
        <v>6</v>
      </c>
    </row>
    <row r="114" spans="1:2" x14ac:dyDescent="0.45">
      <c r="A114" s="8">
        <v>48672</v>
      </c>
      <c r="B114">
        <v>90</v>
      </c>
    </row>
    <row r="115" spans="1:2" x14ac:dyDescent="0.45">
      <c r="A115" s="8">
        <v>48673</v>
      </c>
      <c r="B115">
        <v>55</v>
      </c>
    </row>
    <row r="116" spans="1:2" x14ac:dyDescent="0.45">
      <c r="A116" s="8">
        <v>48704</v>
      </c>
      <c r="B116">
        <v>8</v>
      </c>
    </row>
    <row r="117" spans="1:2" x14ac:dyDescent="0.45">
      <c r="A117" s="8">
        <v>48705</v>
      </c>
      <c r="B117">
        <v>54</v>
      </c>
    </row>
    <row r="118" spans="1:2" x14ac:dyDescent="0.45">
      <c r="A118" s="8">
        <v>48737</v>
      </c>
      <c r="B118">
        <v>29</v>
      </c>
    </row>
    <row r="119" spans="1:2" x14ac:dyDescent="0.45">
      <c r="A119" s="8">
        <v>48738</v>
      </c>
      <c r="B119">
        <v>79</v>
      </c>
    </row>
    <row r="120" spans="1:2" x14ac:dyDescent="0.45">
      <c r="A120" s="8">
        <v>48739</v>
      </c>
      <c r="B120">
        <v>75</v>
      </c>
    </row>
    <row r="121" spans="1:2" x14ac:dyDescent="0.45">
      <c r="A121" s="8">
        <v>48770</v>
      </c>
      <c r="B121">
        <v>34</v>
      </c>
    </row>
    <row r="122" spans="1:2" x14ac:dyDescent="0.45">
      <c r="A122" s="8">
        <v>48771</v>
      </c>
      <c r="B122">
        <v>4</v>
      </c>
    </row>
    <row r="123" spans="1:2" x14ac:dyDescent="0.45">
      <c r="A123" s="8">
        <v>48803</v>
      </c>
      <c r="B123">
        <v>58</v>
      </c>
    </row>
    <row r="124" spans="1:2" x14ac:dyDescent="0.45">
      <c r="A124" s="8">
        <v>49157</v>
      </c>
      <c r="B124">
        <v>58</v>
      </c>
    </row>
    <row r="125" spans="1:2" x14ac:dyDescent="0.45">
      <c r="A125" s="8">
        <v>49158</v>
      </c>
      <c r="B125">
        <v>25</v>
      </c>
    </row>
    <row r="126" spans="1:2" x14ac:dyDescent="0.45">
      <c r="A126" s="8">
        <v>49251</v>
      </c>
      <c r="B126">
        <v>29</v>
      </c>
    </row>
    <row r="127" spans="1:2" x14ac:dyDescent="0.45">
      <c r="A127" s="8">
        <v>49252</v>
      </c>
      <c r="B127">
        <v>65</v>
      </c>
    </row>
    <row r="128" spans="1:2" x14ac:dyDescent="0.45">
      <c r="A128" s="8">
        <v>49283</v>
      </c>
      <c r="B128">
        <v>33</v>
      </c>
    </row>
    <row r="129" spans="1:2" x14ac:dyDescent="0.45">
      <c r="A129" s="8">
        <v>49284</v>
      </c>
      <c r="B129">
        <v>30</v>
      </c>
    </row>
    <row r="130" spans="1:2" x14ac:dyDescent="0.45">
      <c r="A130" s="8" t="s">
        <v>94</v>
      </c>
      <c r="B130">
        <v>43</v>
      </c>
    </row>
    <row r="131" spans="1:2" x14ac:dyDescent="0.45">
      <c r="A131" s="8" t="s">
        <v>95</v>
      </c>
      <c r="B131">
        <v>18</v>
      </c>
    </row>
    <row r="132" spans="1:2" x14ac:dyDescent="0.45">
      <c r="A132" s="8" t="s">
        <v>96</v>
      </c>
      <c r="B132">
        <v>35</v>
      </c>
    </row>
    <row r="133" spans="1:2" x14ac:dyDescent="0.45">
      <c r="A133" s="8" t="s">
        <v>97</v>
      </c>
      <c r="B133">
        <v>51</v>
      </c>
    </row>
    <row r="134" spans="1:2" x14ac:dyDescent="0.45">
      <c r="A134" s="8" t="s">
        <v>98</v>
      </c>
      <c r="B134">
        <v>88</v>
      </c>
    </row>
    <row r="135" spans="1:2" x14ac:dyDescent="0.45">
      <c r="A135" s="8" t="s">
        <v>99</v>
      </c>
      <c r="B135">
        <v>39</v>
      </c>
    </row>
    <row r="136" spans="1:2" x14ac:dyDescent="0.45">
      <c r="A136" s="8" t="s">
        <v>100</v>
      </c>
      <c r="B136">
        <v>75</v>
      </c>
    </row>
    <row r="137" spans="1:2" x14ac:dyDescent="0.45">
      <c r="A137" s="8" t="s">
        <v>101</v>
      </c>
      <c r="B137">
        <v>90</v>
      </c>
    </row>
    <row r="138" spans="1:2" x14ac:dyDescent="0.45">
      <c r="A138" s="8" t="s">
        <v>102</v>
      </c>
      <c r="B138">
        <v>46</v>
      </c>
    </row>
    <row r="139" spans="1:2" x14ac:dyDescent="0.45">
      <c r="A139" s="8" t="s">
        <v>103</v>
      </c>
      <c r="B139">
        <v>82</v>
      </c>
    </row>
    <row r="140" spans="1:2" x14ac:dyDescent="0.45">
      <c r="A140" s="8" t="s">
        <v>104</v>
      </c>
      <c r="B140">
        <v>13</v>
      </c>
    </row>
    <row r="141" spans="1:2" x14ac:dyDescent="0.45">
      <c r="A141" s="8" t="s">
        <v>105</v>
      </c>
      <c r="B141">
        <v>8</v>
      </c>
    </row>
    <row r="142" spans="1:2" x14ac:dyDescent="0.45">
      <c r="A142" s="8" t="s">
        <v>106</v>
      </c>
      <c r="B142">
        <v>60</v>
      </c>
    </row>
    <row r="143" spans="1:2" x14ac:dyDescent="0.45">
      <c r="A143" s="8" t="s">
        <v>107</v>
      </c>
      <c r="B143">
        <v>89</v>
      </c>
    </row>
    <row r="144" spans="1:2" x14ac:dyDescent="0.45">
      <c r="A144" s="8" t="s">
        <v>108</v>
      </c>
      <c r="B144">
        <v>36</v>
      </c>
    </row>
    <row r="145" spans="1:2" x14ac:dyDescent="0.45">
      <c r="A145" s="8" t="s">
        <v>109</v>
      </c>
      <c r="B145">
        <v>23</v>
      </c>
    </row>
    <row r="146" spans="1:2" x14ac:dyDescent="0.45">
      <c r="A146" s="8" t="s">
        <v>110</v>
      </c>
      <c r="B146">
        <v>1</v>
      </c>
    </row>
    <row r="147" spans="1:2" x14ac:dyDescent="0.45">
      <c r="A147" s="8" t="s">
        <v>111</v>
      </c>
      <c r="B147">
        <v>5</v>
      </c>
    </row>
    <row r="148" spans="1:2" x14ac:dyDescent="0.45">
      <c r="A148" s="8" t="s">
        <v>112</v>
      </c>
      <c r="B148">
        <v>21</v>
      </c>
    </row>
    <row r="149" spans="1:2" x14ac:dyDescent="0.45">
      <c r="A149" s="8" t="s">
        <v>113</v>
      </c>
      <c r="B149">
        <v>59</v>
      </c>
    </row>
    <row r="150" spans="1:2" x14ac:dyDescent="0.45">
      <c r="A150" s="8" t="s">
        <v>114</v>
      </c>
      <c r="B150">
        <v>16</v>
      </c>
    </row>
    <row r="151" spans="1:2" x14ac:dyDescent="0.45">
      <c r="A151" s="8" t="s">
        <v>115</v>
      </c>
      <c r="B151">
        <v>90</v>
      </c>
    </row>
    <row r="152" spans="1:2" x14ac:dyDescent="0.45">
      <c r="A152" s="8" t="s">
        <v>116</v>
      </c>
      <c r="B152">
        <v>34</v>
      </c>
    </row>
    <row r="153" spans="1:2" x14ac:dyDescent="0.45">
      <c r="A153" s="8" t="s">
        <v>117</v>
      </c>
      <c r="B153">
        <v>37</v>
      </c>
    </row>
    <row r="154" spans="1:2" x14ac:dyDescent="0.45">
      <c r="A154" s="8" t="s">
        <v>118</v>
      </c>
      <c r="B154">
        <v>51</v>
      </c>
    </row>
    <row r="155" spans="1:2" x14ac:dyDescent="0.45">
      <c r="A155" s="8" t="s">
        <v>119</v>
      </c>
      <c r="B155">
        <v>25</v>
      </c>
    </row>
    <row r="156" spans="1:2" x14ac:dyDescent="0.45">
      <c r="A156" s="8" t="s">
        <v>120</v>
      </c>
      <c r="B156">
        <v>20</v>
      </c>
    </row>
    <row r="157" spans="1:2" x14ac:dyDescent="0.45">
      <c r="A157" s="8" t="s">
        <v>121</v>
      </c>
      <c r="B157">
        <v>77</v>
      </c>
    </row>
    <row r="158" spans="1:2" x14ac:dyDescent="0.45">
      <c r="A158" s="8" t="s">
        <v>122</v>
      </c>
      <c r="B158">
        <v>57</v>
      </c>
    </row>
    <row r="159" spans="1:2" x14ac:dyDescent="0.45">
      <c r="A159" s="8" t="s">
        <v>123</v>
      </c>
      <c r="B159">
        <v>23</v>
      </c>
    </row>
    <row r="160" spans="1:2" x14ac:dyDescent="0.45">
      <c r="A160" s="8" t="s">
        <v>124</v>
      </c>
      <c r="B160">
        <v>24</v>
      </c>
    </row>
    <row r="161" spans="1:2" x14ac:dyDescent="0.45">
      <c r="A161" s="8" t="s">
        <v>125</v>
      </c>
      <c r="B161">
        <v>92</v>
      </c>
    </row>
    <row r="162" spans="1:2" x14ac:dyDescent="0.45">
      <c r="A162" s="8" t="s">
        <v>126</v>
      </c>
      <c r="B162">
        <v>94</v>
      </c>
    </row>
    <row r="163" spans="1:2" x14ac:dyDescent="0.45">
      <c r="A163" s="8">
        <v>50045</v>
      </c>
      <c r="B163">
        <v>31</v>
      </c>
    </row>
    <row r="164" spans="1:2" x14ac:dyDescent="0.45">
      <c r="A164" s="8">
        <v>50046</v>
      </c>
      <c r="B164">
        <v>20</v>
      </c>
    </row>
    <row r="165" spans="1:2" x14ac:dyDescent="0.45">
      <c r="A165" s="8">
        <v>50078</v>
      </c>
      <c r="B165">
        <v>24</v>
      </c>
    </row>
    <row r="166" spans="1:2" x14ac:dyDescent="0.45">
      <c r="A166" s="8">
        <v>50079</v>
      </c>
      <c r="B166">
        <v>3</v>
      </c>
    </row>
    <row r="167" spans="1:2" x14ac:dyDescent="0.45">
      <c r="A167" s="8">
        <v>50080</v>
      </c>
      <c r="B167">
        <v>25</v>
      </c>
    </row>
    <row r="168" spans="1:2" x14ac:dyDescent="0.45">
      <c r="A168" s="8">
        <v>50109</v>
      </c>
      <c r="B168">
        <v>43</v>
      </c>
    </row>
    <row r="169" spans="1:2" x14ac:dyDescent="0.45">
      <c r="A169" s="8">
        <v>50110</v>
      </c>
      <c r="B169">
        <v>77</v>
      </c>
    </row>
    <row r="170" spans="1:2" x14ac:dyDescent="0.45">
      <c r="A170" s="8">
        <v>50142</v>
      </c>
      <c r="B170">
        <v>100</v>
      </c>
    </row>
    <row r="171" spans="1:2" x14ac:dyDescent="0.45">
      <c r="A171" s="8">
        <v>50496</v>
      </c>
      <c r="B171">
        <v>11</v>
      </c>
    </row>
    <row r="172" spans="1:2" x14ac:dyDescent="0.45">
      <c r="A172" s="8">
        <v>50497</v>
      </c>
      <c r="B172">
        <v>13</v>
      </c>
    </row>
    <row r="173" spans="1:2" x14ac:dyDescent="0.45">
      <c r="A173" s="8">
        <v>50589</v>
      </c>
      <c r="B173">
        <v>46</v>
      </c>
    </row>
    <row r="174" spans="1:2" x14ac:dyDescent="0.45">
      <c r="A174" s="8">
        <v>50590</v>
      </c>
      <c r="B174">
        <v>8</v>
      </c>
    </row>
    <row r="175" spans="1:2" x14ac:dyDescent="0.45">
      <c r="A175" s="8">
        <v>50622</v>
      </c>
      <c r="B175">
        <v>57</v>
      </c>
    </row>
    <row r="176" spans="1:2" x14ac:dyDescent="0.45">
      <c r="A176" s="8">
        <v>50623</v>
      </c>
      <c r="B176">
        <v>29</v>
      </c>
    </row>
    <row r="177" spans="1:2" x14ac:dyDescent="0.45">
      <c r="A177" s="8">
        <v>50655</v>
      </c>
      <c r="B177">
        <v>98</v>
      </c>
    </row>
    <row r="178" spans="1:2" x14ac:dyDescent="0.45">
      <c r="A178" s="8">
        <v>50656</v>
      </c>
      <c r="B178">
        <v>42</v>
      </c>
    </row>
    <row r="179" spans="1:2" x14ac:dyDescent="0.45">
      <c r="A179" s="8">
        <v>50657</v>
      </c>
      <c r="B179">
        <v>73</v>
      </c>
    </row>
    <row r="180" spans="1:2" x14ac:dyDescent="0.45">
      <c r="A180" s="8">
        <v>50688</v>
      </c>
      <c r="B180">
        <v>34</v>
      </c>
    </row>
    <row r="181" spans="1:2" x14ac:dyDescent="0.45">
      <c r="A181" s="8">
        <v>50689</v>
      </c>
      <c r="B181">
        <v>61</v>
      </c>
    </row>
    <row r="182" spans="1:2" x14ac:dyDescent="0.45">
      <c r="A182" s="8">
        <v>50721</v>
      </c>
      <c r="B182">
        <v>94</v>
      </c>
    </row>
    <row r="183" spans="1:2" x14ac:dyDescent="0.45">
      <c r="A183" s="8">
        <v>51075</v>
      </c>
      <c r="B183">
        <v>43</v>
      </c>
    </row>
    <row r="184" spans="1:2" x14ac:dyDescent="0.45">
      <c r="A184" s="8">
        <v>51076</v>
      </c>
      <c r="B184">
        <v>22</v>
      </c>
    </row>
    <row r="185" spans="1:2" x14ac:dyDescent="0.45">
      <c r="A185" s="8" t="s">
        <v>127</v>
      </c>
      <c r="B185">
        <v>73</v>
      </c>
    </row>
    <row r="186" spans="1:2" x14ac:dyDescent="0.45">
      <c r="A186" s="8" t="s">
        <v>128</v>
      </c>
      <c r="B186">
        <v>12</v>
      </c>
    </row>
    <row r="187" spans="1:2" x14ac:dyDescent="0.45">
      <c r="A187" s="8" t="s">
        <v>129</v>
      </c>
      <c r="B187">
        <v>83</v>
      </c>
    </row>
    <row r="188" spans="1:2" x14ac:dyDescent="0.45">
      <c r="A188" s="8" t="s">
        <v>130</v>
      </c>
      <c r="B188">
        <v>8</v>
      </c>
    </row>
    <row r="189" spans="1:2" x14ac:dyDescent="0.45">
      <c r="A189" s="8" t="s">
        <v>131</v>
      </c>
      <c r="B189">
        <v>96</v>
      </c>
    </row>
    <row r="190" spans="1:2" x14ac:dyDescent="0.45">
      <c r="A190" s="8" t="s">
        <v>132</v>
      </c>
      <c r="B190">
        <v>56</v>
      </c>
    </row>
    <row r="191" spans="1:2" x14ac:dyDescent="0.45">
      <c r="A191" s="8" t="s">
        <v>133</v>
      </c>
      <c r="B191">
        <v>15</v>
      </c>
    </row>
    <row r="192" spans="1:2" x14ac:dyDescent="0.45">
      <c r="A192" s="8" t="s">
        <v>134</v>
      </c>
      <c r="B192">
        <v>71</v>
      </c>
    </row>
    <row r="193" spans="1:2" x14ac:dyDescent="0.45">
      <c r="A193" s="8" t="s">
        <v>135</v>
      </c>
      <c r="B193">
        <v>90</v>
      </c>
    </row>
    <row r="194" spans="1:2" x14ac:dyDescent="0.45">
      <c r="A194" s="8" t="s">
        <v>136</v>
      </c>
      <c r="B194">
        <v>23</v>
      </c>
    </row>
    <row r="195" spans="1:2" x14ac:dyDescent="0.45">
      <c r="A195" s="8" t="s">
        <v>137</v>
      </c>
      <c r="B195">
        <v>31</v>
      </c>
    </row>
    <row r="196" spans="1:2" x14ac:dyDescent="0.45">
      <c r="A196" s="8" t="s">
        <v>138</v>
      </c>
      <c r="B196">
        <v>92</v>
      </c>
    </row>
    <row r="197" spans="1:2" x14ac:dyDescent="0.45">
      <c r="A197" s="8" t="s">
        <v>139</v>
      </c>
      <c r="B197">
        <v>87</v>
      </c>
    </row>
    <row r="198" spans="1:2" x14ac:dyDescent="0.45">
      <c r="A198" s="8" t="s">
        <v>140</v>
      </c>
      <c r="B198">
        <v>71</v>
      </c>
    </row>
    <row r="199" spans="1:2" x14ac:dyDescent="0.45">
      <c r="A199" s="8" t="s">
        <v>141</v>
      </c>
      <c r="B199">
        <v>78</v>
      </c>
    </row>
    <row r="200" spans="1:2" x14ac:dyDescent="0.45">
      <c r="A200" s="8" t="s">
        <v>142</v>
      </c>
      <c r="B200">
        <v>15</v>
      </c>
    </row>
    <row r="201" spans="1:2" x14ac:dyDescent="0.45">
      <c r="A201" s="8" t="s">
        <v>143</v>
      </c>
      <c r="B201">
        <v>25</v>
      </c>
    </row>
    <row r="202" spans="1:2" x14ac:dyDescent="0.45">
      <c r="A202" s="8" t="s">
        <v>144</v>
      </c>
      <c r="B202">
        <v>89</v>
      </c>
    </row>
    <row r="203" spans="1:2" x14ac:dyDescent="0.45">
      <c r="A203" s="8" t="s">
        <v>145</v>
      </c>
      <c r="B203">
        <v>49</v>
      </c>
    </row>
    <row r="204" spans="1:2" x14ac:dyDescent="0.45">
      <c r="A204" s="8" t="s">
        <v>146</v>
      </c>
      <c r="B204">
        <v>56</v>
      </c>
    </row>
    <row r="205" spans="1:2" x14ac:dyDescent="0.45">
      <c r="A205" s="8" t="s">
        <v>147</v>
      </c>
      <c r="B205">
        <v>54</v>
      </c>
    </row>
    <row r="206" spans="1:2" x14ac:dyDescent="0.45">
      <c r="A206" s="8" t="s">
        <v>148</v>
      </c>
      <c r="B206">
        <v>9</v>
      </c>
    </row>
    <row r="207" spans="1:2" x14ac:dyDescent="0.45">
      <c r="A207" s="8" t="s">
        <v>149</v>
      </c>
      <c r="B207">
        <v>20</v>
      </c>
    </row>
    <row r="208" spans="1:2" x14ac:dyDescent="0.45">
      <c r="A208" s="8" t="s">
        <v>150</v>
      </c>
      <c r="B208">
        <v>26</v>
      </c>
    </row>
    <row r="209" spans="1:2" x14ac:dyDescent="0.45">
      <c r="A209" s="8" t="s">
        <v>151</v>
      </c>
      <c r="B209">
        <v>5</v>
      </c>
    </row>
    <row r="210" spans="1:2" x14ac:dyDescent="0.45">
      <c r="A210" s="8" t="s">
        <v>152</v>
      </c>
      <c r="B210">
        <v>8</v>
      </c>
    </row>
    <row r="211" spans="1:2" x14ac:dyDescent="0.45">
      <c r="A211" s="8" t="s">
        <v>153</v>
      </c>
      <c r="B211">
        <v>77</v>
      </c>
    </row>
    <row r="212" spans="1:2" x14ac:dyDescent="0.45">
      <c r="A212" s="8" t="s">
        <v>154</v>
      </c>
      <c r="B212">
        <v>42</v>
      </c>
    </row>
    <row r="213" spans="1:2" x14ac:dyDescent="0.45">
      <c r="A213" s="8" t="s">
        <v>155</v>
      </c>
      <c r="B213">
        <v>26</v>
      </c>
    </row>
    <row r="214" spans="1:2" x14ac:dyDescent="0.45">
      <c r="A214" s="8" t="s">
        <v>156</v>
      </c>
      <c r="B214">
        <v>63</v>
      </c>
    </row>
    <row r="215" spans="1:2" x14ac:dyDescent="0.45">
      <c r="A215" s="8" t="s">
        <v>157</v>
      </c>
      <c r="B215">
        <v>90</v>
      </c>
    </row>
    <row r="216" spans="1:2" x14ac:dyDescent="0.45">
      <c r="A216" s="8" t="s">
        <v>158</v>
      </c>
      <c r="B216">
        <v>55</v>
      </c>
    </row>
    <row r="217" spans="1:2" x14ac:dyDescent="0.45">
      <c r="A217" s="8" t="s">
        <v>159</v>
      </c>
      <c r="B217">
        <v>65</v>
      </c>
    </row>
    <row r="218" spans="1:2" x14ac:dyDescent="0.45">
      <c r="A218" s="8" t="s">
        <v>160</v>
      </c>
      <c r="B218">
        <v>68</v>
      </c>
    </row>
    <row r="219" spans="1:2" x14ac:dyDescent="0.45">
      <c r="A219" s="8" t="s">
        <v>161</v>
      </c>
      <c r="B219">
        <v>8</v>
      </c>
    </row>
    <row r="220" spans="1:2" x14ac:dyDescent="0.45">
      <c r="A220" s="8">
        <v>51928</v>
      </c>
      <c r="B220">
        <v>98</v>
      </c>
    </row>
    <row r="221" spans="1:2" x14ac:dyDescent="0.45">
      <c r="A221" s="8">
        <v>51929</v>
      </c>
      <c r="B221">
        <v>21</v>
      </c>
    </row>
    <row r="222" spans="1:2" x14ac:dyDescent="0.45">
      <c r="A222" s="8">
        <v>51961</v>
      </c>
      <c r="B222">
        <v>5</v>
      </c>
    </row>
    <row r="223" spans="1:2" x14ac:dyDescent="0.45">
      <c r="A223" s="8">
        <v>51962</v>
      </c>
      <c r="B223">
        <v>76</v>
      </c>
    </row>
    <row r="224" spans="1:2" x14ac:dyDescent="0.45">
      <c r="A224" s="8">
        <v>51993</v>
      </c>
      <c r="B224">
        <v>63</v>
      </c>
    </row>
    <row r="225" spans="1:2" x14ac:dyDescent="0.45">
      <c r="A225" s="8">
        <v>51994</v>
      </c>
      <c r="B225">
        <v>21</v>
      </c>
    </row>
    <row r="226" spans="1:2" x14ac:dyDescent="0.45">
      <c r="A226" s="8">
        <v>51995</v>
      </c>
      <c r="B226">
        <v>33</v>
      </c>
    </row>
    <row r="227" spans="1:2" x14ac:dyDescent="0.45">
      <c r="A227" s="8">
        <v>52027</v>
      </c>
      <c r="B227">
        <v>49</v>
      </c>
    </row>
    <row r="228" spans="1:2" x14ac:dyDescent="0.45">
      <c r="A228" s="8">
        <v>52028</v>
      </c>
      <c r="B228">
        <v>47</v>
      </c>
    </row>
    <row r="229" spans="1:2" x14ac:dyDescent="0.45">
      <c r="A229" s="8">
        <v>52059</v>
      </c>
      <c r="B229">
        <v>32</v>
      </c>
    </row>
    <row r="230" spans="1:2" x14ac:dyDescent="0.45">
      <c r="A230" s="8">
        <v>52413</v>
      </c>
      <c r="B230">
        <v>5</v>
      </c>
    </row>
    <row r="231" spans="1:2" x14ac:dyDescent="0.45">
      <c r="A231" s="8">
        <v>52414</v>
      </c>
      <c r="B231">
        <v>91</v>
      </c>
    </row>
    <row r="232" spans="1:2" x14ac:dyDescent="0.45">
      <c r="A232" s="8">
        <v>52507</v>
      </c>
      <c r="B232">
        <v>94</v>
      </c>
    </row>
    <row r="233" spans="1:2" x14ac:dyDescent="0.45">
      <c r="A233" s="8">
        <v>52508</v>
      </c>
      <c r="B233">
        <v>7</v>
      </c>
    </row>
    <row r="234" spans="1:2" x14ac:dyDescent="0.45">
      <c r="A234" s="8">
        <v>52540</v>
      </c>
      <c r="B234">
        <v>81</v>
      </c>
    </row>
    <row r="235" spans="1:2" x14ac:dyDescent="0.45">
      <c r="A235" s="8">
        <v>52541</v>
      </c>
      <c r="B235">
        <v>68</v>
      </c>
    </row>
    <row r="236" spans="1:2" x14ac:dyDescent="0.45">
      <c r="A236" s="8">
        <v>52572</v>
      </c>
      <c r="B236">
        <v>45</v>
      </c>
    </row>
    <row r="237" spans="1:2" x14ac:dyDescent="0.45">
      <c r="A237" s="8">
        <v>52573</v>
      </c>
      <c r="B237">
        <v>85</v>
      </c>
    </row>
    <row r="238" spans="1:2" x14ac:dyDescent="0.45">
      <c r="A238" s="8">
        <v>52574</v>
      </c>
      <c r="B238">
        <v>64</v>
      </c>
    </row>
    <row r="239" spans="1:2" x14ac:dyDescent="0.45">
      <c r="A239" s="8" t="s">
        <v>162</v>
      </c>
      <c r="B239">
        <v>68</v>
      </c>
    </row>
    <row r="240" spans="1:2" x14ac:dyDescent="0.45">
      <c r="A240" s="8" t="s">
        <v>163</v>
      </c>
      <c r="B240">
        <v>57</v>
      </c>
    </row>
    <row r="241" spans="1:2" x14ac:dyDescent="0.45">
      <c r="A241" s="8" t="s">
        <v>164</v>
      </c>
      <c r="B241">
        <v>95</v>
      </c>
    </row>
    <row r="242" spans="1:2" x14ac:dyDescent="0.45">
      <c r="A242" s="8" t="s">
        <v>165</v>
      </c>
      <c r="B242">
        <v>61</v>
      </c>
    </row>
    <row r="243" spans="1:2" x14ac:dyDescent="0.45">
      <c r="A243" s="8" t="s">
        <v>166</v>
      </c>
      <c r="B243">
        <v>13</v>
      </c>
    </row>
    <row r="244" spans="1:2" x14ac:dyDescent="0.45">
      <c r="A244" s="8" t="s">
        <v>167</v>
      </c>
      <c r="B244">
        <v>50</v>
      </c>
    </row>
    <row r="245" spans="1:2" x14ac:dyDescent="0.45">
      <c r="A245" s="8" t="s">
        <v>168</v>
      </c>
      <c r="B245">
        <v>90</v>
      </c>
    </row>
    <row r="246" spans="1:2" x14ac:dyDescent="0.45">
      <c r="A246" s="8" t="s">
        <v>169</v>
      </c>
      <c r="B246">
        <v>98</v>
      </c>
    </row>
    <row r="247" spans="1:2" x14ac:dyDescent="0.45">
      <c r="A247" s="8" t="s">
        <v>170</v>
      </c>
      <c r="B247">
        <v>38</v>
      </c>
    </row>
    <row r="248" spans="1:2" x14ac:dyDescent="0.45">
      <c r="A248" s="8" t="s">
        <v>171</v>
      </c>
      <c r="B248">
        <v>31</v>
      </c>
    </row>
    <row r="249" spans="1:2" x14ac:dyDescent="0.45">
      <c r="A249" s="8" t="s">
        <v>172</v>
      </c>
      <c r="B249">
        <v>70</v>
      </c>
    </row>
    <row r="250" spans="1:2" x14ac:dyDescent="0.45">
      <c r="A250" s="8" t="s">
        <v>173</v>
      </c>
      <c r="B250">
        <v>48</v>
      </c>
    </row>
    <row r="251" spans="1:2" x14ac:dyDescent="0.45">
      <c r="A251" s="8" t="s">
        <v>174</v>
      </c>
      <c r="B251">
        <v>0</v>
      </c>
    </row>
    <row r="252" spans="1:2" x14ac:dyDescent="0.45">
      <c r="A252" s="8" t="s">
        <v>175</v>
      </c>
      <c r="B252">
        <v>21</v>
      </c>
    </row>
    <row r="253" spans="1:2" x14ac:dyDescent="0.45">
      <c r="A253" s="8" t="s">
        <v>176</v>
      </c>
      <c r="B253">
        <v>3</v>
      </c>
    </row>
    <row r="254" spans="1:2" x14ac:dyDescent="0.45">
      <c r="A254" s="8" t="s">
        <v>177</v>
      </c>
      <c r="B254">
        <v>14</v>
      </c>
    </row>
    <row r="255" spans="1:2" x14ac:dyDescent="0.45">
      <c r="A255" s="8" t="s">
        <v>178</v>
      </c>
      <c r="B255">
        <v>70</v>
      </c>
    </row>
    <row r="256" spans="1:2" x14ac:dyDescent="0.45">
      <c r="A256" s="8" t="s">
        <v>179</v>
      </c>
      <c r="B256">
        <v>70</v>
      </c>
    </row>
    <row r="257" spans="1:2" x14ac:dyDescent="0.45">
      <c r="A257" s="8" t="s">
        <v>180</v>
      </c>
      <c r="B257">
        <v>81</v>
      </c>
    </row>
    <row r="258" spans="1:2" x14ac:dyDescent="0.45">
      <c r="A258" s="8" t="s">
        <v>181</v>
      </c>
      <c r="B258">
        <v>95</v>
      </c>
    </row>
    <row r="259" spans="1:2" x14ac:dyDescent="0.45">
      <c r="A259" s="8" t="s">
        <v>182</v>
      </c>
      <c r="B259">
        <v>53</v>
      </c>
    </row>
    <row r="260" spans="1:2" x14ac:dyDescent="0.45">
      <c r="A260" s="8" t="s">
        <v>183</v>
      </c>
      <c r="B260">
        <v>32</v>
      </c>
    </row>
    <row r="261" spans="1:2" x14ac:dyDescent="0.45">
      <c r="A261" s="8" t="s">
        <v>184</v>
      </c>
      <c r="B261">
        <v>74</v>
      </c>
    </row>
    <row r="262" spans="1:2" x14ac:dyDescent="0.45">
      <c r="A262" s="8" t="s">
        <v>185</v>
      </c>
      <c r="B262">
        <v>24</v>
      </c>
    </row>
    <row r="263" spans="1:2" x14ac:dyDescent="0.45">
      <c r="A263" s="8" t="s">
        <v>186</v>
      </c>
      <c r="B263">
        <v>68</v>
      </c>
    </row>
    <row r="264" spans="1:2" x14ac:dyDescent="0.45">
      <c r="A264" s="8" t="s">
        <v>187</v>
      </c>
      <c r="B264">
        <v>63</v>
      </c>
    </row>
    <row r="265" spans="1:2" x14ac:dyDescent="0.45">
      <c r="A265" s="8" t="s">
        <v>188</v>
      </c>
      <c r="B265">
        <v>34</v>
      </c>
    </row>
    <row r="266" spans="1:2" x14ac:dyDescent="0.45">
      <c r="A266" s="8" t="s">
        <v>189</v>
      </c>
      <c r="B266">
        <v>24</v>
      </c>
    </row>
    <row r="267" spans="1:2" x14ac:dyDescent="0.45">
      <c r="A267" s="8" t="s">
        <v>190</v>
      </c>
      <c r="B267">
        <v>79</v>
      </c>
    </row>
    <row r="268" spans="1:2" x14ac:dyDescent="0.45">
      <c r="A268" s="8" t="s">
        <v>191</v>
      </c>
      <c r="B268">
        <v>77</v>
      </c>
    </row>
    <row r="269" spans="1:2" x14ac:dyDescent="0.45">
      <c r="A269" s="8" t="s">
        <v>192</v>
      </c>
      <c r="B269">
        <v>51</v>
      </c>
    </row>
    <row r="270" spans="1:2" x14ac:dyDescent="0.45">
      <c r="A270" s="8" t="s">
        <v>193</v>
      </c>
      <c r="B270">
        <v>74</v>
      </c>
    </row>
    <row r="271" spans="1:2" x14ac:dyDescent="0.45">
      <c r="A271" s="8">
        <v>53334</v>
      </c>
      <c r="B271">
        <v>16</v>
      </c>
    </row>
    <row r="272" spans="1:2" x14ac:dyDescent="0.45">
      <c r="A272" s="8">
        <v>53335</v>
      </c>
      <c r="B272">
        <v>1</v>
      </c>
    </row>
    <row r="273" spans="1:2" x14ac:dyDescent="0.45">
      <c r="A273" s="8">
        <v>53336</v>
      </c>
      <c r="B273">
        <v>76</v>
      </c>
    </row>
    <row r="274" spans="1:2" x14ac:dyDescent="0.45">
      <c r="A274" s="8">
        <v>53368</v>
      </c>
      <c r="B274">
        <v>65</v>
      </c>
    </row>
    <row r="275" spans="1:2" x14ac:dyDescent="0.45">
      <c r="A275" s="8">
        <v>53369</v>
      </c>
      <c r="B275">
        <v>82</v>
      </c>
    </row>
    <row r="276" spans="1:2" x14ac:dyDescent="0.45">
      <c r="A276" s="8">
        <v>53398</v>
      </c>
      <c r="B276">
        <v>47</v>
      </c>
    </row>
    <row r="277" spans="1:2" x14ac:dyDescent="0.45">
      <c r="A277" s="8">
        <v>53752</v>
      </c>
      <c r="B277">
        <v>99</v>
      </c>
    </row>
    <row r="278" spans="1:2" x14ac:dyDescent="0.45">
      <c r="A278" s="8">
        <v>53753</v>
      </c>
      <c r="B278">
        <v>42</v>
      </c>
    </row>
    <row r="279" spans="1:2" x14ac:dyDescent="0.45">
      <c r="A279" s="8">
        <v>53846</v>
      </c>
      <c r="B279">
        <v>21</v>
      </c>
    </row>
    <row r="280" spans="1:2" x14ac:dyDescent="0.45">
      <c r="A280" s="8">
        <v>53847</v>
      </c>
      <c r="B280">
        <v>11</v>
      </c>
    </row>
    <row r="281" spans="1:2" x14ac:dyDescent="0.45">
      <c r="A281" s="8">
        <v>53878</v>
      </c>
      <c r="B281">
        <v>82</v>
      </c>
    </row>
    <row r="282" spans="1:2" x14ac:dyDescent="0.45">
      <c r="A282" s="8">
        <v>53879</v>
      </c>
      <c r="B282">
        <v>100</v>
      </c>
    </row>
    <row r="283" spans="1:2" x14ac:dyDescent="0.45">
      <c r="A283" s="8">
        <v>53911</v>
      </c>
      <c r="B283">
        <v>77</v>
      </c>
    </row>
    <row r="284" spans="1:2" x14ac:dyDescent="0.45">
      <c r="A284" s="8">
        <v>53912</v>
      </c>
      <c r="B284">
        <v>69</v>
      </c>
    </row>
    <row r="285" spans="1:2" x14ac:dyDescent="0.45">
      <c r="A285" s="8">
        <v>53913</v>
      </c>
      <c r="B285">
        <v>84</v>
      </c>
    </row>
    <row r="286" spans="1:2" x14ac:dyDescent="0.45">
      <c r="A286" s="8">
        <v>53945</v>
      </c>
      <c r="B286">
        <v>60</v>
      </c>
    </row>
    <row r="287" spans="1:2" x14ac:dyDescent="0.45">
      <c r="A287" s="8">
        <v>53946</v>
      </c>
      <c r="B287">
        <v>51</v>
      </c>
    </row>
    <row r="288" spans="1:2" x14ac:dyDescent="0.45">
      <c r="A288" s="8">
        <v>53977</v>
      </c>
      <c r="B288">
        <v>20</v>
      </c>
    </row>
    <row r="289" spans="1:2" x14ac:dyDescent="0.45">
      <c r="A289" s="8">
        <v>54332</v>
      </c>
      <c r="B289">
        <v>48</v>
      </c>
    </row>
    <row r="290" spans="1:2" x14ac:dyDescent="0.45">
      <c r="A290" s="8">
        <v>54333</v>
      </c>
      <c r="B290">
        <v>48</v>
      </c>
    </row>
    <row r="291" spans="1:2" x14ac:dyDescent="0.45">
      <c r="A291" s="8">
        <v>54395</v>
      </c>
      <c r="B291">
        <v>80</v>
      </c>
    </row>
    <row r="292" spans="1:2" x14ac:dyDescent="0.45">
      <c r="A292" s="8">
        <v>54396</v>
      </c>
      <c r="B292">
        <v>55</v>
      </c>
    </row>
    <row r="293" spans="1:2" x14ac:dyDescent="0.45">
      <c r="A293" s="8" t="s">
        <v>194</v>
      </c>
      <c r="B293">
        <v>42</v>
      </c>
    </row>
    <row r="294" spans="1:2" x14ac:dyDescent="0.45">
      <c r="A294" s="8" t="s">
        <v>195</v>
      </c>
      <c r="B294">
        <v>0</v>
      </c>
    </row>
    <row r="295" spans="1:2" x14ac:dyDescent="0.45">
      <c r="A295" s="8" t="s">
        <v>196</v>
      </c>
      <c r="B295">
        <v>87</v>
      </c>
    </row>
    <row r="296" spans="1:2" x14ac:dyDescent="0.45">
      <c r="A296" s="8" t="s">
        <v>197</v>
      </c>
      <c r="B296">
        <v>15</v>
      </c>
    </row>
    <row r="297" spans="1:2" x14ac:dyDescent="0.45">
      <c r="A297" s="8" t="s">
        <v>198</v>
      </c>
      <c r="B297">
        <v>2</v>
      </c>
    </row>
    <row r="298" spans="1:2" x14ac:dyDescent="0.45">
      <c r="A298" s="8" t="s">
        <v>199</v>
      </c>
      <c r="B298">
        <v>74</v>
      </c>
    </row>
    <row r="299" spans="1:2" x14ac:dyDescent="0.45">
      <c r="A299" s="8" t="s">
        <v>200</v>
      </c>
      <c r="B299">
        <v>96</v>
      </c>
    </row>
    <row r="300" spans="1:2" x14ac:dyDescent="0.45">
      <c r="A300" s="8" t="s">
        <v>201</v>
      </c>
      <c r="B300">
        <v>51</v>
      </c>
    </row>
    <row r="301" spans="1:2" x14ac:dyDescent="0.45">
      <c r="A301" s="8" t="s">
        <v>202</v>
      </c>
      <c r="B301">
        <v>40</v>
      </c>
    </row>
    <row r="302" spans="1:2" x14ac:dyDescent="0.45">
      <c r="A302" s="8" t="s">
        <v>203</v>
      </c>
      <c r="B302">
        <v>28</v>
      </c>
    </row>
    <row r="303" spans="1:2" x14ac:dyDescent="0.45">
      <c r="A303" s="8" t="s">
        <v>204</v>
      </c>
      <c r="B303">
        <v>14</v>
      </c>
    </row>
    <row r="304" spans="1:2" x14ac:dyDescent="0.45">
      <c r="A304" s="8" t="s">
        <v>205</v>
      </c>
      <c r="B304">
        <v>28</v>
      </c>
    </row>
    <row r="305" spans="1:2" x14ac:dyDescent="0.45">
      <c r="A305" s="8" t="s">
        <v>206</v>
      </c>
      <c r="B305">
        <v>53</v>
      </c>
    </row>
    <row r="306" spans="1:2" x14ac:dyDescent="0.45">
      <c r="A306" s="8" t="s">
        <v>207</v>
      </c>
      <c r="B306">
        <v>92</v>
      </c>
    </row>
    <row r="307" spans="1:2" x14ac:dyDescent="0.45">
      <c r="A307" s="8" t="s">
        <v>208</v>
      </c>
      <c r="B307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Parameters</vt:lpstr>
      <vt:lpstr>Cash</vt:lpstr>
      <vt:lpstr>Equity</vt:lpstr>
      <vt:lpstr>Bonds</vt:lpstr>
      <vt:lpstr>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Fabjan</dc:creator>
  <cp:lastModifiedBy>gregor Fabjan</cp:lastModifiedBy>
  <dcterms:created xsi:type="dcterms:W3CDTF">2023-12-03T12:34:20Z</dcterms:created>
  <dcterms:modified xsi:type="dcterms:W3CDTF">2023-12-12T09:04:48Z</dcterms:modified>
</cp:coreProperties>
</file>