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cl0-my.sharepoint.com/personal/dominique_garrido_uv_cl/Documents/AÑO 2024/PRIMER SEMESTRE/ICI512 CONTAB Y FINANZAS/"/>
    </mc:Choice>
  </mc:AlternateContent>
  <xr:revisionPtr revIDLastSave="0" documentId="8_{5B098EFC-BAA0-BE47-9123-8B8DFADEC305}" xr6:coauthVersionLast="47" xr6:coauthVersionMax="47" xr10:uidLastSave="{00000000-0000-0000-0000-000000000000}"/>
  <bookViews>
    <workbookView xWindow="0" yWindow="740" windowWidth="23260" windowHeight="12460" activeTab="2" xr2:uid="{21D46EFA-2F14-42BE-9012-C372F901F566}"/>
  </bookViews>
  <sheets>
    <sheet name="Libro Diario" sheetId="1" r:id="rId1"/>
    <sheet name="Libro Mayor" sheetId="2" r:id="rId2"/>
    <sheet name="Balan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8" i="2" l="1"/>
  <c r="P24" i="2"/>
  <c r="P26" i="2"/>
  <c r="O26" i="2"/>
  <c r="P25" i="2"/>
  <c r="O25" i="2"/>
  <c r="P23" i="2"/>
  <c r="P22" i="2"/>
  <c r="P21" i="2"/>
  <c r="G58" i="3" l="1"/>
  <c r="H57" i="3"/>
  <c r="G57" i="3"/>
  <c r="F57" i="3"/>
  <c r="M55" i="3"/>
  <c r="M53" i="3"/>
  <c r="M50" i="3"/>
  <c r="M51" i="3"/>
  <c r="M52" i="3"/>
  <c r="M49" i="3"/>
  <c r="K50" i="3"/>
  <c r="K51" i="3"/>
  <c r="K52" i="3"/>
  <c r="K49" i="3"/>
  <c r="M47" i="3"/>
  <c r="K47" i="3"/>
  <c r="I49" i="3"/>
  <c r="I47" i="3"/>
  <c r="G47" i="3"/>
  <c r="D52" i="3"/>
  <c r="D50" i="3"/>
  <c r="D49" i="3"/>
  <c r="D48" i="3"/>
  <c r="D47" i="3"/>
  <c r="C50" i="3"/>
  <c r="C49" i="3"/>
  <c r="C48" i="3"/>
  <c r="C47" i="3"/>
  <c r="I46" i="3"/>
  <c r="D46" i="3"/>
  <c r="E44" i="3"/>
  <c r="F44" i="3"/>
  <c r="G44" i="3"/>
  <c r="H44" i="3"/>
  <c r="I44" i="3"/>
  <c r="J44" i="3"/>
  <c r="K44" i="3"/>
  <c r="D44" i="3"/>
  <c r="J43" i="3"/>
  <c r="I43" i="3"/>
  <c r="J39" i="3"/>
  <c r="K38" i="3"/>
  <c r="K42" i="3" s="1"/>
  <c r="H37" i="3"/>
  <c r="H36" i="3"/>
  <c r="I35" i="3"/>
  <c r="I34" i="3"/>
  <c r="H33" i="3"/>
  <c r="J32" i="3"/>
  <c r="H31" i="3"/>
  <c r="J30" i="3"/>
  <c r="I29" i="3"/>
  <c r="H28" i="3"/>
  <c r="H27" i="3"/>
  <c r="H26" i="3"/>
  <c r="I25" i="3"/>
  <c r="H41" i="3"/>
  <c r="H40" i="3"/>
  <c r="H24" i="3"/>
  <c r="H23" i="3"/>
  <c r="E42" i="3"/>
  <c r="F42" i="3"/>
  <c r="G42" i="3"/>
  <c r="D42" i="3"/>
  <c r="G25" i="3"/>
  <c r="G29" i="3"/>
  <c r="G34" i="3"/>
  <c r="G35" i="3"/>
  <c r="G38" i="3"/>
  <c r="F24" i="3"/>
  <c r="F26" i="3"/>
  <c r="F27" i="3"/>
  <c r="F28" i="3"/>
  <c r="F30" i="3"/>
  <c r="F31" i="3"/>
  <c r="F32" i="3"/>
  <c r="F33" i="3"/>
  <c r="F36" i="3"/>
  <c r="F37" i="3"/>
  <c r="F39" i="3"/>
  <c r="F40" i="3"/>
  <c r="F41" i="3"/>
  <c r="F23" i="3"/>
  <c r="D41" i="3"/>
  <c r="D40" i="3"/>
  <c r="D39" i="3"/>
  <c r="E38" i="3"/>
  <c r="D37" i="3"/>
  <c r="D36" i="3"/>
  <c r="E35" i="3"/>
  <c r="E34" i="3"/>
  <c r="D34" i="3"/>
  <c r="E33" i="3"/>
  <c r="D33" i="3"/>
  <c r="D32" i="3"/>
  <c r="E31" i="3"/>
  <c r="D31" i="3"/>
  <c r="D30" i="3"/>
  <c r="E29" i="3"/>
  <c r="D29" i="3"/>
  <c r="D28" i="3"/>
  <c r="D27" i="3"/>
  <c r="E26" i="3"/>
  <c r="D26" i="3"/>
  <c r="E25" i="3"/>
  <c r="D25" i="3"/>
  <c r="E24" i="3"/>
  <c r="D24" i="3"/>
  <c r="E23" i="3"/>
  <c r="D23" i="3"/>
  <c r="F32" i="2"/>
  <c r="C54" i="2"/>
  <c r="I43" i="2"/>
  <c r="F43" i="2"/>
  <c r="F54" i="2"/>
  <c r="I54" i="2"/>
  <c r="K43" i="2"/>
  <c r="B43" i="2"/>
  <c r="L20" i="2"/>
  <c r="F20" i="2"/>
  <c r="C20" i="2"/>
  <c r="K33" i="2"/>
  <c r="K34" i="2" s="1"/>
  <c r="L34" i="2"/>
  <c r="L32" i="2"/>
  <c r="K32" i="2"/>
  <c r="I33" i="2"/>
  <c r="H33" i="2"/>
  <c r="H35" i="2" s="1"/>
  <c r="C37" i="2"/>
  <c r="C36" i="2"/>
  <c r="B36" i="2"/>
  <c r="H21" i="2"/>
  <c r="I20" i="2"/>
  <c r="H20" i="2"/>
  <c r="H9" i="2"/>
  <c r="L10" i="2"/>
  <c r="L11" i="2" s="1"/>
  <c r="L12" i="2" s="1"/>
  <c r="K10" i="2"/>
  <c r="K12" i="2" s="1"/>
  <c r="I8" i="2"/>
  <c r="H8" i="2"/>
  <c r="F9" i="2"/>
  <c r="F10" i="2" s="1"/>
  <c r="F8" i="2"/>
  <c r="E8" i="2"/>
  <c r="E10" i="2" s="1"/>
  <c r="C10" i="2"/>
  <c r="B10" i="2"/>
  <c r="C9" i="2"/>
  <c r="C8" i="2"/>
  <c r="B8" i="2"/>
  <c r="H52" i="2"/>
  <c r="E52" i="2"/>
  <c r="H51" i="2"/>
  <c r="E51" i="2"/>
  <c r="B52" i="2"/>
  <c r="B51" i="2"/>
  <c r="L41" i="2"/>
  <c r="K40" i="2"/>
  <c r="H41" i="2"/>
  <c r="H40" i="2"/>
  <c r="E41" i="2"/>
  <c r="E40" i="2"/>
  <c r="C41" i="2"/>
  <c r="B40" i="2"/>
  <c r="K30" i="2"/>
  <c r="L30" i="2"/>
  <c r="K29" i="2"/>
  <c r="I31" i="2"/>
  <c r="I30" i="2"/>
  <c r="H30" i="2"/>
  <c r="H29" i="2"/>
  <c r="E30" i="2"/>
  <c r="E29" i="2"/>
  <c r="C33" i="2"/>
  <c r="C32" i="2"/>
  <c r="C31" i="2"/>
  <c r="C30" i="2"/>
  <c r="B30" i="2"/>
  <c r="B29" i="2"/>
  <c r="K18" i="2"/>
  <c r="K17" i="2"/>
  <c r="H18" i="2"/>
  <c r="I18" i="2"/>
  <c r="H17" i="2"/>
  <c r="E18" i="2"/>
  <c r="E17" i="2"/>
  <c r="B18" i="2"/>
  <c r="B17" i="2"/>
  <c r="K8" i="2"/>
  <c r="L7" i="2"/>
  <c r="L6" i="2"/>
  <c r="K7" i="2"/>
  <c r="K6" i="2"/>
  <c r="K5" i="2"/>
  <c r="I6" i="2"/>
  <c r="F6" i="2"/>
  <c r="E6" i="2"/>
  <c r="C6" i="2"/>
  <c r="B6" i="2"/>
  <c r="H5" i="2"/>
  <c r="E5" i="2"/>
  <c r="B5" i="2"/>
  <c r="R62" i="1"/>
  <c r="R61" i="1"/>
  <c r="Q61" i="1"/>
  <c r="R58" i="1"/>
  <c r="Q57" i="1"/>
  <c r="R54" i="1"/>
  <c r="R49" i="1"/>
  <c r="Q48" i="1"/>
  <c r="Q44" i="1"/>
  <c r="Q43" i="1"/>
  <c r="Q42" i="1"/>
  <c r="R45" i="1"/>
  <c r="W48" i="1"/>
  <c r="W47" i="1"/>
  <c r="V47" i="1"/>
  <c r="U47" i="1"/>
  <c r="U49" i="1"/>
  <c r="R39" i="1"/>
  <c r="Q38" i="1"/>
  <c r="N38" i="1"/>
  <c r="R35" i="1"/>
  <c r="R34" i="1"/>
  <c r="R33" i="1"/>
  <c r="Q32" i="1"/>
  <c r="AD30" i="1"/>
  <c r="AC30" i="1"/>
  <c r="AC33" i="1" s="1"/>
  <c r="AC31" i="1"/>
  <c r="AD33" i="1"/>
  <c r="X39" i="1"/>
  <c r="Y41" i="1"/>
  <c r="R29" i="1"/>
  <c r="X31" i="1"/>
  <c r="Y30" i="1"/>
  <c r="Y33" i="1" s="1"/>
  <c r="X33" i="1"/>
  <c r="X30" i="1"/>
  <c r="AB23" i="1"/>
  <c r="AA22" i="1"/>
  <c r="X22" i="1"/>
  <c r="R17" i="1"/>
  <c r="P17" i="1"/>
  <c r="R11" i="1"/>
  <c r="Y23" i="1" s="1"/>
  <c r="P11" i="1"/>
  <c r="T25" i="1"/>
  <c r="T31" i="1" s="1"/>
  <c r="T24" i="1"/>
  <c r="T30" i="1" s="1"/>
  <c r="V23" i="1"/>
  <c r="Q5" i="1"/>
  <c r="V25" i="1" s="1"/>
  <c r="Q4" i="1"/>
  <c r="X23" i="1" s="1"/>
  <c r="Y25" i="1" s="1"/>
  <c r="V30" i="1" s="1"/>
  <c r="J42" i="3" l="1"/>
  <c r="I42" i="3"/>
  <c r="H42" i="3"/>
  <c r="I34" i="2"/>
  <c r="I35" i="2" s="1"/>
  <c r="C38" i="2"/>
  <c r="B38" i="2"/>
  <c r="H22" i="2"/>
  <c r="I22" i="2"/>
  <c r="H10" i="2"/>
  <c r="I10" i="2"/>
  <c r="AD34" i="1"/>
  <c r="V26" i="1"/>
  <c r="AA23" i="1"/>
  <c r="V24" i="1"/>
  <c r="V29" i="1"/>
  <c r="V32" i="1" s="1"/>
  <c r="Y34" i="1"/>
  <c r="Z36" i="1" s="1"/>
  <c r="Q24" i="1" s="1"/>
  <c r="R25" i="1" s="1"/>
  <c r="AB25" i="1"/>
  <c r="V3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Dominique Garrido</author>
  </authors>
  <commentList>
    <comment ref="U47" authorId="0" shapeId="0" xr:uid="{9E3C6416-9B68-4B00-8F0F-59960E494E59}">
      <text>
        <r>
          <rPr>
            <b/>
            <sz val="9"/>
            <color indexed="81"/>
            <rFont val="Tahoma"/>
            <family val="2"/>
          </rPr>
          <t>Dominique Garrido:</t>
        </r>
        <r>
          <rPr>
            <sz val="9"/>
            <color indexed="81"/>
            <rFont val="Tahoma"/>
            <family val="2"/>
          </rPr>
          <t xml:space="preserve">
Sume costo + ganancia bruta= precio
**solo cuando la ganancia es en base al costo
</t>
        </r>
      </text>
    </comment>
    <comment ref="U48" authorId="0" shapeId="0" xr:uid="{E162CE8A-D191-4007-8C6E-D56BDD3E3106}">
      <text>
        <r>
          <rPr>
            <b/>
            <sz val="9"/>
            <color indexed="81"/>
            <rFont val="Tahoma"/>
            <family val="2"/>
          </rPr>
          <t>Dominique Garrido:</t>
        </r>
        <r>
          <rPr>
            <sz val="9"/>
            <color indexed="81"/>
            <rFont val="Tahoma"/>
            <family val="2"/>
          </rPr>
          <t xml:space="preserve">
valor de compra de la estufa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Dominique Garrido</author>
  </authors>
  <commentList>
    <comment ref="D5" authorId="0" shapeId="0" xr:uid="{390AB418-BF8E-454B-9ECF-6A5F3B1FCAC5}">
      <text>
        <r>
          <rPr>
            <b/>
            <sz val="9"/>
            <color indexed="81"/>
            <rFont val="Tahoma"/>
            <family val="2"/>
          </rPr>
          <t>Dominique Garrido:</t>
        </r>
        <r>
          <rPr>
            <sz val="9"/>
            <color indexed="81"/>
            <rFont val="Tahoma"/>
            <family val="2"/>
          </rPr>
          <t xml:space="preserve">
Aca se hacer un traspaso
de los mayores (ctas T) y debe cuadrar al 100%
</t>
        </r>
      </text>
    </comment>
  </commentList>
</comments>
</file>

<file path=xl/sharedStrings.xml><?xml version="1.0" encoding="utf-8"?>
<sst xmlns="http://schemas.openxmlformats.org/spreadsheetml/2006/main" count="247" uniqueCount="156">
  <si>
    <t>Fecha</t>
  </si>
  <si>
    <t>Detalle</t>
  </si>
  <si>
    <t>Debe</t>
  </si>
  <si>
    <t>Haber</t>
  </si>
  <si>
    <t>01-04 un inicio de actividades</t>
  </si>
  <si>
    <t>Cuales son los aportes para conocer el Capital</t>
  </si>
  <si>
    <t>Sociedades:</t>
  </si>
  <si>
    <t>Cuánto es el número de socios????--&gt; conocer los aportes de cada uno --&gt; Participación de capital</t>
  </si>
  <si>
    <t>Pasos:</t>
  </si>
  <si>
    <t>2. Se registran los aportes reales de cada socio (aporte efectivo)</t>
  </si>
  <si>
    <t>1. Registro la constitución de la sociedad: Participación de cada socios y el Capital Social</t>
  </si>
  <si>
    <t>Cuenta Obligada Socia Luisa</t>
  </si>
  <si>
    <t>Cuenta Obligada Socia Ana</t>
  </si>
  <si>
    <t>A</t>
  </si>
  <si>
    <t>Capital Social</t>
  </si>
  <si>
    <t>G: Consitucion de soc de respon ltda.</t>
  </si>
  <si>
    <t>Comentarios:</t>
  </si>
  <si>
    <t>La cuenta obligada: Es de naturaleza patrimonial --&gt; solo tiene efecto en PATRIMONIO</t>
  </si>
  <si>
    <t>SU EFECTO EN PATRIMONIO ES NEGATIVO</t>
  </si>
  <si>
    <t>*** NO SIGNIFICA QUE CUANDO LO REGISTRO VA NEGATIVO</t>
  </si>
  <si>
    <t xml:space="preserve">PORQUE: </t>
  </si>
  <si>
    <t>En general las cuentas de patrimonio que tienen efecto positivo tienen saldo acreedor --&gt; (+) al haber y (-) al Debe</t>
  </si>
  <si>
    <t>Patrimonio de la empresa al 01/04</t>
  </si>
  <si>
    <t>Cta Obligada tiene saldo deudor--&gt; (+) debe y (-) haber y solo puede llegar a saldo cero.</t>
  </si>
  <si>
    <t>Si el socio aporta más dinero u otros bienes eso se considera  como mayor aporte de capital</t>
  </si>
  <si>
    <t>menos:</t>
  </si>
  <si>
    <t>Capital efectivo</t>
  </si>
  <si>
    <t>Caja</t>
  </si>
  <si>
    <t>Muebles</t>
  </si>
  <si>
    <t>a</t>
  </si>
  <si>
    <t>Vehículo</t>
  </si>
  <si>
    <t>Préstamo Bancario</t>
  </si>
  <si>
    <t>saldo deudor</t>
  </si>
  <si>
    <t>Patrimonio de la empresa al 03/04</t>
  </si>
  <si>
    <t>G: aportes efectivo (reales) socia Luisa</t>
  </si>
  <si>
    <t>G: aportes efectivo (reales) socia Ana</t>
  </si>
  <si>
    <t>LIBRO DIARIO MES DE ABRIL DE 2020</t>
  </si>
  <si>
    <t>Gastos generales</t>
  </si>
  <si>
    <t>G: compra de arti de escritorio según boleta 12009</t>
  </si>
  <si>
    <t>Banco Itaú</t>
  </si>
  <si>
    <t>Banco</t>
  </si>
  <si>
    <t>sumas</t>
  </si>
  <si>
    <t>saldo antes de la apertura cta cte</t>
  </si>
  <si>
    <t>60% para el Banco</t>
  </si>
  <si>
    <t>G: apertura cta cte Banco Itaú</t>
  </si>
  <si>
    <t>Gastos Bancarios</t>
  </si>
  <si>
    <t>G: banco cobra gastos de apertura</t>
  </si>
  <si>
    <t>Otra forma de registrar la apertura de cta cte con gastos iniciales</t>
  </si>
  <si>
    <t>Con 2 registros en el libro diario</t>
  </si>
  <si>
    <t>Mercaderías</t>
  </si>
  <si>
    <t>Proveedores</t>
  </si>
  <si>
    <t>Letras por pagar</t>
  </si>
  <si>
    <t>G: se compran 50 estufas según fact 44626</t>
  </si>
  <si>
    <t>G: se abona 10% de deuda aportada</t>
  </si>
  <si>
    <t>Para las ventas son 2 resgistros</t>
  </si>
  <si>
    <t>1) regstrar la venta</t>
  </si>
  <si>
    <t>2) registrar el ajusto costo de ventas</t>
  </si>
  <si>
    <t>Venta día 18</t>
  </si>
  <si>
    <t>15 uu estufas y que el precio de venta es un 90% sobre el costo</t>
  </si>
  <si>
    <t>Precio??</t>
  </si>
  <si>
    <t>Costo</t>
  </si>
  <si>
    <t>Unitario</t>
  </si>
  <si>
    <t>Ganacia bruta</t>
  </si>
  <si>
    <t>Total</t>
  </si>
  <si>
    <t>Cheque por cobrar</t>
  </si>
  <si>
    <t>Clientes</t>
  </si>
  <si>
    <t>Nota respecto al crédito simple:</t>
  </si>
  <si>
    <t>Cuando compro --&gt; es Proveedores</t>
  </si>
  <si>
    <t>Cuando vendo --&gt; es Clientes</t>
  </si>
  <si>
    <t>Ingreso por ventas</t>
  </si>
  <si>
    <t>G: se venden 15 estufas según fact 001</t>
  </si>
  <si>
    <t>Costo de ventas</t>
  </si>
  <si>
    <t>G: ajuste de costo de ventas</t>
  </si>
  <si>
    <t>el costo refleja el valor de las mercaderías que se vendieron</t>
  </si>
  <si>
    <t>porque es el valor a lo que se compró (inversión)</t>
  </si>
  <si>
    <t>Cuenta Particular Luisa</t>
  </si>
  <si>
    <t>Cuenta Particular Ana</t>
  </si>
  <si>
    <t>Cta Particular: es una cuenta de patrimonio</t>
  </si>
  <si>
    <t>tiene efecto negativo</t>
  </si>
  <si>
    <t>tiene un saldo deudor</t>
  </si>
  <si>
    <t>Puede tener saldo acrredor: deja de ser patrimonio</t>
  </si>
  <si>
    <t>y pasa a ser Pasivo</t>
  </si>
  <si>
    <t>G: socias retiran dinero para su cuenta personal</t>
  </si>
  <si>
    <t xml:space="preserve">Proveedores </t>
  </si>
  <si>
    <t xml:space="preserve">a </t>
  </si>
  <si>
    <t>G: se devuelven 3 estufas a proveedor por estar en mal estado</t>
  </si>
  <si>
    <t>se recibe NC22900</t>
  </si>
  <si>
    <t>Sumas Libro Diario</t>
  </si>
  <si>
    <t>}</t>
  </si>
  <si>
    <t>LIBRO MAYOR</t>
  </si>
  <si>
    <t>SUMAS</t>
  </si>
  <si>
    <t>SALDO</t>
  </si>
  <si>
    <t>TOTALES IGUAL</t>
  </si>
  <si>
    <t>SD: SALDO DEUDOR</t>
  </si>
  <si>
    <t>SA: SALDO ACREEDOR</t>
  </si>
  <si>
    <t>SALDADO: SALDO CERO</t>
  </si>
  <si>
    <t>SD</t>
  </si>
  <si>
    <t>SA</t>
  </si>
  <si>
    <t>DEBE ES MAYOR QUE ESL HABER</t>
  </si>
  <si>
    <t>HABER ES MAYOR QUE EL DEBE</t>
  </si>
  <si>
    <t>DEBE ES IGUAL AL HABER</t>
  </si>
  <si>
    <t>Balance/ Hoja de Trabajo/ balance de 8 columnas</t>
  </si>
  <si>
    <t>N° cta</t>
  </si>
  <si>
    <t>Cuenta</t>
  </si>
  <si>
    <t>Sumas</t>
  </si>
  <si>
    <t>Saldos</t>
  </si>
  <si>
    <t>Deudor</t>
  </si>
  <si>
    <t>Acreedor</t>
  </si>
  <si>
    <t>Inventario</t>
  </si>
  <si>
    <t>Activos</t>
  </si>
  <si>
    <t>Pasivos</t>
  </si>
  <si>
    <t>Resultados</t>
  </si>
  <si>
    <t>Gastos</t>
  </si>
  <si>
    <t>Ingresos</t>
  </si>
  <si>
    <t>Balance de comprobación y saldos</t>
  </si>
  <si>
    <t>Debe = Haber</t>
  </si>
  <si>
    <t>col 1 = col 2</t>
  </si>
  <si>
    <t>Deudor = acreedor</t>
  </si>
  <si>
    <t>col 3 = col4</t>
  </si>
  <si>
    <t>Balance de clasificación</t>
  </si>
  <si>
    <t>xx</t>
  </si>
  <si>
    <t>Activos no igual Pasivos</t>
  </si>
  <si>
    <t>Gastos no igual a ingreso</t>
  </si>
  <si>
    <t>Col5 no igual a col 6</t>
  </si>
  <si>
    <t>col7 no igual col8</t>
  </si>
  <si>
    <t>desiguladad</t>
  </si>
  <si>
    <t>deben ser iguales</t>
  </si>
  <si>
    <t>es el resultado del ejercicio</t>
  </si>
  <si>
    <t>GANANCIA</t>
  </si>
  <si>
    <t>Regla: (Activo &gt; Pasivo e Ingreso &gt; Gasto) = Ganancia</t>
  </si>
  <si>
    <t>Regla: (Activo &lt; Pasivo e Ingreso &lt; Gasto) = Perdida</t>
  </si>
  <si>
    <t>Cuenta obligada Luisa</t>
  </si>
  <si>
    <t>Cuenta obligada Ana</t>
  </si>
  <si>
    <t xml:space="preserve">Muebles </t>
  </si>
  <si>
    <t>Vehículos</t>
  </si>
  <si>
    <t>Prestamos bancarios</t>
  </si>
  <si>
    <t>Gastos Generales</t>
  </si>
  <si>
    <t>Resultado:</t>
  </si>
  <si>
    <t>Totales Iguales</t>
  </si>
  <si>
    <t>TOTAL DE ACTIVOS</t>
  </si>
  <si>
    <t>TOTAL PASIVOS</t>
  </si>
  <si>
    <t>TOTAL PATRIMONIO</t>
  </si>
  <si>
    <t>MENOS:</t>
  </si>
  <si>
    <t>Total de Activos</t>
  </si>
  <si>
    <t>Total Pasivos</t>
  </si>
  <si>
    <t>Resultado Ganancia</t>
  </si>
  <si>
    <t>Total patrimonio</t>
  </si>
  <si>
    <t>Activo =</t>
  </si>
  <si>
    <t>Pasivo + Patrimonio</t>
  </si>
  <si>
    <t>Nota: solo confeccionar libro diario y determinar patrimonio inicial al 04/04 y patrimonio final al 30/04</t>
  </si>
  <si>
    <t>resultado del ejercicio</t>
  </si>
  <si>
    <t>INGRESO POR VENTAS</t>
  </si>
  <si>
    <t>COSTO DE VENTAS</t>
  </si>
  <si>
    <t>IGUAL:</t>
  </si>
  <si>
    <t>MENOS: GASTOS DEL PERIODO</t>
  </si>
  <si>
    <t>GANANCIA BRUTA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</si>
</sst>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01">
    <xf numFmtId="0" fontId="0" fillId="0" borderId="0" xfId="0"/>
    <xf numFmtId="0" fontId="1" fillId="0" borderId="1" xfId="0" applyFont="1" applyBorder="1" applyAlignment="1">
      <alignment horizontal="center"/>
    </xf>
    <xf numFmtId="3" fontId="0" fillId="0" borderId="0" xfId="0" applyNumberFormat="1"/>
    <xf numFmtId="3" fontId="1" fillId="0" borderId="1" xfId="0" applyNumberFormat="1" applyFont="1" applyBorder="1" applyAlignment="1">
      <alignment horizontal="center"/>
    </xf>
    <xf numFmtId="0" fontId="2" fillId="0" borderId="0" xfId="0" applyFont="1"/>
    <xf numFmtId="0" fontId="0" fillId="2" borderId="0" xfId="0" applyFill="1"/>
    <xf numFmtId="3" fontId="0" fillId="2" borderId="0" xfId="0" applyNumberFormat="1" applyFill="1"/>
    <xf numFmtId="0" fontId="1" fillId="0" borderId="0" xfId="0" applyFont="1"/>
    <xf numFmtId="0" fontId="0" fillId="0" borderId="0" xfId="0" applyAlignment="1">
      <alignment horizontal="center"/>
    </xf>
    <xf numFmtId="3" fontId="0" fillId="0" borderId="7" xfId="0" applyNumberFormat="1" applyBorder="1"/>
    <xf numFmtId="0" fontId="0" fillId="0" borderId="8" xfId="0" applyBorder="1"/>
    <xf numFmtId="3" fontId="0" fillId="0" borderId="8" xfId="0" applyNumberFormat="1" applyBorder="1"/>
    <xf numFmtId="0" fontId="5" fillId="0" borderId="0" xfId="0" applyFont="1"/>
    <xf numFmtId="3" fontId="1" fillId="0" borderId="8" xfId="0" applyNumberFormat="1" applyFont="1" applyBorder="1"/>
    <xf numFmtId="3" fontId="0" fillId="0" borderId="2" xfId="0" applyNumberFormat="1" applyBorder="1"/>
    <xf numFmtId="3" fontId="0" fillId="0" borderId="10" xfId="0" applyNumberFormat="1" applyBorder="1"/>
    <xf numFmtId="0" fontId="0" fillId="0" borderId="11" xfId="0" applyBorder="1"/>
    <xf numFmtId="0" fontId="0" fillId="0" borderId="5" xfId="0" applyBorder="1"/>
    <xf numFmtId="0" fontId="0" fillId="0" borderId="12" xfId="0" applyBorder="1"/>
    <xf numFmtId="16" fontId="0" fillId="0" borderId="13" xfId="0" applyNumberFormat="1" applyBorder="1"/>
    <xf numFmtId="0" fontId="0" fillId="0" borderId="14" xfId="0" applyBorder="1"/>
    <xf numFmtId="0" fontId="0" fillId="0" borderId="13" xfId="0" applyBorder="1"/>
    <xf numFmtId="0" fontId="0" fillId="0" borderId="15" xfId="0" applyBorder="1"/>
    <xf numFmtId="0" fontId="0" fillId="0" borderId="9" xfId="0" applyBorder="1"/>
    <xf numFmtId="3" fontId="0" fillId="0" borderId="9" xfId="0" applyNumberFormat="1" applyBorder="1"/>
    <xf numFmtId="0" fontId="0" fillId="0" borderId="16" xfId="0" applyBorder="1"/>
    <xf numFmtId="14" fontId="0" fillId="0" borderId="13" xfId="0" applyNumberFormat="1" applyBorder="1"/>
    <xf numFmtId="3" fontId="0" fillId="0" borderId="14" xfId="0" applyNumberFormat="1" applyBorder="1"/>
    <xf numFmtId="3" fontId="0" fillId="0" borderId="16" xfId="0" applyNumberFormat="1" applyBorder="1"/>
    <xf numFmtId="9" fontId="0" fillId="0" borderId="0" xfId="1" applyFont="1" applyBorder="1"/>
    <xf numFmtId="0" fontId="1" fillId="2" borderId="0" xfId="0" applyFont="1" applyFill="1"/>
    <xf numFmtId="0" fontId="2" fillId="2" borderId="0" xfId="0" applyFont="1" applyFill="1"/>
    <xf numFmtId="0" fontId="0" fillId="3" borderId="0" xfId="0" applyFill="1"/>
    <xf numFmtId="3" fontId="0" fillId="3" borderId="0" xfId="0" applyNumberFormat="1" applyFill="1"/>
    <xf numFmtId="9" fontId="0" fillId="3" borderId="0" xfId="1" applyFont="1" applyFill="1" applyBorder="1"/>
    <xf numFmtId="0" fontId="4" fillId="0" borderId="0" xfId="0" applyFont="1"/>
    <xf numFmtId="3" fontId="0" fillId="3" borderId="14" xfId="0" applyNumberFormat="1" applyFill="1" applyBorder="1"/>
    <xf numFmtId="0" fontId="1" fillId="0" borderId="2" xfId="0" applyFont="1" applyBorder="1"/>
    <xf numFmtId="0" fontId="1" fillId="0" borderId="3" xfId="0" applyFont="1" applyBorder="1"/>
    <xf numFmtId="3" fontId="1" fillId="0" borderId="3" xfId="0" applyNumberFormat="1" applyFont="1" applyBorder="1"/>
    <xf numFmtId="3" fontId="1" fillId="0" borderId="4" xfId="0" applyNumberFormat="1" applyFont="1" applyBorder="1"/>
    <xf numFmtId="3" fontId="0" fillId="0" borderId="17" xfId="0" applyNumberFormat="1" applyBorder="1"/>
    <xf numFmtId="0" fontId="8" fillId="0" borderId="0" xfId="0" applyFont="1"/>
    <xf numFmtId="0" fontId="0" fillId="0" borderId="18" xfId="0" applyBorder="1"/>
    <xf numFmtId="3" fontId="0" fillId="0" borderId="18" xfId="0" applyNumberFormat="1" applyBorder="1"/>
    <xf numFmtId="0" fontId="0" fillId="3" borderId="18" xfId="0" applyFill="1" applyBorder="1"/>
    <xf numFmtId="3" fontId="0" fillId="3" borderId="18" xfId="0" applyNumberFormat="1" applyFill="1" applyBorder="1"/>
    <xf numFmtId="3" fontId="0" fillId="3" borderId="8" xfId="0" applyNumberFormat="1" applyFill="1" applyBorder="1"/>
    <xf numFmtId="0" fontId="0" fillId="3" borderId="8" xfId="0" applyFill="1" applyBorder="1"/>
    <xf numFmtId="0" fontId="2" fillId="2" borderId="11" xfId="0" applyFont="1" applyFill="1" applyBorder="1"/>
    <xf numFmtId="0" fontId="2" fillId="2" borderId="5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2" fillId="2" borderId="9" xfId="0" applyFont="1" applyFill="1" applyBorder="1"/>
    <xf numFmtId="0" fontId="2" fillId="2" borderId="16" xfId="0" applyFont="1" applyFill="1" applyBorder="1"/>
    <xf numFmtId="0" fontId="0" fillId="4" borderId="18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2" borderId="11" xfId="0" applyFill="1" applyBorder="1"/>
    <xf numFmtId="0" fontId="0" fillId="2" borderId="5" xfId="0" applyFill="1" applyBorder="1"/>
    <xf numFmtId="0" fontId="0" fillId="2" borderId="12" xfId="0" applyFill="1" applyBorder="1"/>
    <xf numFmtId="0" fontId="0" fillId="2" borderId="15" xfId="0" applyFill="1" applyBorder="1"/>
    <xf numFmtId="0" fontId="0" fillId="2" borderId="9" xfId="0" applyFill="1" applyBorder="1"/>
    <xf numFmtId="0" fontId="0" fillId="2" borderId="16" xfId="0" applyFill="1" applyBorder="1"/>
    <xf numFmtId="0" fontId="0" fillId="2" borderId="18" xfId="0" applyFill="1" applyBorder="1"/>
    <xf numFmtId="3" fontId="0" fillId="2" borderId="18" xfId="0" applyNumberFormat="1" applyFill="1" applyBorder="1"/>
    <xf numFmtId="3" fontId="1" fillId="3" borderId="18" xfId="0" applyNumberFormat="1" applyFont="1" applyFill="1" applyBorder="1"/>
    <xf numFmtId="0" fontId="1" fillId="3" borderId="18" xfId="0" applyFont="1" applyFill="1" applyBorder="1"/>
    <xf numFmtId="3" fontId="9" fillId="3" borderId="18" xfId="0" applyNumberFormat="1" applyFont="1" applyFill="1" applyBorder="1"/>
    <xf numFmtId="3" fontId="1" fillId="2" borderId="0" xfId="0" applyNumberFormat="1" applyFont="1" applyFill="1"/>
    <xf numFmtId="0" fontId="1" fillId="6" borderId="11" xfId="0" applyFont="1" applyFill="1" applyBorder="1"/>
    <xf numFmtId="0" fontId="1" fillId="6" borderId="5" xfId="0" applyFont="1" applyFill="1" applyBorder="1"/>
    <xf numFmtId="0" fontId="1" fillId="6" borderId="12" xfId="0" applyFont="1" applyFill="1" applyBorder="1"/>
    <xf numFmtId="0" fontId="1" fillId="6" borderId="13" xfId="0" applyFont="1" applyFill="1" applyBorder="1"/>
    <xf numFmtId="0" fontId="1" fillId="6" borderId="0" xfId="0" applyFont="1" applyFill="1"/>
    <xf numFmtId="0" fontId="1" fillId="6" borderId="14" xfId="0" applyFont="1" applyFill="1" applyBorder="1"/>
    <xf numFmtId="3" fontId="1" fillId="6" borderId="13" xfId="0" applyNumberFormat="1" applyFont="1" applyFill="1" applyBorder="1"/>
    <xf numFmtId="3" fontId="1" fillId="6" borderId="0" xfId="0" applyNumberFormat="1" applyFont="1" applyFill="1"/>
    <xf numFmtId="0" fontId="1" fillId="6" borderId="15" xfId="0" applyFont="1" applyFill="1" applyBorder="1"/>
    <xf numFmtId="0" fontId="1" fillId="6" borderId="16" xfId="0" applyFont="1" applyFill="1" applyBorder="1"/>
    <xf numFmtId="3" fontId="1" fillId="0" borderId="0" xfId="0" applyNumberFormat="1" applyFont="1"/>
    <xf numFmtId="0" fontId="0" fillId="0" borderId="6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3" fontId="1" fillId="6" borderId="9" xfId="0" applyNumberFormat="1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1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1</xdr:row>
      <xdr:rowOff>1</xdr:rowOff>
    </xdr:from>
    <xdr:to>
      <xdr:col>11</xdr:col>
      <xdr:colOff>53875</xdr:colOff>
      <xdr:row>25</xdr:row>
      <xdr:rowOff>127001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6F90E94-6015-422D-B391-E9C093BA7E4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7022"/>
        <a:stretch/>
      </xdr:blipFill>
      <xdr:spPr bwMode="auto">
        <a:xfrm>
          <a:off x="238125" y="203201"/>
          <a:ext cx="8896250" cy="481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334073</xdr:colOff>
      <xdr:row>14</xdr:row>
      <xdr:rowOff>97971</xdr:rowOff>
    </xdr:from>
    <xdr:to>
      <xdr:col>15</xdr:col>
      <xdr:colOff>1197685</xdr:colOff>
      <xdr:row>38</xdr:row>
      <xdr:rowOff>87085</xdr:rowOff>
    </xdr:to>
    <xdr:sp macro="" textlink="">
      <xdr:nvSpPr>
        <xdr:cNvPr id="4" name="Forma libre: forma 3">
          <a:extLst>
            <a:ext uri="{FF2B5EF4-FFF2-40B4-BE49-F238E27FC236}">
              <a16:creationId xmlns:a16="http://schemas.microsoft.com/office/drawing/2014/main" id="{23EDA44D-6750-30F3-53B1-90C869322444}"/>
            </a:ext>
          </a:extLst>
        </xdr:cNvPr>
        <xdr:cNvSpPr/>
      </xdr:nvSpPr>
      <xdr:spPr>
        <a:xfrm>
          <a:off x="9869959" y="2732314"/>
          <a:ext cx="3247583" cy="4604657"/>
        </a:xfrm>
        <a:custGeom>
          <a:avLst/>
          <a:gdLst>
            <a:gd name="connsiteX0" fmla="*/ 1374984 w 3247583"/>
            <a:gd name="connsiteY0" fmla="*/ 4278086 h 4604657"/>
            <a:gd name="connsiteX1" fmla="*/ 1298784 w 3247583"/>
            <a:gd name="connsiteY1" fmla="*/ 4245429 h 4604657"/>
            <a:gd name="connsiteX2" fmla="*/ 623870 w 3247583"/>
            <a:gd name="connsiteY2" fmla="*/ 4125686 h 4604657"/>
            <a:gd name="connsiteX3" fmla="*/ 79584 w 3247583"/>
            <a:gd name="connsiteY3" fmla="*/ 4082143 h 4604657"/>
            <a:gd name="connsiteX4" fmla="*/ 14270 w 3247583"/>
            <a:gd name="connsiteY4" fmla="*/ 4103915 h 4604657"/>
            <a:gd name="connsiteX5" fmla="*/ 3384 w 3247583"/>
            <a:gd name="connsiteY5" fmla="*/ 4191000 h 4604657"/>
            <a:gd name="connsiteX6" fmla="*/ 134012 w 3247583"/>
            <a:gd name="connsiteY6" fmla="*/ 4484915 h 4604657"/>
            <a:gd name="connsiteX7" fmla="*/ 231984 w 3247583"/>
            <a:gd name="connsiteY7" fmla="*/ 4539343 h 4604657"/>
            <a:gd name="connsiteX8" fmla="*/ 841584 w 3247583"/>
            <a:gd name="connsiteY8" fmla="*/ 4604657 h 4604657"/>
            <a:gd name="connsiteX9" fmla="*/ 1200812 w 3247583"/>
            <a:gd name="connsiteY9" fmla="*/ 4582886 h 4604657"/>
            <a:gd name="connsiteX10" fmla="*/ 1266127 w 3247583"/>
            <a:gd name="connsiteY10" fmla="*/ 4561115 h 4604657"/>
            <a:gd name="connsiteX11" fmla="*/ 1309670 w 3247583"/>
            <a:gd name="connsiteY11" fmla="*/ 4550229 h 4604657"/>
            <a:gd name="connsiteX12" fmla="*/ 1385870 w 3247583"/>
            <a:gd name="connsiteY12" fmla="*/ 4419600 h 4604657"/>
            <a:gd name="connsiteX13" fmla="*/ 1364098 w 3247583"/>
            <a:gd name="connsiteY13" fmla="*/ 4321629 h 4604657"/>
            <a:gd name="connsiteX14" fmla="*/ 1309670 w 3247583"/>
            <a:gd name="connsiteY14" fmla="*/ 4256315 h 4604657"/>
            <a:gd name="connsiteX15" fmla="*/ 1647127 w 3247583"/>
            <a:gd name="connsiteY15" fmla="*/ 3733800 h 4604657"/>
            <a:gd name="connsiteX16" fmla="*/ 2191412 w 3247583"/>
            <a:gd name="connsiteY16" fmla="*/ 2438400 h 4604657"/>
            <a:gd name="connsiteX17" fmla="*/ 2409127 w 3247583"/>
            <a:gd name="connsiteY17" fmla="*/ 1578429 h 4604657"/>
            <a:gd name="connsiteX18" fmla="*/ 2474441 w 3247583"/>
            <a:gd name="connsiteY18" fmla="*/ 1055915 h 4604657"/>
            <a:gd name="connsiteX19" fmla="*/ 2517984 w 3247583"/>
            <a:gd name="connsiteY19" fmla="*/ 772886 h 4604657"/>
            <a:gd name="connsiteX20" fmla="*/ 2583298 w 3247583"/>
            <a:gd name="connsiteY20" fmla="*/ 315686 h 4604657"/>
            <a:gd name="connsiteX21" fmla="*/ 2659498 w 3247583"/>
            <a:gd name="connsiteY21" fmla="*/ 326572 h 4604657"/>
            <a:gd name="connsiteX22" fmla="*/ 2790127 w 3247583"/>
            <a:gd name="connsiteY22" fmla="*/ 348343 h 4604657"/>
            <a:gd name="connsiteX23" fmla="*/ 3160241 w 3247583"/>
            <a:gd name="connsiteY23" fmla="*/ 337457 h 4604657"/>
            <a:gd name="connsiteX24" fmla="*/ 3247327 w 3247583"/>
            <a:gd name="connsiteY24" fmla="*/ 174172 h 4604657"/>
            <a:gd name="connsiteX25" fmla="*/ 3225555 w 3247583"/>
            <a:gd name="connsiteY25" fmla="*/ 65315 h 4604657"/>
            <a:gd name="connsiteX26" fmla="*/ 3192898 w 3247583"/>
            <a:gd name="connsiteY26" fmla="*/ 32657 h 4604657"/>
            <a:gd name="connsiteX27" fmla="*/ 3040498 w 3247583"/>
            <a:gd name="connsiteY27" fmla="*/ 0 h 4604657"/>
            <a:gd name="connsiteX28" fmla="*/ 2648612 w 3247583"/>
            <a:gd name="connsiteY28" fmla="*/ 43543 h 4604657"/>
            <a:gd name="connsiteX29" fmla="*/ 2496212 w 3247583"/>
            <a:gd name="connsiteY29" fmla="*/ 65315 h 4604657"/>
            <a:gd name="connsiteX30" fmla="*/ 2169641 w 3247583"/>
            <a:gd name="connsiteY30" fmla="*/ 97972 h 4604657"/>
            <a:gd name="connsiteX31" fmla="*/ 2126098 w 3247583"/>
            <a:gd name="connsiteY31" fmla="*/ 174172 h 4604657"/>
            <a:gd name="connsiteX32" fmla="*/ 2104327 w 3247583"/>
            <a:gd name="connsiteY32" fmla="*/ 250372 h 4604657"/>
            <a:gd name="connsiteX33" fmla="*/ 2136984 w 3247583"/>
            <a:gd name="connsiteY33" fmla="*/ 272143 h 4604657"/>
            <a:gd name="connsiteX34" fmla="*/ 2496212 w 3247583"/>
            <a:gd name="connsiteY34" fmla="*/ 283029 h 460465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</a:cxnLst>
          <a:rect l="l" t="t" r="r" b="b"/>
          <a:pathLst>
            <a:path w="3247583" h="4604657">
              <a:moveTo>
                <a:pt x="1374984" y="4278086"/>
              </a:moveTo>
              <a:cubicBezTo>
                <a:pt x="1349584" y="4267200"/>
                <a:pt x="1325177" y="4253620"/>
                <a:pt x="1298784" y="4245429"/>
              </a:cubicBezTo>
              <a:cubicBezTo>
                <a:pt x="1007206" y="4154940"/>
                <a:pt x="984025" y="4166847"/>
                <a:pt x="623870" y="4125686"/>
              </a:cubicBezTo>
              <a:cubicBezTo>
                <a:pt x="313643" y="4090231"/>
                <a:pt x="347684" y="4095548"/>
                <a:pt x="79584" y="4082143"/>
              </a:cubicBezTo>
              <a:cubicBezTo>
                <a:pt x="57813" y="4089400"/>
                <a:pt x="27430" y="4085114"/>
                <a:pt x="14270" y="4103915"/>
              </a:cubicBezTo>
              <a:cubicBezTo>
                <a:pt x="-2506" y="4127881"/>
                <a:pt x="-2090" y="4162262"/>
                <a:pt x="3384" y="4191000"/>
              </a:cubicBezTo>
              <a:cubicBezTo>
                <a:pt x="11814" y="4235256"/>
                <a:pt x="109814" y="4456180"/>
                <a:pt x="134012" y="4484915"/>
              </a:cubicBezTo>
              <a:cubicBezTo>
                <a:pt x="158076" y="4513491"/>
                <a:pt x="196543" y="4527529"/>
                <a:pt x="231984" y="4539343"/>
              </a:cubicBezTo>
              <a:cubicBezTo>
                <a:pt x="474123" y="4620056"/>
                <a:pt x="560800" y="4596635"/>
                <a:pt x="841584" y="4604657"/>
              </a:cubicBezTo>
              <a:cubicBezTo>
                <a:pt x="961327" y="4597400"/>
                <a:pt x="1081476" y="4595125"/>
                <a:pt x="1200812" y="4582886"/>
              </a:cubicBezTo>
              <a:cubicBezTo>
                <a:pt x="1223642" y="4580545"/>
                <a:pt x="1244146" y="4567709"/>
                <a:pt x="1266127" y="4561115"/>
              </a:cubicBezTo>
              <a:cubicBezTo>
                <a:pt x="1280457" y="4556816"/>
                <a:pt x="1295156" y="4553858"/>
                <a:pt x="1309670" y="4550229"/>
              </a:cubicBezTo>
              <a:cubicBezTo>
                <a:pt x="1337904" y="4514936"/>
                <a:pt x="1382799" y="4468729"/>
                <a:pt x="1385870" y="4419600"/>
              </a:cubicBezTo>
              <a:cubicBezTo>
                <a:pt x="1387957" y="4386211"/>
                <a:pt x="1378245" y="4351944"/>
                <a:pt x="1364098" y="4321629"/>
              </a:cubicBezTo>
              <a:cubicBezTo>
                <a:pt x="1352113" y="4295948"/>
                <a:pt x="1327813" y="4278086"/>
                <a:pt x="1309670" y="4256315"/>
              </a:cubicBezTo>
              <a:cubicBezTo>
                <a:pt x="1233223" y="4026974"/>
                <a:pt x="1330565" y="4348302"/>
                <a:pt x="1647127" y="3733800"/>
              </a:cubicBezTo>
              <a:cubicBezTo>
                <a:pt x="1875392" y="3290698"/>
                <a:pt x="2056540" y="2971142"/>
                <a:pt x="2191412" y="2438400"/>
              </a:cubicBezTo>
              <a:lnTo>
                <a:pt x="2409127" y="1578429"/>
              </a:lnTo>
              <a:cubicBezTo>
                <a:pt x="2430898" y="1404258"/>
                <a:pt x="2450935" y="1229861"/>
                <a:pt x="2474441" y="1055915"/>
              </a:cubicBezTo>
              <a:cubicBezTo>
                <a:pt x="2487224" y="961322"/>
                <a:pt x="2505486" y="867517"/>
                <a:pt x="2517984" y="772886"/>
              </a:cubicBezTo>
              <a:cubicBezTo>
                <a:pt x="2578319" y="316060"/>
                <a:pt x="2519175" y="636302"/>
                <a:pt x="2583298" y="315686"/>
              </a:cubicBezTo>
              <a:lnTo>
                <a:pt x="2659498" y="326572"/>
              </a:lnTo>
              <a:cubicBezTo>
                <a:pt x="2703101" y="333457"/>
                <a:pt x="2745994" y="347384"/>
                <a:pt x="2790127" y="348343"/>
              </a:cubicBezTo>
              <a:lnTo>
                <a:pt x="3160241" y="337457"/>
              </a:lnTo>
              <a:cubicBezTo>
                <a:pt x="3192125" y="292819"/>
                <a:pt x="3243999" y="234079"/>
                <a:pt x="3247327" y="174172"/>
              </a:cubicBezTo>
              <a:cubicBezTo>
                <a:pt x="3249380" y="137225"/>
                <a:pt x="3238839" y="99853"/>
                <a:pt x="3225555" y="65315"/>
              </a:cubicBezTo>
              <a:cubicBezTo>
                <a:pt x="3220029" y="50946"/>
                <a:pt x="3206356" y="40133"/>
                <a:pt x="3192898" y="32657"/>
              </a:cubicBezTo>
              <a:cubicBezTo>
                <a:pt x="3147868" y="7640"/>
                <a:pt x="3089120" y="6078"/>
                <a:pt x="3040498" y="0"/>
              </a:cubicBezTo>
              <a:cubicBezTo>
                <a:pt x="2962603" y="8346"/>
                <a:pt x="2763799" y="27835"/>
                <a:pt x="2648612" y="43543"/>
              </a:cubicBezTo>
              <a:cubicBezTo>
                <a:pt x="2597767" y="50477"/>
                <a:pt x="2547273" y="60209"/>
                <a:pt x="2496212" y="65315"/>
              </a:cubicBezTo>
              <a:lnTo>
                <a:pt x="2169641" y="97972"/>
              </a:lnTo>
              <a:cubicBezTo>
                <a:pt x="2155127" y="123372"/>
                <a:pt x="2139181" y="148006"/>
                <a:pt x="2126098" y="174172"/>
              </a:cubicBezTo>
              <a:cubicBezTo>
                <a:pt x="2118288" y="189793"/>
                <a:pt x="2107816" y="236416"/>
                <a:pt x="2104327" y="250372"/>
              </a:cubicBezTo>
              <a:cubicBezTo>
                <a:pt x="2115213" y="257629"/>
                <a:pt x="2124236" y="269201"/>
                <a:pt x="2136984" y="272143"/>
              </a:cubicBezTo>
              <a:cubicBezTo>
                <a:pt x="2220143" y="291334"/>
                <a:pt x="2458237" y="283029"/>
                <a:pt x="2496212" y="283029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9C367-FEEC-4200-97E4-66F0403BB06A}">
  <dimension ref="A1:AD462"/>
  <sheetViews>
    <sheetView topLeftCell="I44" zoomScale="200" zoomScaleNormal="200" workbookViewId="0">
      <selection activeCell="W28" sqref="W28"/>
    </sheetView>
  </sheetViews>
  <sheetFormatPr baseColWidth="10" defaultRowHeight="15" x14ac:dyDescent="0.2"/>
  <cols>
    <col min="16" max="16" width="18.5" customWidth="1"/>
    <col min="17" max="18" width="11.5" style="2"/>
  </cols>
  <sheetData>
    <row r="1" spans="13:23" ht="16" thickBot="1" x14ac:dyDescent="0.25">
      <c r="N1" s="85" t="s">
        <v>36</v>
      </c>
      <c r="O1" s="85"/>
      <c r="P1" s="85"/>
    </row>
    <row r="2" spans="13:23" ht="16" thickBot="1" x14ac:dyDescent="0.25">
      <c r="M2" s="1" t="s">
        <v>0</v>
      </c>
      <c r="N2" s="87" t="s">
        <v>1</v>
      </c>
      <c r="O2" s="88"/>
      <c r="P2" s="89"/>
      <c r="Q2" s="3" t="s">
        <v>2</v>
      </c>
      <c r="R2" s="3" t="s">
        <v>3</v>
      </c>
    </row>
    <row r="3" spans="13:23" x14ac:dyDescent="0.2">
      <c r="M3" s="26">
        <v>43922</v>
      </c>
      <c r="N3" s="86">
        <v>1</v>
      </c>
      <c r="O3" s="86"/>
      <c r="P3" s="86"/>
      <c r="R3" s="27"/>
      <c r="T3" t="s">
        <v>4</v>
      </c>
    </row>
    <row r="4" spans="13:23" x14ac:dyDescent="0.2">
      <c r="M4" s="21"/>
      <c r="N4" t="s">
        <v>11</v>
      </c>
      <c r="Q4" s="2">
        <f>R6*0.6</f>
        <v>14400000</v>
      </c>
      <c r="R4" s="27"/>
      <c r="T4" t="s">
        <v>5</v>
      </c>
    </row>
    <row r="5" spans="13:23" x14ac:dyDescent="0.2">
      <c r="M5" s="21"/>
      <c r="N5" t="s">
        <v>12</v>
      </c>
      <c r="Q5" s="2">
        <f>R6*0.4</f>
        <v>9600000</v>
      </c>
      <c r="R5" s="27"/>
      <c r="T5" t="s">
        <v>6</v>
      </c>
    </row>
    <row r="6" spans="13:23" x14ac:dyDescent="0.2">
      <c r="M6" s="21"/>
      <c r="O6" t="s">
        <v>13</v>
      </c>
      <c r="P6" t="s">
        <v>14</v>
      </c>
      <c r="R6" s="27">
        <v>24000000</v>
      </c>
      <c r="T6" t="s">
        <v>7</v>
      </c>
    </row>
    <row r="7" spans="13:23" ht="16" thickBot="1" x14ac:dyDescent="0.25">
      <c r="M7" s="21"/>
      <c r="N7" t="s">
        <v>15</v>
      </c>
      <c r="R7" s="27"/>
      <c r="T7" t="s">
        <v>8</v>
      </c>
    </row>
    <row r="8" spans="13:23" x14ac:dyDescent="0.2">
      <c r="M8" s="19">
        <v>44289</v>
      </c>
      <c r="N8" s="86">
        <v>2</v>
      </c>
      <c r="O8" s="86"/>
      <c r="P8" s="86"/>
      <c r="R8" s="27"/>
      <c r="T8" t="s">
        <v>10</v>
      </c>
    </row>
    <row r="9" spans="13:23" x14ac:dyDescent="0.2">
      <c r="M9" s="21"/>
      <c r="N9" t="s">
        <v>27</v>
      </c>
      <c r="Q9" s="2">
        <v>5000000</v>
      </c>
      <c r="R9" s="27"/>
      <c r="T9" t="s">
        <v>9</v>
      </c>
    </row>
    <row r="10" spans="13:23" x14ac:dyDescent="0.2">
      <c r="M10" s="21"/>
      <c r="N10" t="s">
        <v>28</v>
      </c>
      <c r="Q10" s="2">
        <v>2500000</v>
      </c>
      <c r="R10" s="27"/>
    </row>
    <row r="11" spans="13:23" x14ac:dyDescent="0.2">
      <c r="M11" s="21"/>
      <c r="O11" t="s">
        <v>29</v>
      </c>
      <c r="P11" t="str">
        <f>+N4</f>
        <v>Cuenta Obligada Socia Luisa</v>
      </c>
      <c r="R11" s="27">
        <f>Q9+Q10</f>
        <v>7500000</v>
      </c>
      <c r="T11" t="s">
        <v>16</v>
      </c>
    </row>
    <row r="12" spans="13:23" ht="16" thickBot="1" x14ac:dyDescent="0.25">
      <c r="M12" s="21"/>
      <c r="N12" t="s">
        <v>34</v>
      </c>
      <c r="R12" s="27"/>
      <c r="T12" t="s">
        <v>17</v>
      </c>
    </row>
    <row r="13" spans="13:23" x14ac:dyDescent="0.2">
      <c r="M13" s="19">
        <v>44289</v>
      </c>
      <c r="N13" s="86">
        <v>3</v>
      </c>
      <c r="O13" s="86"/>
      <c r="P13" s="86"/>
      <c r="R13" s="27"/>
      <c r="T13" s="4" t="s">
        <v>18</v>
      </c>
      <c r="U13" s="4"/>
      <c r="V13" s="4"/>
      <c r="W13" s="4"/>
    </row>
    <row r="14" spans="13:23" x14ac:dyDescent="0.2">
      <c r="M14" s="21"/>
      <c r="N14" t="s">
        <v>27</v>
      </c>
      <c r="Q14" s="2">
        <v>2000000</v>
      </c>
      <c r="R14" s="27"/>
      <c r="T14" t="s">
        <v>19</v>
      </c>
    </row>
    <row r="15" spans="13:23" x14ac:dyDescent="0.2">
      <c r="M15" s="21"/>
      <c r="N15" t="s">
        <v>30</v>
      </c>
      <c r="Q15" s="2">
        <v>7000000</v>
      </c>
      <c r="R15" s="27"/>
      <c r="T15" t="s">
        <v>20</v>
      </c>
    </row>
    <row r="16" spans="13:23" x14ac:dyDescent="0.2">
      <c r="M16" s="21"/>
      <c r="O16" t="s">
        <v>29</v>
      </c>
      <c r="P16" t="s">
        <v>31</v>
      </c>
      <c r="R16" s="27">
        <v>1300000</v>
      </c>
      <c r="T16" t="s">
        <v>21</v>
      </c>
    </row>
    <row r="17" spans="1:30" x14ac:dyDescent="0.2">
      <c r="M17" s="21"/>
      <c r="P17" t="str">
        <f>+N5</f>
        <v>Cuenta Obligada Socia Ana</v>
      </c>
      <c r="R17" s="27">
        <f>(Q14+Q15-R16)</f>
        <v>7700000</v>
      </c>
      <c r="T17" t="s">
        <v>23</v>
      </c>
    </row>
    <row r="18" spans="1:30" ht="16" thickBot="1" x14ac:dyDescent="0.25">
      <c r="M18" s="21"/>
      <c r="N18" t="s">
        <v>35</v>
      </c>
      <c r="R18" s="27"/>
      <c r="T18" t="s">
        <v>24</v>
      </c>
    </row>
    <row r="19" spans="1:30" x14ac:dyDescent="0.2">
      <c r="M19" s="19">
        <v>44291</v>
      </c>
      <c r="N19" s="86">
        <v>4</v>
      </c>
      <c r="O19" s="86"/>
      <c r="P19" s="86"/>
      <c r="R19" s="27"/>
    </row>
    <row r="20" spans="1:30" x14ac:dyDescent="0.2">
      <c r="M20" s="21"/>
      <c r="N20" t="s">
        <v>37</v>
      </c>
      <c r="Q20" s="2">
        <v>11900</v>
      </c>
      <c r="R20" s="27"/>
    </row>
    <row r="21" spans="1:30" x14ac:dyDescent="0.2">
      <c r="M21" s="21"/>
      <c r="O21" t="s">
        <v>29</v>
      </c>
      <c r="P21" t="s">
        <v>27</v>
      </c>
      <c r="R21" s="27">
        <v>11900</v>
      </c>
    </row>
    <row r="22" spans="1:30" ht="20" thickBot="1" x14ac:dyDescent="0.3">
      <c r="M22" s="21"/>
      <c r="N22" t="s">
        <v>38</v>
      </c>
      <c r="R22" s="27"/>
      <c r="T22" s="12" t="s">
        <v>22</v>
      </c>
      <c r="U22" s="12"/>
      <c r="V22" s="12"/>
      <c r="X22" s="84" t="str">
        <f>+N4</f>
        <v>Cuenta Obligada Socia Luisa</v>
      </c>
      <c r="Y22" s="84"/>
      <c r="AA22" s="84" t="str">
        <f>+N5</f>
        <v>Cuenta Obligada Socia Ana</v>
      </c>
      <c r="AB22" s="84"/>
    </row>
    <row r="23" spans="1:30" x14ac:dyDescent="0.2">
      <c r="M23" s="19">
        <v>44294</v>
      </c>
      <c r="N23" s="86">
        <v>5</v>
      </c>
      <c r="O23" s="86"/>
      <c r="P23" s="86"/>
      <c r="R23" s="27"/>
      <c r="T23" t="s">
        <v>14</v>
      </c>
      <c r="V23" s="2">
        <f>+R6</f>
        <v>24000000</v>
      </c>
      <c r="X23" s="2">
        <f>+Q4</f>
        <v>14400000</v>
      </c>
      <c r="Y23" s="9">
        <f>+R11</f>
        <v>7500000</v>
      </c>
      <c r="AA23" s="2">
        <f>+Q5</f>
        <v>9600000</v>
      </c>
      <c r="AB23" s="9">
        <f>+R17</f>
        <v>7700000</v>
      </c>
    </row>
    <row r="24" spans="1:30" x14ac:dyDescent="0.2">
      <c r="M24" s="21"/>
      <c r="N24" t="s">
        <v>39</v>
      </c>
      <c r="Q24" s="2">
        <f>Z36</f>
        <v>4192860</v>
      </c>
      <c r="R24" s="27"/>
      <c r="S24" t="s">
        <v>25</v>
      </c>
      <c r="T24" t="str">
        <f>+N4</f>
        <v>Cuenta Obligada Socia Luisa</v>
      </c>
      <c r="V24" s="2">
        <f>-Q4</f>
        <v>-14400000</v>
      </c>
      <c r="Y24" s="10"/>
      <c r="AB24" s="10"/>
    </row>
    <row r="25" spans="1:30" x14ac:dyDescent="0.2">
      <c r="M25" s="21"/>
      <c r="O25" t="s">
        <v>29</v>
      </c>
      <c r="P25" t="s">
        <v>27</v>
      </c>
      <c r="R25" s="27">
        <f>+Q24</f>
        <v>4192860</v>
      </c>
      <c r="T25" t="str">
        <f>+N5</f>
        <v>Cuenta Obligada Socia Ana</v>
      </c>
      <c r="V25" s="2">
        <f>-Q5</f>
        <v>-9600000</v>
      </c>
      <c r="X25" s="7" t="s">
        <v>32</v>
      </c>
      <c r="Y25" s="13">
        <f>X23-Y23</f>
        <v>6900000</v>
      </c>
      <c r="Z25" s="7"/>
      <c r="AA25" s="7" t="s">
        <v>32</v>
      </c>
      <c r="AB25" s="13">
        <f>AA23-AB23</f>
        <v>1900000</v>
      </c>
    </row>
    <row r="26" spans="1:30" ht="16" thickBot="1" x14ac:dyDescent="0.25">
      <c r="M26" s="21"/>
      <c r="N26" t="s">
        <v>44</v>
      </c>
      <c r="R26" s="27"/>
      <c r="T26" s="5" t="s">
        <v>26</v>
      </c>
      <c r="U26" s="5"/>
      <c r="V26" s="6">
        <f>SUM(V23:V25)</f>
        <v>0</v>
      </c>
      <c r="Y26" s="10"/>
      <c r="AB26" s="10"/>
    </row>
    <row r="27" spans="1:30" x14ac:dyDescent="0.2">
      <c r="M27" s="19">
        <v>44294</v>
      </c>
      <c r="N27" s="86">
        <v>6</v>
      </c>
      <c r="O27" s="86"/>
      <c r="P27" s="86"/>
      <c r="R27" s="27"/>
    </row>
    <row r="28" spans="1:30" ht="19" x14ac:dyDescent="0.25">
      <c r="A28" t="s">
        <v>149</v>
      </c>
      <c r="M28" s="21"/>
      <c r="N28" t="s">
        <v>45</v>
      </c>
      <c r="Q28" s="2">
        <v>27800</v>
      </c>
      <c r="R28" s="27"/>
      <c r="T28" s="12" t="s">
        <v>33</v>
      </c>
      <c r="U28" s="12"/>
      <c r="V28" s="12"/>
      <c r="AC28" t="s">
        <v>48</v>
      </c>
    </row>
    <row r="29" spans="1:30" x14ac:dyDescent="0.2">
      <c r="M29" s="21"/>
      <c r="O29" t="s">
        <v>29</v>
      </c>
      <c r="P29" t="s">
        <v>39</v>
      </c>
      <c r="R29" s="27">
        <f>+Q28</f>
        <v>27800</v>
      </c>
      <c r="T29" t="s">
        <v>14</v>
      </c>
      <c r="V29" s="2">
        <f>+V23</f>
        <v>24000000</v>
      </c>
      <c r="X29" s="84" t="s">
        <v>27</v>
      </c>
      <c r="Y29" s="84"/>
      <c r="AC29" s="84" t="s">
        <v>40</v>
      </c>
      <c r="AD29" s="84"/>
    </row>
    <row r="30" spans="1:30" ht="16" thickBot="1" x14ac:dyDescent="0.25">
      <c r="M30" s="21"/>
      <c r="N30" t="s">
        <v>46</v>
      </c>
      <c r="R30" s="27"/>
      <c r="S30" t="s">
        <v>25</v>
      </c>
      <c r="T30" t="str">
        <f>+T24</f>
        <v>Cuenta Obligada Socia Luisa</v>
      </c>
      <c r="V30" s="2">
        <f>-Y25</f>
        <v>-6900000</v>
      </c>
      <c r="X30" s="2">
        <f>+Q9</f>
        <v>5000000</v>
      </c>
      <c r="Y30" s="9">
        <f>+R21</f>
        <v>11900</v>
      </c>
      <c r="AC30" s="2">
        <f>+Q24</f>
        <v>4192860</v>
      </c>
      <c r="AD30" s="9">
        <f>+R29</f>
        <v>27800</v>
      </c>
    </row>
    <row r="31" spans="1:30" x14ac:dyDescent="0.2">
      <c r="M31" s="19">
        <v>44296</v>
      </c>
      <c r="N31" s="86">
        <v>7</v>
      </c>
      <c r="O31" s="86"/>
      <c r="P31" s="86"/>
      <c r="R31" s="27"/>
      <c r="T31" t="str">
        <f>+T25</f>
        <v>Cuenta Obligada Socia Ana</v>
      </c>
      <c r="V31" s="2">
        <f>-AB25</f>
        <v>-1900000</v>
      </c>
      <c r="X31" s="2">
        <f>+Q14</f>
        <v>2000000</v>
      </c>
      <c r="Y31" s="10"/>
      <c r="AC31" s="2">
        <f>+V14</f>
        <v>0</v>
      </c>
      <c r="AD31" s="10"/>
    </row>
    <row r="32" spans="1:30" ht="16" thickBot="1" x14ac:dyDescent="0.25">
      <c r="M32" s="21"/>
      <c r="N32" t="s">
        <v>49</v>
      </c>
      <c r="Q32" s="2">
        <f>53550*50</f>
        <v>2677500</v>
      </c>
      <c r="R32" s="27"/>
      <c r="T32" s="5" t="s">
        <v>26</v>
      </c>
      <c r="U32" s="5"/>
      <c r="V32" s="6">
        <f>SUM(V29:V31)</f>
        <v>15200000</v>
      </c>
    </row>
    <row r="33" spans="9:30" ht="16" thickBot="1" x14ac:dyDescent="0.25">
      <c r="M33" s="21"/>
      <c r="O33" t="s">
        <v>29</v>
      </c>
      <c r="P33" t="s">
        <v>39</v>
      </c>
      <c r="R33" s="27">
        <f>Q32*0.3</f>
        <v>803250</v>
      </c>
      <c r="W33" t="s">
        <v>41</v>
      </c>
      <c r="X33" s="14">
        <f>SUM(X30:X32)</f>
        <v>7000000</v>
      </c>
      <c r="Y33" s="15">
        <f>SUM(Y30:Y32)</f>
        <v>11900</v>
      </c>
      <c r="AC33" s="14">
        <f>SUM(AC30:AC32)</f>
        <v>4192860</v>
      </c>
      <c r="AD33" s="15">
        <f>SUM(AD30:AD32)</f>
        <v>27800</v>
      </c>
    </row>
    <row r="34" spans="9:30" x14ac:dyDescent="0.2">
      <c r="M34" s="21"/>
      <c r="P34" s="32" t="s">
        <v>50</v>
      </c>
      <c r="Q34" s="33"/>
      <c r="R34" s="36">
        <f>Q32*0.5</f>
        <v>1338750</v>
      </c>
      <c r="X34" s="7" t="s">
        <v>32</v>
      </c>
      <c r="Y34" s="13">
        <f>X33-Y33</f>
        <v>6988100</v>
      </c>
      <c r="Z34" t="s">
        <v>42</v>
      </c>
      <c r="AC34" s="7" t="s">
        <v>32</v>
      </c>
      <c r="AD34" s="13">
        <f>AC33-AD33</f>
        <v>4165060</v>
      </c>
    </row>
    <row r="35" spans="9:30" x14ac:dyDescent="0.2">
      <c r="M35" s="21"/>
      <c r="P35" t="s">
        <v>51</v>
      </c>
      <c r="R35" s="27">
        <f>Q32*0.2</f>
        <v>535500</v>
      </c>
      <c r="Z35" t="s">
        <v>43</v>
      </c>
    </row>
    <row r="36" spans="9:30" ht="16" thickBot="1" x14ac:dyDescent="0.25">
      <c r="M36" s="21"/>
      <c r="N36" t="s">
        <v>52</v>
      </c>
      <c r="R36" s="27"/>
      <c r="Z36" s="2">
        <f>Y34*0.6</f>
        <v>4192860</v>
      </c>
    </row>
    <row r="37" spans="9:30" ht="16" thickBot="1" x14ac:dyDescent="0.25">
      <c r="M37" s="19">
        <v>44301</v>
      </c>
      <c r="N37" s="86">
        <v>8</v>
      </c>
      <c r="O37" s="86"/>
      <c r="P37" s="86"/>
      <c r="R37" s="27"/>
      <c r="T37" s="16"/>
      <c r="U37" s="17" t="s">
        <v>47</v>
      </c>
      <c r="V37" s="17"/>
      <c r="W37" s="17"/>
      <c r="X37" s="17"/>
      <c r="Y37" s="17"/>
      <c r="Z37" s="18"/>
    </row>
    <row r="38" spans="9:30" x14ac:dyDescent="0.2">
      <c r="M38" s="21"/>
      <c r="N38" t="str">
        <f>+P16</f>
        <v>Préstamo Bancario</v>
      </c>
      <c r="Q38" s="2">
        <f>R16*0.1</f>
        <v>130000</v>
      </c>
      <c r="R38" s="27"/>
      <c r="T38" s="19">
        <v>44294</v>
      </c>
      <c r="U38" s="86">
        <v>6</v>
      </c>
      <c r="V38" s="86"/>
      <c r="W38" s="86"/>
      <c r="X38" s="2"/>
      <c r="Y38" s="2"/>
      <c r="Z38" s="20"/>
    </row>
    <row r="39" spans="9:30" x14ac:dyDescent="0.2">
      <c r="M39" s="21"/>
      <c r="O39" t="s">
        <v>29</v>
      </c>
      <c r="P39" t="s">
        <v>39</v>
      </c>
      <c r="R39" s="27">
        <f>Q38</f>
        <v>130000</v>
      </c>
      <c r="T39" s="21"/>
      <c r="U39" t="s">
        <v>39</v>
      </c>
      <c r="X39" s="2">
        <f>Y41-X40</f>
        <v>4165060</v>
      </c>
      <c r="Y39" s="2"/>
      <c r="Z39" s="20"/>
    </row>
    <row r="40" spans="9:30" ht="16" thickBot="1" x14ac:dyDescent="0.25">
      <c r="M40" s="21"/>
      <c r="N40" t="s">
        <v>53</v>
      </c>
      <c r="R40" s="27"/>
      <c r="T40" s="21"/>
      <c r="U40" t="s">
        <v>45</v>
      </c>
      <c r="X40" s="2">
        <v>27800</v>
      </c>
      <c r="Y40" s="2"/>
      <c r="Z40" s="20"/>
    </row>
    <row r="41" spans="9:30" x14ac:dyDescent="0.2">
      <c r="M41" s="19">
        <v>44304</v>
      </c>
      <c r="N41" s="86">
        <v>9</v>
      </c>
      <c r="O41" s="86"/>
      <c r="P41" s="86"/>
      <c r="R41" s="27"/>
      <c r="T41" s="21"/>
      <c r="V41" t="s">
        <v>29</v>
      </c>
      <c r="W41" t="s">
        <v>27</v>
      </c>
      <c r="X41" s="2"/>
      <c r="Y41" s="2">
        <f>R25</f>
        <v>4192860</v>
      </c>
      <c r="Z41" s="20"/>
    </row>
    <row r="42" spans="9:30" ht="16" thickBot="1" x14ac:dyDescent="0.25">
      <c r="J42" t="s">
        <v>54</v>
      </c>
      <c r="M42" s="21"/>
      <c r="N42" t="s">
        <v>27</v>
      </c>
      <c r="Q42" s="2">
        <f>R45*0.4</f>
        <v>610470</v>
      </c>
      <c r="R42" s="27"/>
      <c r="T42" s="22"/>
      <c r="U42" s="23" t="s">
        <v>46</v>
      </c>
      <c r="V42" s="23"/>
      <c r="W42" s="23"/>
      <c r="X42" s="24"/>
      <c r="Y42" s="24"/>
      <c r="Z42" s="25"/>
    </row>
    <row r="43" spans="9:30" x14ac:dyDescent="0.2">
      <c r="J43" t="s">
        <v>55</v>
      </c>
      <c r="M43" s="21"/>
      <c r="N43" t="s">
        <v>64</v>
      </c>
      <c r="Q43" s="2">
        <f>R45*0.3</f>
        <v>457852.5</v>
      </c>
      <c r="R43" s="27"/>
    </row>
    <row r="44" spans="9:30" x14ac:dyDescent="0.2">
      <c r="J44" t="s">
        <v>56</v>
      </c>
      <c r="M44" s="21"/>
      <c r="N44" t="s">
        <v>65</v>
      </c>
      <c r="Q44" s="2">
        <f>R45*0.3</f>
        <v>457852.5</v>
      </c>
      <c r="R44" s="27"/>
      <c r="T44" s="7" t="s">
        <v>57</v>
      </c>
    </row>
    <row r="45" spans="9:30" x14ac:dyDescent="0.2">
      <c r="M45" s="21"/>
      <c r="O45" t="s">
        <v>29</v>
      </c>
      <c r="P45" t="s">
        <v>69</v>
      </c>
      <c r="R45" s="27">
        <f>+W47</f>
        <v>1526175</v>
      </c>
      <c r="T45" t="s">
        <v>58</v>
      </c>
    </row>
    <row r="46" spans="9:30" ht="16" thickBot="1" x14ac:dyDescent="0.25">
      <c r="I46" s="31" t="s">
        <v>66</v>
      </c>
      <c r="J46" s="31"/>
      <c r="K46" s="31"/>
      <c r="M46" s="21"/>
      <c r="N46" t="s">
        <v>70</v>
      </c>
      <c r="R46" s="27"/>
      <c r="U46" t="s">
        <v>61</v>
      </c>
      <c r="W46" t="s">
        <v>63</v>
      </c>
    </row>
    <row r="47" spans="9:30" x14ac:dyDescent="0.2">
      <c r="I47" s="31" t="s">
        <v>67</v>
      </c>
      <c r="J47" s="31"/>
      <c r="K47" s="31"/>
      <c r="M47" s="19">
        <v>44304</v>
      </c>
      <c r="N47" s="86">
        <v>10</v>
      </c>
      <c r="O47" s="86"/>
      <c r="P47" s="86"/>
      <c r="R47" s="27"/>
      <c r="T47" t="s">
        <v>59</v>
      </c>
      <c r="U47" s="2">
        <f>U48+U49</f>
        <v>101745</v>
      </c>
      <c r="V47" s="29">
        <f>V48+V49</f>
        <v>1.9</v>
      </c>
      <c r="W47" s="2">
        <f>U47*15</f>
        <v>1526175</v>
      </c>
      <c r="X47" s="2"/>
      <c r="Y47" s="2"/>
    </row>
    <row r="48" spans="9:30" x14ac:dyDescent="0.2">
      <c r="I48" s="31" t="s">
        <v>68</v>
      </c>
      <c r="J48" s="31"/>
      <c r="K48" s="31"/>
      <c r="M48" s="21"/>
      <c r="N48" t="s">
        <v>71</v>
      </c>
      <c r="Q48" s="2">
        <f>W48</f>
        <v>803250</v>
      </c>
      <c r="R48" s="27"/>
      <c r="T48" s="32" t="s">
        <v>60</v>
      </c>
      <c r="U48" s="33">
        <v>53550</v>
      </c>
      <c r="V48" s="34">
        <v>1</v>
      </c>
      <c r="W48" s="33">
        <f>U48*15</f>
        <v>803250</v>
      </c>
      <c r="X48" s="2" t="s">
        <v>73</v>
      </c>
      <c r="Y48" s="2"/>
    </row>
    <row r="49" spans="9:25" x14ac:dyDescent="0.2">
      <c r="M49" s="21"/>
      <c r="O49" t="s">
        <v>29</v>
      </c>
      <c r="P49" t="s">
        <v>49</v>
      </c>
      <c r="R49" s="27">
        <f>Q48</f>
        <v>803250</v>
      </c>
      <c r="T49" t="s">
        <v>62</v>
      </c>
      <c r="U49" s="2">
        <f>U48*0.9</f>
        <v>48195</v>
      </c>
      <c r="V49" s="29">
        <v>0.9</v>
      </c>
      <c r="W49" s="2"/>
      <c r="X49" s="2" t="s">
        <v>74</v>
      </c>
      <c r="Y49" s="2"/>
    </row>
    <row r="50" spans="9:25" ht="16" thickBot="1" x14ac:dyDescent="0.25">
      <c r="M50" s="21"/>
      <c r="N50" t="s">
        <v>72</v>
      </c>
      <c r="R50" s="27"/>
      <c r="U50" s="2"/>
      <c r="V50" s="2"/>
      <c r="W50" s="2"/>
      <c r="X50" s="2"/>
      <c r="Y50" s="2"/>
    </row>
    <row r="51" spans="9:25" x14ac:dyDescent="0.2">
      <c r="M51" s="19">
        <v>44311</v>
      </c>
      <c r="N51" s="86">
        <v>11</v>
      </c>
      <c r="O51" s="86"/>
      <c r="P51" s="86"/>
      <c r="R51" s="27"/>
      <c r="U51" s="2"/>
      <c r="V51" s="2"/>
      <c r="W51" s="2"/>
      <c r="X51" s="2"/>
      <c r="Y51" s="2"/>
    </row>
    <row r="52" spans="9:25" x14ac:dyDescent="0.2">
      <c r="I52" s="32" t="s">
        <v>77</v>
      </c>
      <c r="J52" s="32"/>
      <c r="K52" s="32"/>
      <c r="L52" s="32"/>
      <c r="M52" s="21"/>
      <c r="N52" t="s">
        <v>75</v>
      </c>
      <c r="Q52" s="2">
        <v>150000</v>
      </c>
      <c r="R52" s="27"/>
      <c r="U52" s="2"/>
      <c r="V52" s="2"/>
      <c r="W52" s="2"/>
      <c r="X52" s="2"/>
      <c r="Y52" s="2"/>
    </row>
    <row r="53" spans="9:25" x14ac:dyDescent="0.2">
      <c r="I53" s="32" t="s">
        <v>78</v>
      </c>
      <c r="J53" s="32"/>
      <c r="K53" s="32"/>
      <c r="L53" s="32"/>
      <c r="M53" s="21"/>
      <c r="N53" t="s">
        <v>76</v>
      </c>
      <c r="Q53" s="2">
        <v>150000</v>
      </c>
      <c r="R53" s="27"/>
      <c r="U53" s="2"/>
      <c r="V53" s="2"/>
      <c r="W53" s="2"/>
      <c r="X53" s="2"/>
      <c r="Y53" s="2"/>
    </row>
    <row r="54" spans="9:25" x14ac:dyDescent="0.2">
      <c r="I54" s="32" t="s">
        <v>79</v>
      </c>
      <c r="J54" s="32"/>
      <c r="K54" s="32"/>
      <c r="L54" s="32"/>
      <c r="M54" s="21"/>
      <c r="O54" t="s">
        <v>29</v>
      </c>
      <c r="P54" t="s">
        <v>39</v>
      </c>
      <c r="R54" s="27">
        <f>Q52+Q53</f>
        <v>300000</v>
      </c>
      <c r="U54" s="2"/>
      <c r="V54" s="2"/>
      <c r="W54" s="2"/>
      <c r="X54" s="2"/>
      <c r="Y54" s="2"/>
    </row>
    <row r="55" spans="9:25" ht="16" thickBot="1" x14ac:dyDescent="0.25">
      <c r="I55" s="35" t="s">
        <v>80</v>
      </c>
      <c r="J55" s="35"/>
      <c r="K55" s="35"/>
      <c r="L55" s="35"/>
      <c r="M55" s="21"/>
      <c r="N55" t="s">
        <v>82</v>
      </c>
      <c r="R55" s="27"/>
      <c r="U55" s="2"/>
      <c r="V55" s="2"/>
      <c r="W55" s="2"/>
      <c r="X55" s="2"/>
      <c r="Y55" s="2"/>
    </row>
    <row r="56" spans="9:25" x14ac:dyDescent="0.2">
      <c r="I56" s="35" t="s">
        <v>81</v>
      </c>
      <c r="J56" s="35"/>
      <c r="K56" s="35"/>
      <c r="L56" s="35"/>
      <c r="M56" s="19">
        <v>44316</v>
      </c>
      <c r="N56" s="86">
        <v>12</v>
      </c>
      <c r="O56" s="86"/>
      <c r="P56" s="86"/>
      <c r="R56" s="27"/>
      <c r="U56" s="2"/>
      <c r="V56" s="2"/>
      <c r="W56" s="2"/>
      <c r="X56" s="2"/>
      <c r="Y56" s="2"/>
    </row>
    <row r="57" spans="9:25" x14ac:dyDescent="0.2">
      <c r="M57" s="21"/>
      <c r="N57" t="s">
        <v>83</v>
      </c>
      <c r="Q57" s="2">
        <f>53550*3</f>
        <v>160650</v>
      </c>
      <c r="R57" s="27"/>
    </row>
    <row r="58" spans="9:25" x14ac:dyDescent="0.2">
      <c r="M58" s="21"/>
      <c r="O58" t="s">
        <v>84</v>
      </c>
      <c r="P58" t="s">
        <v>49</v>
      </c>
      <c r="R58" s="27">
        <f>+Q57</f>
        <v>160650</v>
      </c>
    </row>
    <row r="59" spans="9:25" x14ac:dyDescent="0.2">
      <c r="M59" s="21"/>
      <c r="N59" t="s">
        <v>85</v>
      </c>
      <c r="R59" s="27"/>
    </row>
    <row r="60" spans="9:25" ht="16" thickBot="1" x14ac:dyDescent="0.25">
      <c r="M60" s="21"/>
      <c r="N60" t="s">
        <v>86</v>
      </c>
      <c r="R60" s="27"/>
    </row>
    <row r="61" spans="9:25" ht="16" thickBot="1" x14ac:dyDescent="0.25">
      <c r="M61" s="37" t="s">
        <v>88</v>
      </c>
      <c r="N61" s="38"/>
      <c r="O61" s="38"/>
      <c r="P61" s="38" t="s">
        <v>87</v>
      </c>
      <c r="Q61" s="39">
        <f>SUM(Q3:Q60)</f>
        <v>50330135</v>
      </c>
      <c r="R61" s="40">
        <f>SUM(R3:R60)</f>
        <v>50330135</v>
      </c>
    </row>
    <row r="62" spans="9:25" x14ac:dyDescent="0.2">
      <c r="M62" s="21"/>
      <c r="R62" s="27">
        <f>Q61-R61</f>
        <v>0</v>
      </c>
    </row>
    <row r="63" spans="9:25" x14ac:dyDescent="0.2">
      <c r="M63" s="21"/>
      <c r="R63" s="27"/>
    </row>
    <row r="64" spans="9:25" x14ac:dyDescent="0.2">
      <c r="M64" s="21"/>
      <c r="R64" s="27"/>
    </row>
    <row r="65" spans="13:18" x14ac:dyDescent="0.2">
      <c r="M65" s="21"/>
      <c r="R65" s="27"/>
    </row>
    <row r="66" spans="13:18" x14ac:dyDescent="0.2">
      <c r="M66" s="21"/>
      <c r="R66" s="27"/>
    </row>
    <row r="67" spans="13:18" x14ac:dyDescent="0.2">
      <c r="M67" s="21"/>
      <c r="R67" s="27"/>
    </row>
    <row r="68" spans="13:18" x14ac:dyDescent="0.2">
      <c r="M68" s="21"/>
      <c r="R68" s="27"/>
    </row>
    <row r="69" spans="13:18" x14ac:dyDescent="0.2">
      <c r="M69" s="21"/>
      <c r="R69" s="27"/>
    </row>
    <row r="70" spans="13:18" x14ac:dyDescent="0.2">
      <c r="M70" s="21"/>
      <c r="R70" s="27"/>
    </row>
    <row r="71" spans="13:18" x14ac:dyDescent="0.2">
      <c r="M71" s="21"/>
      <c r="R71" s="27"/>
    </row>
    <row r="72" spans="13:18" x14ac:dyDescent="0.2">
      <c r="M72" s="21"/>
      <c r="R72" s="27"/>
    </row>
    <row r="73" spans="13:18" x14ac:dyDescent="0.2">
      <c r="M73" s="21"/>
      <c r="R73" s="27"/>
    </row>
    <row r="74" spans="13:18" x14ac:dyDescent="0.2">
      <c r="M74" s="21"/>
      <c r="R74" s="27"/>
    </row>
    <row r="75" spans="13:18" x14ac:dyDescent="0.2">
      <c r="M75" s="21"/>
      <c r="R75" s="27"/>
    </row>
    <row r="76" spans="13:18" x14ac:dyDescent="0.2">
      <c r="M76" s="21"/>
      <c r="R76" s="27"/>
    </row>
    <row r="77" spans="13:18" x14ac:dyDescent="0.2">
      <c r="M77" s="21"/>
      <c r="R77" s="27"/>
    </row>
    <row r="78" spans="13:18" x14ac:dyDescent="0.2">
      <c r="M78" s="21"/>
      <c r="R78" s="27"/>
    </row>
    <row r="79" spans="13:18" x14ac:dyDescent="0.2">
      <c r="M79" s="21"/>
      <c r="R79" s="27"/>
    </row>
    <row r="80" spans="13:18" x14ac:dyDescent="0.2">
      <c r="M80" s="21"/>
      <c r="R80" s="27"/>
    </row>
    <row r="81" spans="13:18" x14ac:dyDescent="0.2">
      <c r="M81" s="21"/>
      <c r="R81" s="27"/>
    </row>
    <row r="82" spans="13:18" x14ac:dyDescent="0.2">
      <c r="M82" s="21"/>
      <c r="R82" s="27"/>
    </row>
    <row r="83" spans="13:18" x14ac:dyDescent="0.2">
      <c r="M83" s="21"/>
      <c r="R83" s="27"/>
    </row>
    <row r="84" spans="13:18" x14ac:dyDescent="0.2">
      <c r="M84" s="21"/>
      <c r="R84" s="27"/>
    </row>
    <row r="85" spans="13:18" x14ac:dyDescent="0.2">
      <c r="M85" s="21"/>
      <c r="R85" s="27"/>
    </row>
    <row r="86" spans="13:18" x14ac:dyDescent="0.2">
      <c r="M86" s="21"/>
      <c r="R86" s="27"/>
    </row>
    <row r="87" spans="13:18" x14ac:dyDescent="0.2">
      <c r="M87" s="21"/>
      <c r="R87" s="27"/>
    </row>
    <row r="88" spans="13:18" x14ac:dyDescent="0.2">
      <c r="M88" s="21"/>
      <c r="R88" s="27"/>
    </row>
    <row r="89" spans="13:18" x14ac:dyDescent="0.2">
      <c r="M89" s="21"/>
      <c r="R89" s="27"/>
    </row>
    <row r="90" spans="13:18" x14ac:dyDescent="0.2">
      <c r="M90" s="21"/>
      <c r="R90" s="27"/>
    </row>
    <row r="91" spans="13:18" x14ac:dyDescent="0.2">
      <c r="M91" s="21"/>
      <c r="R91" s="27"/>
    </row>
    <row r="92" spans="13:18" x14ac:dyDescent="0.2">
      <c r="M92" s="21"/>
      <c r="R92" s="27"/>
    </row>
    <row r="93" spans="13:18" x14ac:dyDescent="0.2">
      <c r="M93" s="21"/>
      <c r="R93" s="27"/>
    </row>
    <row r="94" spans="13:18" x14ac:dyDescent="0.2">
      <c r="M94" s="21"/>
      <c r="R94" s="27"/>
    </row>
    <row r="95" spans="13:18" x14ac:dyDescent="0.2">
      <c r="M95" s="21"/>
      <c r="R95" s="27"/>
    </row>
    <row r="96" spans="13:18" x14ac:dyDescent="0.2">
      <c r="M96" s="21"/>
      <c r="R96" s="27"/>
    </row>
    <row r="97" spans="13:18" x14ac:dyDescent="0.2">
      <c r="M97" s="21"/>
      <c r="R97" s="27"/>
    </row>
    <row r="98" spans="13:18" x14ac:dyDescent="0.2">
      <c r="M98" s="21"/>
      <c r="R98" s="27"/>
    </row>
    <row r="99" spans="13:18" x14ac:dyDescent="0.2">
      <c r="M99" s="21"/>
      <c r="R99" s="27"/>
    </row>
    <row r="100" spans="13:18" x14ac:dyDescent="0.2">
      <c r="M100" s="21"/>
      <c r="R100" s="27"/>
    </row>
    <row r="101" spans="13:18" x14ac:dyDescent="0.2">
      <c r="M101" s="21"/>
      <c r="R101" s="27"/>
    </row>
    <row r="102" spans="13:18" x14ac:dyDescent="0.2">
      <c r="M102" s="21"/>
      <c r="R102" s="27"/>
    </row>
    <row r="103" spans="13:18" x14ac:dyDescent="0.2">
      <c r="M103" s="21"/>
      <c r="R103" s="27"/>
    </row>
    <row r="104" spans="13:18" x14ac:dyDescent="0.2">
      <c r="M104" s="21"/>
      <c r="R104" s="27"/>
    </row>
    <row r="105" spans="13:18" x14ac:dyDescent="0.2">
      <c r="M105" s="21"/>
      <c r="R105" s="27"/>
    </row>
    <row r="106" spans="13:18" x14ac:dyDescent="0.2">
      <c r="M106" s="21"/>
      <c r="R106" s="27"/>
    </row>
    <row r="107" spans="13:18" x14ac:dyDescent="0.2">
      <c r="M107" s="21"/>
      <c r="R107" s="27"/>
    </row>
    <row r="108" spans="13:18" x14ac:dyDescent="0.2">
      <c r="M108" s="21"/>
      <c r="R108" s="27"/>
    </row>
    <row r="109" spans="13:18" x14ac:dyDescent="0.2">
      <c r="M109" s="21"/>
      <c r="R109" s="27"/>
    </row>
    <row r="110" spans="13:18" x14ac:dyDescent="0.2">
      <c r="M110" s="21"/>
      <c r="R110" s="27"/>
    </row>
    <row r="111" spans="13:18" x14ac:dyDescent="0.2">
      <c r="M111" s="21"/>
      <c r="R111" s="27"/>
    </row>
    <row r="112" spans="13:18" x14ac:dyDescent="0.2">
      <c r="M112" s="21"/>
      <c r="R112" s="27"/>
    </row>
    <row r="113" spans="13:18" x14ac:dyDescent="0.2">
      <c r="M113" s="21"/>
      <c r="R113" s="27"/>
    </row>
    <row r="114" spans="13:18" x14ac:dyDescent="0.2">
      <c r="M114" s="21"/>
      <c r="R114" s="27"/>
    </row>
    <row r="115" spans="13:18" x14ac:dyDescent="0.2">
      <c r="M115" s="21"/>
      <c r="R115" s="27"/>
    </row>
    <row r="116" spans="13:18" x14ac:dyDescent="0.2">
      <c r="M116" s="21"/>
      <c r="R116" s="27"/>
    </row>
    <row r="117" spans="13:18" x14ac:dyDescent="0.2">
      <c r="M117" s="21"/>
      <c r="R117" s="27"/>
    </row>
    <row r="118" spans="13:18" x14ac:dyDescent="0.2">
      <c r="M118" s="21"/>
      <c r="R118" s="27"/>
    </row>
    <row r="119" spans="13:18" x14ac:dyDescent="0.2">
      <c r="M119" s="21"/>
      <c r="R119" s="27"/>
    </row>
    <row r="120" spans="13:18" x14ac:dyDescent="0.2">
      <c r="M120" s="21"/>
      <c r="R120" s="27"/>
    </row>
    <row r="121" spans="13:18" x14ac:dyDescent="0.2">
      <c r="M121" s="21"/>
      <c r="R121" s="27"/>
    </row>
    <row r="122" spans="13:18" x14ac:dyDescent="0.2">
      <c r="M122" s="21"/>
      <c r="R122" s="27"/>
    </row>
    <row r="123" spans="13:18" x14ac:dyDescent="0.2">
      <c r="M123" s="21"/>
      <c r="R123" s="27"/>
    </row>
    <row r="124" spans="13:18" x14ac:dyDescent="0.2">
      <c r="M124" s="21"/>
      <c r="R124" s="27"/>
    </row>
    <row r="125" spans="13:18" x14ac:dyDescent="0.2">
      <c r="M125" s="21"/>
      <c r="R125" s="27"/>
    </row>
    <row r="126" spans="13:18" x14ac:dyDescent="0.2">
      <c r="M126" s="21"/>
      <c r="R126" s="27"/>
    </row>
    <row r="127" spans="13:18" x14ac:dyDescent="0.2">
      <c r="M127" s="21"/>
      <c r="R127" s="27"/>
    </row>
    <row r="128" spans="13:18" x14ac:dyDescent="0.2">
      <c r="M128" s="21"/>
      <c r="R128" s="27"/>
    </row>
    <row r="129" spans="13:18" x14ac:dyDescent="0.2">
      <c r="M129" s="21"/>
      <c r="R129" s="27"/>
    </row>
    <row r="130" spans="13:18" x14ac:dyDescent="0.2">
      <c r="M130" s="21"/>
      <c r="R130" s="27"/>
    </row>
    <row r="131" spans="13:18" x14ac:dyDescent="0.2">
      <c r="M131" s="21"/>
      <c r="R131" s="27"/>
    </row>
    <row r="132" spans="13:18" x14ac:dyDescent="0.2">
      <c r="M132" s="21"/>
      <c r="R132" s="27"/>
    </row>
    <row r="133" spans="13:18" x14ac:dyDescent="0.2">
      <c r="M133" s="21"/>
      <c r="R133" s="27"/>
    </row>
    <row r="134" spans="13:18" x14ac:dyDescent="0.2">
      <c r="M134" s="21"/>
      <c r="R134" s="27"/>
    </row>
    <row r="135" spans="13:18" x14ac:dyDescent="0.2">
      <c r="M135" s="21"/>
      <c r="R135" s="27"/>
    </row>
    <row r="136" spans="13:18" x14ac:dyDescent="0.2">
      <c r="M136" s="21"/>
      <c r="R136" s="27"/>
    </row>
    <row r="137" spans="13:18" x14ac:dyDescent="0.2">
      <c r="M137" s="21"/>
      <c r="R137" s="27"/>
    </row>
    <row r="138" spans="13:18" x14ac:dyDescent="0.2">
      <c r="M138" s="21"/>
      <c r="R138" s="27"/>
    </row>
    <row r="139" spans="13:18" x14ac:dyDescent="0.2">
      <c r="M139" s="21"/>
      <c r="R139" s="27"/>
    </row>
    <row r="140" spans="13:18" x14ac:dyDescent="0.2">
      <c r="M140" s="21"/>
      <c r="R140" s="27"/>
    </row>
    <row r="141" spans="13:18" x14ac:dyDescent="0.2">
      <c r="M141" s="21"/>
      <c r="R141" s="27"/>
    </row>
    <row r="142" spans="13:18" x14ac:dyDescent="0.2">
      <c r="M142" s="21"/>
      <c r="R142" s="27"/>
    </row>
    <row r="143" spans="13:18" x14ac:dyDescent="0.2">
      <c r="M143" s="21"/>
      <c r="R143" s="27"/>
    </row>
    <row r="144" spans="13:18" x14ac:dyDescent="0.2">
      <c r="M144" s="21"/>
      <c r="R144" s="27"/>
    </row>
    <row r="145" spans="13:18" x14ac:dyDescent="0.2">
      <c r="M145" s="21"/>
      <c r="R145" s="27"/>
    </row>
    <row r="146" spans="13:18" x14ac:dyDescent="0.2">
      <c r="M146" s="21"/>
      <c r="R146" s="27"/>
    </row>
    <row r="147" spans="13:18" x14ac:dyDescent="0.2">
      <c r="M147" s="21"/>
      <c r="R147" s="27"/>
    </row>
    <row r="148" spans="13:18" x14ac:dyDescent="0.2">
      <c r="M148" s="21"/>
      <c r="R148" s="27"/>
    </row>
    <row r="149" spans="13:18" x14ac:dyDescent="0.2">
      <c r="M149" s="21"/>
      <c r="R149" s="27"/>
    </row>
    <row r="150" spans="13:18" x14ac:dyDescent="0.2">
      <c r="M150" s="21"/>
      <c r="R150" s="27"/>
    </row>
    <row r="151" spans="13:18" x14ac:dyDescent="0.2">
      <c r="M151" s="21"/>
      <c r="R151" s="27"/>
    </row>
    <row r="152" spans="13:18" x14ac:dyDescent="0.2">
      <c r="M152" s="21"/>
      <c r="R152" s="27"/>
    </row>
    <row r="153" spans="13:18" x14ac:dyDescent="0.2">
      <c r="M153" s="21"/>
      <c r="R153" s="27"/>
    </row>
    <row r="154" spans="13:18" x14ac:dyDescent="0.2">
      <c r="M154" s="21"/>
      <c r="R154" s="27"/>
    </row>
    <row r="155" spans="13:18" x14ac:dyDescent="0.2">
      <c r="M155" s="21"/>
      <c r="R155" s="27"/>
    </row>
    <row r="156" spans="13:18" x14ac:dyDescent="0.2">
      <c r="M156" s="21"/>
      <c r="R156" s="27"/>
    </row>
    <row r="157" spans="13:18" x14ac:dyDescent="0.2">
      <c r="M157" s="21"/>
      <c r="R157" s="27"/>
    </row>
    <row r="158" spans="13:18" x14ac:dyDescent="0.2">
      <c r="M158" s="21"/>
      <c r="R158" s="27"/>
    </row>
    <row r="159" spans="13:18" x14ac:dyDescent="0.2">
      <c r="M159" s="21"/>
      <c r="R159" s="27"/>
    </row>
    <row r="160" spans="13:18" x14ac:dyDescent="0.2">
      <c r="M160" s="21"/>
      <c r="R160" s="27"/>
    </row>
    <row r="161" spans="13:18" x14ac:dyDescent="0.2">
      <c r="M161" s="21"/>
      <c r="R161" s="27"/>
    </row>
    <row r="162" spans="13:18" x14ac:dyDescent="0.2">
      <c r="M162" s="21"/>
      <c r="R162" s="27"/>
    </row>
    <row r="163" spans="13:18" x14ac:dyDescent="0.2">
      <c r="M163" s="21"/>
      <c r="R163" s="27"/>
    </row>
    <row r="164" spans="13:18" x14ac:dyDescent="0.2">
      <c r="M164" s="21"/>
      <c r="R164" s="27"/>
    </row>
    <row r="165" spans="13:18" x14ac:dyDescent="0.2">
      <c r="M165" s="21"/>
      <c r="R165" s="27"/>
    </row>
    <row r="166" spans="13:18" x14ac:dyDescent="0.2">
      <c r="M166" s="21"/>
      <c r="R166" s="27"/>
    </row>
    <row r="167" spans="13:18" x14ac:dyDescent="0.2">
      <c r="M167" s="21"/>
      <c r="R167" s="27"/>
    </row>
    <row r="168" spans="13:18" x14ac:dyDescent="0.2">
      <c r="M168" s="21"/>
      <c r="R168" s="27"/>
    </row>
    <row r="169" spans="13:18" x14ac:dyDescent="0.2">
      <c r="M169" s="21"/>
      <c r="R169" s="27"/>
    </row>
    <row r="170" spans="13:18" x14ac:dyDescent="0.2">
      <c r="M170" s="21"/>
      <c r="R170" s="27"/>
    </row>
    <row r="171" spans="13:18" x14ac:dyDescent="0.2">
      <c r="M171" s="21"/>
      <c r="R171" s="27"/>
    </row>
    <row r="172" spans="13:18" x14ac:dyDescent="0.2">
      <c r="M172" s="21"/>
      <c r="R172" s="27"/>
    </row>
    <row r="173" spans="13:18" x14ac:dyDescent="0.2">
      <c r="M173" s="21"/>
      <c r="R173" s="27"/>
    </row>
    <row r="174" spans="13:18" x14ac:dyDescent="0.2">
      <c r="M174" s="21"/>
      <c r="R174" s="27"/>
    </row>
    <row r="175" spans="13:18" x14ac:dyDescent="0.2">
      <c r="M175" s="21"/>
      <c r="R175" s="27"/>
    </row>
    <row r="176" spans="13:18" x14ac:dyDescent="0.2">
      <c r="M176" s="21"/>
      <c r="R176" s="27"/>
    </row>
    <row r="177" spans="13:18" x14ac:dyDescent="0.2">
      <c r="M177" s="21"/>
      <c r="R177" s="27"/>
    </row>
    <row r="178" spans="13:18" x14ac:dyDescent="0.2">
      <c r="M178" s="21"/>
      <c r="R178" s="27"/>
    </row>
    <row r="179" spans="13:18" x14ac:dyDescent="0.2">
      <c r="M179" s="21"/>
      <c r="R179" s="27"/>
    </row>
    <row r="180" spans="13:18" x14ac:dyDescent="0.2">
      <c r="M180" s="21"/>
      <c r="R180" s="27"/>
    </row>
    <row r="181" spans="13:18" x14ac:dyDescent="0.2">
      <c r="M181" s="21"/>
      <c r="R181" s="27"/>
    </row>
    <row r="182" spans="13:18" x14ac:dyDescent="0.2">
      <c r="M182" s="21"/>
      <c r="R182" s="27"/>
    </row>
    <row r="183" spans="13:18" x14ac:dyDescent="0.2">
      <c r="M183" s="21"/>
      <c r="R183" s="27"/>
    </row>
    <row r="184" spans="13:18" x14ac:dyDescent="0.2">
      <c r="M184" s="21"/>
      <c r="R184" s="27"/>
    </row>
    <row r="185" spans="13:18" x14ac:dyDescent="0.2">
      <c r="M185" s="21"/>
      <c r="R185" s="27"/>
    </row>
    <row r="186" spans="13:18" x14ac:dyDescent="0.2">
      <c r="M186" s="21"/>
      <c r="R186" s="27"/>
    </row>
    <row r="187" spans="13:18" x14ac:dyDescent="0.2">
      <c r="M187" s="21"/>
      <c r="R187" s="27"/>
    </row>
    <row r="188" spans="13:18" x14ac:dyDescent="0.2">
      <c r="M188" s="21"/>
      <c r="R188" s="27"/>
    </row>
    <row r="189" spans="13:18" x14ac:dyDescent="0.2">
      <c r="M189" s="21"/>
      <c r="R189" s="27"/>
    </row>
    <row r="190" spans="13:18" x14ac:dyDescent="0.2">
      <c r="M190" s="21"/>
      <c r="R190" s="27"/>
    </row>
    <row r="191" spans="13:18" x14ac:dyDescent="0.2">
      <c r="M191" s="21"/>
      <c r="R191" s="27"/>
    </row>
    <row r="192" spans="13:18" x14ac:dyDescent="0.2">
      <c r="M192" s="21"/>
      <c r="R192" s="27"/>
    </row>
    <row r="193" spans="13:18" x14ac:dyDescent="0.2">
      <c r="M193" s="21"/>
      <c r="R193" s="27"/>
    </row>
    <row r="194" spans="13:18" x14ac:dyDescent="0.2">
      <c r="M194" s="21"/>
      <c r="R194" s="27"/>
    </row>
    <row r="195" spans="13:18" x14ac:dyDescent="0.2">
      <c r="M195" s="21"/>
      <c r="R195" s="27"/>
    </row>
    <row r="196" spans="13:18" x14ac:dyDescent="0.2">
      <c r="M196" s="21"/>
      <c r="R196" s="27"/>
    </row>
    <row r="197" spans="13:18" x14ac:dyDescent="0.2">
      <c r="M197" s="21"/>
      <c r="R197" s="27"/>
    </row>
    <row r="198" spans="13:18" x14ac:dyDescent="0.2">
      <c r="M198" s="21"/>
      <c r="R198" s="27"/>
    </row>
    <row r="199" spans="13:18" x14ac:dyDescent="0.2">
      <c r="M199" s="21"/>
      <c r="R199" s="27"/>
    </row>
    <row r="200" spans="13:18" x14ac:dyDescent="0.2">
      <c r="M200" s="21"/>
      <c r="R200" s="27"/>
    </row>
    <row r="201" spans="13:18" x14ac:dyDescent="0.2">
      <c r="M201" s="21"/>
      <c r="R201" s="27"/>
    </row>
    <row r="202" spans="13:18" x14ac:dyDescent="0.2">
      <c r="M202" s="21"/>
      <c r="R202" s="27"/>
    </row>
    <row r="203" spans="13:18" x14ac:dyDescent="0.2">
      <c r="M203" s="21"/>
      <c r="R203" s="27"/>
    </row>
    <row r="204" spans="13:18" x14ac:dyDescent="0.2">
      <c r="M204" s="21"/>
      <c r="R204" s="27"/>
    </row>
    <row r="205" spans="13:18" x14ac:dyDescent="0.2">
      <c r="M205" s="21"/>
      <c r="R205" s="27"/>
    </row>
    <row r="206" spans="13:18" x14ac:dyDescent="0.2">
      <c r="M206" s="21"/>
      <c r="R206" s="27"/>
    </row>
    <row r="207" spans="13:18" x14ac:dyDescent="0.2">
      <c r="M207" s="21"/>
      <c r="R207" s="27"/>
    </row>
    <row r="208" spans="13:18" x14ac:dyDescent="0.2">
      <c r="M208" s="21"/>
      <c r="R208" s="27"/>
    </row>
    <row r="209" spans="13:18" x14ac:dyDescent="0.2">
      <c r="M209" s="21"/>
      <c r="R209" s="27"/>
    </row>
    <row r="210" spans="13:18" x14ac:dyDescent="0.2">
      <c r="M210" s="21"/>
      <c r="R210" s="27"/>
    </row>
    <row r="211" spans="13:18" x14ac:dyDescent="0.2">
      <c r="M211" s="21"/>
      <c r="R211" s="27"/>
    </row>
    <row r="212" spans="13:18" x14ac:dyDescent="0.2">
      <c r="M212" s="21"/>
      <c r="R212" s="27"/>
    </row>
    <row r="213" spans="13:18" x14ac:dyDescent="0.2">
      <c r="M213" s="21"/>
      <c r="R213" s="27"/>
    </row>
    <row r="214" spans="13:18" x14ac:dyDescent="0.2">
      <c r="M214" s="21"/>
      <c r="R214" s="27"/>
    </row>
    <row r="215" spans="13:18" x14ac:dyDescent="0.2">
      <c r="M215" s="21"/>
      <c r="R215" s="27"/>
    </row>
    <row r="216" spans="13:18" x14ac:dyDescent="0.2">
      <c r="M216" s="21"/>
      <c r="R216" s="27"/>
    </row>
    <row r="217" spans="13:18" x14ac:dyDescent="0.2">
      <c r="M217" s="21"/>
      <c r="R217" s="27"/>
    </row>
    <row r="218" spans="13:18" x14ac:dyDescent="0.2">
      <c r="M218" s="21"/>
      <c r="R218" s="27"/>
    </row>
    <row r="219" spans="13:18" x14ac:dyDescent="0.2">
      <c r="M219" s="21"/>
      <c r="R219" s="27"/>
    </row>
    <row r="220" spans="13:18" x14ac:dyDescent="0.2">
      <c r="M220" s="21"/>
      <c r="R220" s="27"/>
    </row>
    <row r="221" spans="13:18" x14ac:dyDescent="0.2">
      <c r="M221" s="21"/>
      <c r="R221" s="27"/>
    </row>
    <row r="222" spans="13:18" x14ac:dyDescent="0.2">
      <c r="M222" s="21"/>
      <c r="R222" s="27"/>
    </row>
    <row r="223" spans="13:18" x14ac:dyDescent="0.2">
      <c r="M223" s="21"/>
      <c r="R223" s="27"/>
    </row>
    <row r="224" spans="13:18" x14ac:dyDescent="0.2">
      <c r="M224" s="21"/>
      <c r="R224" s="27"/>
    </row>
    <row r="225" spans="13:18" x14ac:dyDescent="0.2">
      <c r="M225" s="21"/>
      <c r="R225" s="27"/>
    </row>
    <row r="226" spans="13:18" x14ac:dyDescent="0.2">
      <c r="M226" s="21"/>
      <c r="R226" s="27"/>
    </row>
    <row r="227" spans="13:18" x14ac:dyDescent="0.2">
      <c r="M227" s="21"/>
      <c r="R227" s="27"/>
    </row>
    <row r="228" spans="13:18" x14ac:dyDescent="0.2">
      <c r="M228" s="21"/>
      <c r="R228" s="27"/>
    </row>
    <row r="229" spans="13:18" x14ac:dyDescent="0.2">
      <c r="M229" s="21"/>
      <c r="R229" s="27"/>
    </row>
    <row r="230" spans="13:18" x14ac:dyDescent="0.2">
      <c r="M230" s="21"/>
      <c r="R230" s="27"/>
    </row>
    <row r="231" spans="13:18" x14ac:dyDescent="0.2">
      <c r="M231" s="21"/>
      <c r="R231" s="27"/>
    </row>
    <row r="232" spans="13:18" x14ac:dyDescent="0.2">
      <c r="M232" s="21"/>
      <c r="R232" s="27"/>
    </row>
    <row r="233" spans="13:18" x14ac:dyDescent="0.2">
      <c r="M233" s="21"/>
      <c r="R233" s="27"/>
    </row>
    <row r="234" spans="13:18" x14ac:dyDescent="0.2">
      <c r="M234" s="21"/>
      <c r="R234" s="27"/>
    </row>
    <row r="235" spans="13:18" x14ac:dyDescent="0.2">
      <c r="M235" s="21"/>
      <c r="R235" s="27"/>
    </row>
    <row r="236" spans="13:18" x14ac:dyDescent="0.2">
      <c r="M236" s="21"/>
      <c r="R236" s="27"/>
    </row>
    <row r="237" spans="13:18" x14ac:dyDescent="0.2">
      <c r="M237" s="21"/>
      <c r="R237" s="27"/>
    </row>
    <row r="238" spans="13:18" x14ac:dyDescent="0.2">
      <c r="M238" s="21"/>
      <c r="R238" s="27"/>
    </row>
    <row r="239" spans="13:18" x14ac:dyDescent="0.2">
      <c r="M239" s="21"/>
      <c r="R239" s="27"/>
    </row>
    <row r="240" spans="13:18" x14ac:dyDescent="0.2">
      <c r="M240" s="21"/>
      <c r="R240" s="27"/>
    </row>
    <row r="241" spans="13:18" x14ac:dyDescent="0.2">
      <c r="M241" s="21"/>
      <c r="R241" s="27"/>
    </row>
    <row r="242" spans="13:18" x14ac:dyDescent="0.2">
      <c r="M242" s="21"/>
      <c r="R242" s="27"/>
    </row>
    <row r="243" spans="13:18" x14ac:dyDescent="0.2">
      <c r="M243" s="21"/>
      <c r="R243" s="27"/>
    </row>
    <row r="244" spans="13:18" x14ac:dyDescent="0.2">
      <c r="M244" s="21"/>
      <c r="R244" s="27"/>
    </row>
    <row r="245" spans="13:18" x14ac:dyDescent="0.2">
      <c r="M245" s="21"/>
      <c r="R245" s="27"/>
    </row>
    <row r="246" spans="13:18" x14ac:dyDescent="0.2">
      <c r="M246" s="21"/>
      <c r="R246" s="27"/>
    </row>
    <row r="247" spans="13:18" x14ac:dyDescent="0.2">
      <c r="M247" s="21"/>
      <c r="R247" s="27"/>
    </row>
    <row r="248" spans="13:18" x14ac:dyDescent="0.2">
      <c r="M248" s="21"/>
      <c r="R248" s="27"/>
    </row>
    <row r="249" spans="13:18" x14ac:dyDescent="0.2">
      <c r="M249" s="21"/>
      <c r="R249" s="27"/>
    </row>
    <row r="250" spans="13:18" x14ac:dyDescent="0.2">
      <c r="M250" s="21"/>
      <c r="R250" s="27"/>
    </row>
    <row r="251" spans="13:18" x14ac:dyDescent="0.2">
      <c r="M251" s="21"/>
      <c r="R251" s="27"/>
    </row>
    <row r="252" spans="13:18" x14ac:dyDescent="0.2">
      <c r="M252" s="21"/>
      <c r="R252" s="27"/>
    </row>
    <row r="253" spans="13:18" x14ac:dyDescent="0.2">
      <c r="M253" s="21"/>
      <c r="R253" s="27"/>
    </row>
    <row r="254" spans="13:18" x14ac:dyDescent="0.2">
      <c r="M254" s="21"/>
      <c r="R254" s="27"/>
    </row>
    <row r="255" spans="13:18" x14ac:dyDescent="0.2">
      <c r="M255" s="21"/>
      <c r="R255" s="27"/>
    </row>
    <row r="256" spans="13:18" x14ac:dyDescent="0.2">
      <c r="M256" s="21"/>
      <c r="R256" s="27"/>
    </row>
    <row r="257" spans="13:18" x14ac:dyDescent="0.2">
      <c r="M257" s="21"/>
      <c r="R257" s="27"/>
    </row>
    <row r="258" spans="13:18" x14ac:dyDescent="0.2">
      <c r="M258" s="21"/>
      <c r="R258" s="27"/>
    </row>
    <row r="259" spans="13:18" x14ac:dyDescent="0.2">
      <c r="M259" s="21"/>
      <c r="R259" s="27"/>
    </row>
    <row r="260" spans="13:18" x14ac:dyDescent="0.2">
      <c r="M260" s="21"/>
      <c r="R260" s="27"/>
    </row>
    <row r="261" spans="13:18" x14ac:dyDescent="0.2">
      <c r="M261" s="21"/>
      <c r="R261" s="27"/>
    </row>
    <row r="262" spans="13:18" x14ac:dyDescent="0.2">
      <c r="M262" s="21"/>
      <c r="R262" s="27"/>
    </row>
    <row r="263" spans="13:18" x14ac:dyDescent="0.2">
      <c r="M263" s="21"/>
      <c r="R263" s="27"/>
    </row>
    <row r="264" spans="13:18" x14ac:dyDescent="0.2">
      <c r="M264" s="21"/>
      <c r="R264" s="27"/>
    </row>
    <row r="265" spans="13:18" x14ac:dyDescent="0.2">
      <c r="M265" s="21"/>
      <c r="R265" s="27"/>
    </row>
    <row r="266" spans="13:18" x14ac:dyDescent="0.2">
      <c r="M266" s="21"/>
      <c r="R266" s="27"/>
    </row>
    <row r="267" spans="13:18" x14ac:dyDescent="0.2">
      <c r="M267" s="21"/>
      <c r="R267" s="27"/>
    </row>
    <row r="268" spans="13:18" x14ac:dyDescent="0.2">
      <c r="M268" s="21"/>
      <c r="R268" s="27"/>
    </row>
    <row r="269" spans="13:18" x14ac:dyDescent="0.2">
      <c r="M269" s="21"/>
      <c r="R269" s="27"/>
    </row>
    <row r="270" spans="13:18" x14ac:dyDescent="0.2">
      <c r="M270" s="21"/>
      <c r="R270" s="27"/>
    </row>
    <row r="271" spans="13:18" x14ac:dyDescent="0.2">
      <c r="M271" s="21"/>
      <c r="R271" s="27"/>
    </row>
    <row r="272" spans="13:18" x14ac:dyDescent="0.2">
      <c r="M272" s="21"/>
      <c r="R272" s="27"/>
    </row>
    <row r="273" spans="13:18" x14ac:dyDescent="0.2">
      <c r="M273" s="21"/>
      <c r="R273" s="27"/>
    </row>
    <row r="274" spans="13:18" x14ac:dyDescent="0.2">
      <c r="M274" s="21"/>
      <c r="R274" s="27"/>
    </row>
    <row r="275" spans="13:18" x14ac:dyDescent="0.2">
      <c r="M275" s="21"/>
      <c r="R275" s="27"/>
    </row>
    <row r="276" spans="13:18" x14ac:dyDescent="0.2">
      <c r="M276" s="21"/>
      <c r="R276" s="27"/>
    </row>
    <row r="277" spans="13:18" x14ac:dyDescent="0.2">
      <c r="M277" s="21"/>
      <c r="R277" s="27"/>
    </row>
    <row r="278" spans="13:18" x14ac:dyDescent="0.2">
      <c r="M278" s="21"/>
      <c r="R278" s="27"/>
    </row>
    <row r="279" spans="13:18" x14ac:dyDescent="0.2">
      <c r="M279" s="21"/>
      <c r="R279" s="27"/>
    </row>
    <row r="280" spans="13:18" x14ac:dyDescent="0.2">
      <c r="M280" s="21"/>
      <c r="R280" s="27"/>
    </row>
    <row r="281" spans="13:18" x14ac:dyDescent="0.2">
      <c r="M281" s="21"/>
      <c r="R281" s="27"/>
    </row>
    <row r="282" spans="13:18" x14ac:dyDescent="0.2">
      <c r="M282" s="21"/>
      <c r="R282" s="27"/>
    </row>
    <row r="283" spans="13:18" x14ac:dyDescent="0.2">
      <c r="M283" s="21"/>
      <c r="R283" s="27"/>
    </row>
    <row r="284" spans="13:18" x14ac:dyDescent="0.2">
      <c r="M284" s="21"/>
      <c r="R284" s="27"/>
    </row>
    <row r="285" spans="13:18" x14ac:dyDescent="0.2">
      <c r="M285" s="21"/>
      <c r="R285" s="27"/>
    </row>
    <row r="286" spans="13:18" x14ac:dyDescent="0.2">
      <c r="M286" s="21"/>
      <c r="R286" s="27"/>
    </row>
    <row r="287" spans="13:18" x14ac:dyDescent="0.2">
      <c r="M287" s="21"/>
      <c r="R287" s="27"/>
    </row>
    <row r="288" spans="13:18" x14ac:dyDescent="0.2">
      <c r="M288" s="21"/>
      <c r="R288" s="27"/>
    </row>
    <row r="289" spans="13:18" x14ac:dyDescent="0.2">
      <c r="M289" s="21"/>
      <c r="R289" s="27"/>
    </row>
    <row r="290" spans="13:18" x14ac:dyDescent="0.2">
      <c r="M290" s="21"/>
      <c r="R290" s="27"/>
    </row>
    <row r="291" spans="13:18" x14ac:dyDescent="0.2">
      <c r="M291" s="21"/>
      <c r="R291" s="27"/>
    </row>
    <row r="292" spans="13:18" x14ac:dyDescent="0.2">
      <c r="M292" s="21"/>
      <c r="R292" s="27"/>
    </row>
    <row r="293" spans="13:18" x14ac:dyDescent="0.2">
      <c r="M293" s="21"/>
      <c r="R293" s="27"/>
    </row>
    <row r="294" spans="13:18" x14ac:dyDescent="0.2">
      <c r="M294" s="21"/>
      <c r="R294" s="27"/>
    </row>
    <row r="295" spans="13:18" x14ac:dyDescent="0.2">
      <c r="M295" s="21"/>
      <c r="R295" s="27"/>
    </row>
    <row r="296" spans="13:18" x14ac:dyDescent="0.2">
      <c r="M296" s="21"/>
      <c r="R296" s="27"/>
    </row>
    <row r="297" spans="13:18" x14ac:dyDescent="0.2">
      <c r="M297" s="21"/>
      <c r="R297" s="27"/>
    </row>
    <row r="298" spans="13:18" x14ac:dyDescent="0.2">
      <c r="M298" s="21"/>
      <c r="R298" s="27"/>
    </row>
    <row r="299" spans="13:18" x14ac:dyDescent="0.2">
      <c r="M299" s="21"/>
      <c r="R299" s="27"/>
    </row>
    <row r="300" spans="13:18" x14ac:dyDescent="0.2">
      <c r="M300" s="21"/>
      <c r="R300" s="27"/>
    </row>
    <row r="301" spans="13:18" x14ac:dyDescent="0.2">
      <c r="M301" s="21"/>
      <c r="R301" s="27"/>
    </row>
    <row r="302" spans="13:18" x14ac:dyDescent="0.2">
      <c r="M302" s="21"/>
      <c r="R302" s="27"/>
    </row>
    <row r="303" spans="13:18" x14ac:dyDescent="0.2">
      <c r="M303" s="21"/>
      <c r="R303" s="27"/>
    </row>
    <row r="304" spans="13:18" x14ac:dyDescent="0.2">
      <c r="M304" s="21"/>
      <c r="R304" s="27"/>
    </row>
    <row r="305" spans="13:18" x14ac:dyDescent="0.2">
      <c r="M305" s="21"/>
      <c r="R305" s="27"/>
    </row>
    <row r="306" spans="13:18" x14ac:dyDescent="0.2">
      <c r="M306" s="21"/>
      <c r="R306" s="27"/>
    </row>
    <row r="307" spans="13:18" x14ac:dyDescent="0.2">
      <c r="M307" s="21"/>
      <c r="R307" s="27"/>
    </row>
    <row r="308" spans="13:18" x14ac:dyDescent="0.2">
      <c r="M308" s="21"/>
      <c r="R308" s="27"/>
    </row>
    <row r="309" spans="13:18" x14ac:dyDescent="0.2">
      <c r="M309" s="21"/>
      <c r="R309" s="27"/>
    </row>
    <row r="310" spans="13:18" x14ac:dyDescent="0.2">
      <c r="M310" s="21"/>
      <c r="R310" s="27"/>
    </row>
    <row r="311" spans="13:18" x14ac:dyDescent="0.2">
      <c r="M311" s="21"/>
      <c r="R311" s="27"/>
    </row>
    <row r="312" spans="13:18" x14ac:dyDescent="0.2">
      <c r="M312" s="21"/>
      <c r="R312" s="27"/>
    </row>
    <row r="313" spans="13:18" x14ac:dyDescent="0.2">
      <c r="M313" s="21"/>
      <c r="R313" s="27"/>
    </row>
    <row r="314" spans="13:18" x14ac:dyDescent="0.2">
      <c r="M314" s="21"/>
      <c r="R314" s="27"/>
    </row>
    <row r="315" spans="13:18" x14ac:dyDescent="0.2">
      <c r="M315" s="21"/>
      <c r="R315" s="27"/>
    </row>
    <row r="316" spans="13:18" x14ac:dyDescent="0.2">
      <c r="M316" s="21"/>
      <c r="R316" s="27"/>
    </row>
    <row r="317" spans="13:18" x14ac:dyDescent="0.2">
      <c r="M317" s="21"/>
      <c r="R317" s="27"/>
    </row>
    <row r="318" spans="13:18" x14ac:dyDescent="0.2">
      <c r="M318" s="21"/>
      <c r="R318" s="27"/>
    </row>
    <row r="319" spans="13:18" x14ac:dyDescent="0.2">
      <c r="M319" s="21"/>
      <c r="R319" s="27"/>
    </row>
    <row r="320" spans="13:18" x14ac:dyDescent="0.2">
      <c r="M320" s="21"/>
      <c r="R320" s="27"/>
    </row>
    <row r="321" spans="13:18" x14ac:dyDescent="0.2">
      <c r="M321" s="21"/>
      <c r="R321" s="27"/>
    </row>
    <row r="322" spans="13:18" x14ac:dyDescent="0.2">
      <c r="M322" s="21"/>
      <c r="R322" s="27"/>
    </row>
    <row r="323" spans="13:18" x14ac:dyDescent="0.2">
      <c r="M323" s="21"/>
      <c r="R323" s="27"/>
    </row>
    <row r="324" spans="13:18" x14ac:dyDescent="0.2">
      <c r="M324" s="21"/>
      <c r="R324" s="27"/>
    </row>
    <row r="325" spans="13:18" x14ac:dyDescent="0.2">
      <c r="M325" s="21"/>
      <c r="R325" s="27"/>
    </row>
    <row r="326" spans="13:18" x14ac:dyDescent="0.2">
      <c r="M326" s="21"/>
      <c r="R326" s="27"/>
    </row>
    <row r="327" spans="13:18" x14ac:dyDescent="0.2">
      <c r="M327" s="21"/>
      <c r="R327" s="27"/>
    </row>
    <row r="328" spans="13:18" x14ac:dyDescent="0.2">
      <c r="M328" s="21"/>
      <c r="R328" s="27"/>
    </row>
    <row r="329" spans="13:18" x14ac:dyDescent="0.2">
      <c r="M329" s="21"/>
      <c r="R329" s="27"/>
    </row>
    <row r="330" spans="13:18" x14ac:dyDescent="0.2">
      <c r="M330" s="21"/>
      <c r="R330" s="27"/>
    </row>
    <row r="331" spans="13:18" x14ac:dyDescent="0.2">
      <c r="M331" s="21"/>
      <c r="R331" s="27"/>
    </row>
    <row r="332" spans="13:18" x14ac:dyDescent="0.2">
      <c r="M332" s="21"/>
      <c r="R332" s="27"/>
    </row>
    <row r="333" spans="13:18" x14ac:dyDescent="0.2">
      <c r="M333" s="21"/>
      <c r="R333" s="27"/>
    </row>
    <row r="334" spans="13:18" x14ac:dyDescent="0.2">
      <c r="M334" s="21"/>
      <c r="R334" s="27"/>
    </row>
    <row r="335" spans="13:18" x14ac:dyDescent="0.2">
      <c r="M335" s="21"/>
      <c r="R335" s="27"/>
    </row>
    <row r="336" spans="13:18" x14ac:dyDescent="0.2">
      <c r="M336" s="21"/>
      <c r="R336" s="27"/>
    </row>
    <row r="337" spans="13:18" x14ac:dyDescent="0.2">
      <c r="M337" s="21"/>
      <c r="R337" s="27"/>
    </row>
    <row r="338" spans="13:18" x14ac:dyDescent="0.2">
      <c r="M338" s="21"/>
      <c r="R338" s="27"/>
    </row>
    <row r="339" spans="13:18" x14ac:dyDescent="0.2">
      <c r="M339" s="21"/>
      <c r="R339" s="27"/>
    </row>
    <row r="340" spans="13:18" x14ac:dyDescent="0.2">
      <c r="M340" s="21"/>
      <c r="R340" s="27"/>
    </row>
    <row r="341" spans="13:18" x14ac:dyDescent="0.2">
      <c r="M341" s="21"/>
      <c r="R341" s="27"/>
    </row>
    <row r="342" spans="13:18" x14ac:dyDescent="0.2">
      <c r="M342" s="21"/>
      <c r="R342" s="27"/>
    </row>
    <row r="343" spans="13:18" x14ac:dyDescent="0.2">
      <c r="M343" s="21"/>
      <c r="R343" s="27"/>
    </row>
    <row r="344" spans="13:18" x14ac:dyDescent="0.2">
      <c r="M344" s="21"/>
      <c r="R344" s="27"/>
    </row>
    <row r="345" spans="13:18" x14ac:dyDescent="0.2">
      <c r="M345" s="21"/>
      <c r="R345" s="27"/>
    </row>
    <row r="346" spans="13:18" x14ac:dyDescent="0.2">
      <c r="M346" s="21"/>
      <c r="R346" s="27"/>
    </row>
    <row r="347" spans="13:18" x14ac:dyDescent="0.2">
      <c r="M347" s="21"/>
      <c r="R347" s="27"/>
    </row>
    <row r="348" spans="13:18" x14ac:dyDescent="0.2">
      <c r="M348" s="21"/>
      <c r="R348" s="27"/>
    </row>
    <row r="349" spans="13:18" x14ac:dyDescent="0.2">
      <c r="M349" s="21"/>
      <c r="R349" s="27"/>
    </row>
    <row r="350" spans="13:18" x14ac:dyDescent="0.2">
      <c r="M350" s="21"/>
      <c r="R350" s="27"/>
    </row>
    <row r="351" spans="13:18" x14ac:dyDescent="0.2">
      <c r="M351" s="21"/>
      <c r="R351" s="27"/>
    </row>
    <row r="352" spans="13:18" x14ac:dyDescent="0.2">
      <c r="M352" s="21"/>
      <c r="R352" s="27"/>
    </row>
    <row r="353" spans="13:18" x14ac:dyDescent="0.2">
      <c r="M353" s="21"/>
      <c r="R353" s="27"/>
    </row>
    <row r="354" spans="13:18" x14ac:dyDescent="0.2">
      <c r="M354" s="21"/>
      <c r="R354" s="27"/>
    </row>
    <row r="355" spans="13:18" x14ac:dyDescent="0.2">
      <c r="M355" s="21"/>
      <c r="R355" s="27"/>
    </row>
    <row r="356" spans="13:18" x14ac:dyDescent="0.2">
      <c r="M356" s="21"/>
      <c r="R356" s="27"/>
    </row>
    <row r="357" spans="13:18" x14ac:dyDescent="0.2">
      <c r="M357" s="21"/>
      <c r="R357" s="27"/>
    </row>
    <row r="358" spans="13:18" x14ac:dyDescent="0.2">
      <c r="M358" s="21"/>
      <c r="R358" s="27"/>
    </row>
    <row r="359" spans="13:18" x14ac:dyDescent="0.2">
      <c r="M359" s="21"/>
      <c r="R359" s="27"/>
    </row>
    <row r="360" spans="13:18" x14ac:dyDescent="0.2">
      <c r="M360" s="21"/>
      <c r="R360" s="27"/>
    </row>
    <row r="361" spans="13:18" x14ac:dyDescent="0.2">
      <c r="M361" s="21"/>
      <c r="R361" s="27"/>
    </row>
    <row r="362" spans="13:18" x14ac:dyDescent="0.2">
      <c r="M362" s="21"/>
      <c r="R362" s="27"/>
    </row>
    <row r="363" spans="13:18" x14ac:dyDescent="0.2">
      <c r="M363" s="21"/>
      <c r="R363" s="27"/>
    </row>
    <row r="364" spans="13:18" x14ac:dyDescent="0.2">
      <c r="M364" s="21"/>
      <c r="R364" s="27"/>
    </row>
    <row r="365" spans="13:18" x14ac:dyDescent="0.2">
      <c r="M365" s="21"/>
      <c r="R365" s="27"/>
    </row>
    <row r="366" spans="13:18" x14ac:dyDescent="0.2">
      <c r="M366" s="21"/>
      <c r="R366" s="27"/>
    </row>
    <row r="367" spans="13:18" x14ac:dyDescent="0.2">
      <c r="M367" s="21"/>
      <c r="R367" s="27"/>
    </row>
    <row r="368" spans="13:18" x14ac:dyDescent="0.2">
      <c r="M368" s="21"/>
      <c r="R368" s="27"/>
    </row>
    <row r="369" spans="13:18" x14ac:dyDescent="0.2">
      <c r="M369" s="21"/>
      <c r="R369" s="27"/>
    </row>
    <row r="370" spans="13:18" x14ac:dyDescent="0.2">
      <c r="M370" s="21"/>
      <c r="R370" s="27"/>
    </row>
    <row r="371" spans="13:18" x14ac:dyDescent="0.2">
      <c r="M371" s="21"/>
      <c r="R371" s="27"/>
    </row>
    <row r="372" spans="13:18" x14ac:dyDescent="0.2">
      <c r="M372" s="21"/>
      <c r="R372" s="27"/>
    </row>
    <row r="373" spans="13:18" x14ac:dyDescent="0.2">
      <c r="M373" s="21"/>
      <c r="R373" s="27"/>
    </row>
    <row r="374" spans="13:18" x14ac:dyDescent="0.2">
      <c r="M374" s="21"/>
      <c r="R374" s="27"/>
    </row>
    <row r="375" spans="13:18" x14ac:dyDescent="0.2">
      <c r="M375" s="21"/>
      <c r="R375" s="27"/>
    </row>
    <row r="376" spans="13:18" x14ac:dyDescent="0.2">
      <c r="M376" s="21"/>
      <c r="R376" s="27"/>
    </row>
    <row r="377" spans="13:18" x14ac:dyDescent="0.2">
      <c r="M377" s="21"/>
      <c r="R377" s="27"/>
    </row>
    <row r="378" spans="13:18" x14ac:dyDescent="0.2">
      <c r="M378" s="21"/>
      <c r="R378" s="27"/>
    </row>
    <row r="379" spans="13:18" x14ac:dyDescent="0.2">
      <c r="M379" s="21"/>
      <c r="R379" s="27"/>
    </row>
    <row r="380" spans="13:18" x14ac:dyDescent="0.2">
      <c r="M380" s="21"/>
      <c r="R380" s="27"/>
    </row>
    <row r="381" spans="13:18" x14ac:dyDescent="0.2">
      <c r="M381" s="21"/>
      <c r="R381" s="27"/>
    </row>
    <row r="382" spans="13:18" x14ac:dyDescent="0.2">
      <c r="M382" s="21"/>
      <c r="R382" s="27"/>
    </row>
    <row r="383" spans="13:18" x14ac:dyDescent="0.2">
      <c r="M383" s="21"/>
      <c r="R383" s="27"/>
    </row>
    <row r="384" spans="13:18" x14ac:dyDescent="0.2">
      <c r="M384" s="21"/>
      <c r="R384" s="27"/>
    </row>
    <row r="385" spans="13:18" x14ac:dyDescent="0.2">
      <c r="M385" s="21"/>
      <c r="R385" s="27"/>
    </row>
    <row r="386" spans="13:18" x14ac:dyDescent="0.2">
      <c r="M386" s="21"/>
      <c r="R386" s="27"/>
    </row>
    <row r="387" spans="13:18" x14ac:dyDescent="0.2">
      <c r="M387" s="21"/>
      <c r="R387" s="27"/>
    </row>
    <row r="388" spans="13:18" x14ac:dyDescent="0.2">
      <c r="M388" s="21"/>
      <c r="R388" s="27"/>
    </row>
    <row r="389" spans="13:18" x14ac:dyDescent="0.2">
      <c r="M389" s="21"/>
      <c r="R389" s="27"/>
    </row>
    <row r="390" spans="13:18" x14ac:dyDescent="0.2">
      <c r="M390" s="21"/>
      <c r="R390" s="27"/>
    </row>
    <row r="391" spans="13:18" x14ac:dyDescent="0.2">
      <c r="M391" s="21"/>
      <c r="R391" s="27"/>
    </row>
    <row r="392" spans="13:18" x14ac:dyDescent="0.2">
      <c r="M392" s="21"/>
      <c r="R392" s="27"/>
    </row>
    <row r="393" spans="13:18" x14ac:dyDescent="0.2">
      <c r="M393" s="21"/>
      <c r="R393" s="27"/>
    </row>
    <row r="394" spans="13:18" x14ac:dyDescent="0.2">
      <c r="M394" s="21"/>
      <c r="R394" s="27"/>
    </row>
    <row r="395" spans="13:18" x14ac:dyDescent="0.2">
      <c r="M395" s="21"/>
      <c r="R395" s="27"/>
    </row>
    <row r="396" spans="13:18" x14ac:dyDescent="0.2">
      <c r="M396" s="21"/>
      <c r="R396" s="27"/>
    </row>
    <row r="397" spans="13:18" x14ac:dyDescent="0.2">
      <c r="M397" s="21"/>
      <c r="R397" s="27"/>
    </row>
    <row r="398" spans="13:18" x14ac:dyDescent="0.2">
      <c r="M398" s="21"/>
      <c r="R398" s="27"/>
    </row>
    <row r="399" spans="13:18" x14ac:dyDescent="0.2">
      <c r="M399" s="21"/>
      <c r="R399" s="27"/>
    </row>
    <row r="400" spans="13:18" x14ac:dyDescent="0.2">
      <c r="M400" s="21"/>
      <c r="R400" s="27"/>
    </row>
    <row r="401" spans="13:18" x14ac:dyDescent="0.2">
      <c r="M401" s="21"/>
      <c r="R401" s="27"/>
    </row>
    <row r="402" spans="13:18" x14ac:dyDescent="0.2">
      <c r="M402" s="21"/>
      <c r="R402" s="27"/>
    </row>
    <row r="403" spans="13:18" x14ac:dyDescent="0.2">
      <c r="M403" s="21"/>
      <c r="R403" s="27"/>
    </row>
    <row r="404" spans="13:18" x14ac:dyDescent="0.2">
      <c r="M404" s="21"/>
      <c r="R404" s="27"/>
    </row>
    <row r="405" spans="13:18" x14ac:dyDescent="0.2">
      <c r="M405" s="21"/>
      <c r="R405" s="27"/>
    </row>
    <row r="406" spans="13:18" x14ac:dyDescent="0.2">
      <c r="M406" s="21"/>
      <c r="R406" s="27"/>
    </row>
    <row r="407" spans="13:18" x14ac:dyDescent="0.2">
      <c r="M407" s="21"/>
      <c r="R407" s="27"/>
    </row>
    <row r="408" spans="13:18" x14ac:dyDescent="0.2">
      <c r="M408" s="21"/>
      <c r="R408" s="27"/>
    </row>
    <row r="409" spans="13:18" x14ac:dyDescent="0.2">
      <c r="M409" s="21"/>
      <c r="R409" s="27"/>
    </row>
    <row r="410" spans="13:18" x14ac:dyDescent="0.2">
      <c r="M410" s="21"/>
      <c r="R410" s="27"/>
    </row>
    <row r="411" spans="13:18" x14ac:dyDescent="0.2">
      <c r="M411" s="21"/>
      <c r="R411" s="27"/>
    </row>
    <row r="412" spans="13:18" x14ac:dyDescent="0.2">
      <c r="M412" s="21"/>
      <c r="R412" s="27"/>
    </row>
    <row r="413" spans="13:18" x14ac:dyDescent="0.2">
      <c r="M413" s="21"/>
      <c r="R413" s="27"/>
    </row>
    <row r="414" spans="13:18" x14ac:dyDescent="0.2">
      <c r="M414" s="21"/>
      <c r="R414" s="27"/>
    </row>
    <row r="415" spans="13:18" x14ac:dyDescent="0.2">
      <c r="M415" s="21"/>
      <c r="R415" s="27"/>
    </row>
    <row r="416" spans="13:18" x14ac:dyDescent="0.2">
      <c r="M416" s="21"/>
      <c r="R416" s="27"/>
    </row>
    <row r="417" spans="13:18" x14ac:dyDescent="0.2">
      <c r="M417" s="21"/>
      <c r="R417" s="27"/>
    </row>
    <row r="418" spans="13:18" x14ac:dyDescent="0.2">
      <c r="M418" s="21"/>
      <c r="R418" s="27"/>
    </row>
    <row r="419" spans="13:18" x14ac:dyDescent="0.2">
      <c r="M419" s="21"/>
      <c r="R419" s="27"/>
    </row>
    <row r="420" spans="13:18" x14ac:dyDescent="0.2">
      <c r="M420" s="21"/>
      <c r="R420" s="27"/>
    </row>
    <row r="421" spans="13:18" x14ac:dyDescent="0.2">
      <c r="M421" s="21"/>
      <c r="R421" s="27"/>
    </row>
    <row r="422" spans="13:18" x14ac:dyDescent="0.2">
      <c r="M422" s="21"/>
      <c r="R422" s="27"/>
    </row>
    <row r="423" spans="13:18" x14ac:dyDescent="0.2">
      <c r="M423" s="21"/>
      <c r="R423" s="27"/>
    </row>
    <row r="424" spans="13:18" x14ac:dyDescent="0.2">
      <c r="M424" s="21"/>
      <c r="R424" s="27"/>
    </row>
    <row r="425" spans="13:18" x14ac:dyDescent="0.2">
      <c r="M425" s="21"/>
      <c r="R425" s="27"/>
    </row>
    <row r="426" spans="13:18" x14ac:dyDescent="0.2">
      <c r="M426" s="21"/>
      <c r="R426" s="27"/>
    </row>
    <row r="427" spans="13:18" x14ac:dyDescent="0.2">
      <c r="M427" s="21"/>
      <c r="R427" s="27"/>
    </row>
    <row r="428" spans="13:18" x14ac:dyDescent="0.2">
      <c r="M428" s="21"/>
      <c r="R428" s="27"/>
    </row>
    <row r="429" spans="13:18" x14ac:dyDescent="0.2">
      <c r="M429" s="21"/>
      <c r="R429" s="27"/>
    </row>
    <row r="430" spans="13:18" x14ac:dyDescent="0.2">
      <c r="M430" s="21"/>
      <c r="R430" s="27"/>
    </row>
    <row r="431" spans="13:18" x14ac:dyDescent="0.2">
      <c r="M431" s="21"/>
      <c r="R431" s="27"/>
    </row>
    <row r="432" spans="13:18" x14ac:dyDescent="0.2">
      <c r="M432" s="21"/>
      <c r="R432" s="27"/>
    </row>
    <row r="433" spans="13:18" x14ac:dyDescent="0.2">
      <c r="M433" s="21"/>
      <c r="R433" s="27"/>
    </row>
    <row r="434" spans="13:18" x14ac:dyDescent="0.2">
      <c r="M434" s="21"/>
      <c r="R434" s="27"/>
    </row>
    <row r="435" spans="13:18" x14ac:dyDescent="0.2">
      <c r="M435" s="21"/>
      <c r="R435" s="27"/>
    </row>
    <row r="436" spans="13:18" x14ac:dyDescent="0.2">
      <c r="M436" s="21"/>
      <c r="R436" s="27"/>
    </row>
    <row r="437" spans="13:18" x14ac:dyDescent="0.2">
      <c r="M437" s="21"/>
      <c r="R437" s="27"/>
    </row>
    <row r="438" spans="13:18" x14ac:dyDescent="0.2">
      <c r="M438" s="21"/>
      <c r="R438" s="27"/>
    </row>
    <row r="439" spans="13:18" x14ac:dyDescent="0.2">
      <c r="M439" s="21"/>
      <c r="R439" s="27"/>
    </row>
    <row r="440" spans="13:18" x14ac:dyDescent="0.2">
      <c r="M440" s="21"/>
      <c r="R440" s="27"/>
    </row>
    <row r="441" spans="13:18" x14ac:dyDescent="0.2">
      <c r="M441" s="21"/>
      <c r="R441" s="27"/>
    </row>
    <row r="442" spans="13:18" x14ac:dyDescent="0.2">
      <c r="M442" s="21"/>
      <c r="R442" s="27"/>
    </row>
    <row r="443" spans="13:18" x14ac:dyDescent="0.2">
      <c r="M443" s="21"/>
      <c r="R443" s="27"/>
    </row>
    <row r="444" spans="13:18" x14ac:dyDescent="0.2">
      <c r="M444" s="21"/>
      <c r="R444" s="27"/>
    </row>
    <row r="445" spans="13:18" x14ac:dyDescent="0.2">
      <c r="M445" s="21"/>
      <c r="R445" s="27"/>
    </row>
    <row r="446" spans="13:18" x14ac:dyDescent="0.2">
      <c r="M446" s="21"/>
      <c r="R446" s="27"/>
    </row>
    <row r="447" spans="13:18" x14ac:dyDescent="0.2">
      <c r="M447" s="21"/>
      <c r="R447" s="27"/>
    </row>
    <row r="448" spans="13:18" x14ac:dyDescent="0.2">
      <c r="M448" s="21"/>
      <c r="R448" s="27"/>
    </row>
    <row r="449" spans="13:18" x14ac:dyDescent="0.2">
      <c r="M449" s="21"/>
      <c r="R449" s="27"/>
    </row>
    <row r="450" spans="13:18" x14ac:dyDescent="0.2">
      <c r="M450" s="21"/>
      <c r="R450" s="27"/>
    </row>
    <row r="451" spans="13:18" x14ac:dyDescent="0.2">
      <c r="M451" s="21"/>
      <c r="R451" s="27"/>
    </row>
    <row r="452" spans="13:18" x14ac:dyDescent="0.2">
      <c r="M452" s="21"/>
      <c r="R452" s="27"/>
    </row>
    <row r="453" spans="13:18" x14ac:dyDescent="0.2">
      <c r="M453" s="21"/>
      <c r="R453" s="27"/>
    </row>
    <row r="454" spans="13:18" x14ac:dyDescent="0.2">
      <c r="M454" s="21"/>
      <c r="R454" s="27"/>
    </row>
    <row r="455" spans="13:18" x14ac:dyDescent="0.2">
      <c r="M455" s="21"/>
      <c r="R455" s="27"/>
    </row>
    <row r="456" spans="13:18" x14ac:dyDescent="0.2">
      <c r="M456" s="21"/>
      <c r="R456" s="27"/>
    </row>
    <row r="457" spans="13:18" x14ac:dyDescent="0.2">
      <c r="M457" s="21"/>
      <c r="R457" s="27"/>
    </row>
    <row r="458" spans="13:18" x14ac:dyDescent="0.2">
      <c r="M458" s="21"/>
      <c r="R458" s="27"/>
    </row>
    <row r="459" spans="13:18" x14ac:dyDescent="0.2">
      <c r="M459" s="21"/>
      <c r="R459" s="27"/>
    </row>
    <row r="460" spans="13:18" x14ac:dyDescent="0.2">
      <c r="M460" s="21"/>
      <c r="R460" s="27"/>
    </row>
    <row r="461" spans="13:18" x14ac:dyDescent="0.2">
      <c r="M461" s="21"/>
      <c r="R461" s="27"/>
    </row>
    <row r="462" spans="13:18" ht="16" thickBot="1" x14ac:dyDescent="0.25">
      <c r="M462" s="22"/>
      <c r="N462" s="23"/>
      <c r="O462" s="23"/>
      <c r="P462" s="23"/>
      <c r="Q462" s="24"/>
      <c r="R462" s="28"/>
    </row>
  </sheetData>
  <mergeCells count="19">
    <mergeCell ref="N47:P47"/>
    <mergeCell ref="N51:P51"/>
    <mergeCell ref="N56:P56"/>
    <mergeCell ref="U38:W38"/>
    <mergeCell ref="AC29:AD29"/>
    <mergeCell ref="N31:P31"/>
    <mergeCell ref="N37:P37"/>
    <mergeCell ref="N41:P41"/>
    <mergeCell ref="AA22:AB22"/>
    <mergeCell ref="N1:P1"/>
    <mergeCell ref="N19:P19"/>
    <mergeCell ref="N23:P23"/>
    <mergeCell ref="X29:Y29"/>
    <mergeCell ref="N27:P27"/>
    <mergeCell ref="N2:P2"/>
    <mergeCell ref="N3:P3"/>
    <mergeCell ref="N8:P8"/>
    <mergeCell ref="N13:P13"/>
    <mergeCell ref="X22:Y2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75E41-D8DF-4056-B93A-B9FE13E1A888}">
  <dimension ref="A1:P59"/>
  <sheetViews>
    <sheetView topLeftCell="B14" workbookViewId="0">
      <selection activeCell="O29" sqref="O29"/>
    </sheetView>
  </sheetViews>
  <sheetFormatPr baseColWidth="10" defaultRowHeight="15" x14ac:dyDescent="0.2"/>
  <cols>
    <col min="1" max="1" width="14.33203125" bestFit="1" customWidth="1"/>
    <col min="2" max="2" width="16" customWidth="1"/>
    <col min="3" max="3" width="17.1640625" customWidth="1"/>
    <col min="6" max="6" width="14.5" customWidth="1"/>
    <col min="14" max="14" width="15.5" customWidth="1"/>
    <col min="15" max="15" width="19.33203125" bestFit="1" customWidth="1"/>
  </cols>
  <sheetData>
    <row r="1" spans="1:13" ht="21" x14ac:dyDescent="0.25">
      <c r="B1" s="42" t="s">
        <v>89</v>
      </c>
      <c r="D1" s="49" t="s">
        <v>93</v>
      </c>
      <c r="E1" s="50"/>
      <c r="F1" s="50" t="s">
        <v>98</v>
      </c>
      <c r="G1" s="50"/>
      <c r="H1" s="51"/>
    </row>
    <row r="2" spans="1:13" x14ac:dyDescent="0.2">
      <c r="D2" s="52" t="s">
        <v>94</v>
      </c>
      <c r="E2" s="31"/>
      <c r="F2" s="31" t="s">
        <v>99</v>
      </c>
      <c r="G2" s="31"/>
      <c r="H2" s="53"/>
    </row>
    <row r="3" spans="1:13" ht="16" thickBot="1" x14ac:dyDescent="0.25">
      <c r="D3" s="54" t="s">
        <v>95</v>
      </c>
      <c r="E3" s="55"/>
      <c r="F3" s="55" t="s">
        <v>100</v>
      </c>
      <c r="G3" s="55"/>
      <c r="H3" s="56"/>
    </row>
    <row r="4" spans="1:13" ht="16" thickBot="1" x14ac:dyDescent="0.25"/>
    <row r="5" spans="1:13" ht="16" thickBot="1" x14ac:dyDescent="0.25">
      <c r="B5" s="90" t="str">
        <f>+'Libro Diario'!N4</f>
        <v>Cuenta Obligada Socia Luisa</v>
      </c>
      <c r="C5" s="91"/>
      <c r="E5" s="90" t="str">
        <f>+'Libro Diario'!N5</f>
        <v>Cuenta Obligada Socia Ana</v>
      </c>
      <c r="F5" s="91"/>
      <c r="H5" s="90" t="str">
        <f>+'Libro Diario'!P6</f>
        <v>Capital Social</v>
      </c>
      <c r="I5" s="91"/>
      <c r="K5" s="90" t="str">
        <f>+'Libro Diario'!N9</f>
        <v>Caja</v>
      </c>
      <c r="L5" s="91"/>
    </row>
    <row r="6" spans="1:13" x14ac:dyDescent="0.2">
      <c r="B6" s="2">
        <f>+'Libro Diario'!Q4</f>
        <v>14400000</v>
      </c>
      <c r="C6" s="41">
        <f>+'Libro Diario'!R11</f>
        <v>7500000</v>
      </c>
      <c r="E6" s="2">
        <f>+'Libro Diario'!Q5</f>
        <v>9600000</v>
      </c>
      <c r="F6" s="41">
        <f>'Libro Diario'!R17</f>
        <v>7700000</v>
      </c>
      <c r="I6" s="41">
        <f>+'Libro Diario'!R6</f>
        <v>24000000</v>
      </c>
      <c r="K6" s="2">
        <f>+'Libro Diario'!Q9</f>
        <v>5000000</v>
      </c>
      <c r="L6" s="41">
        <f>+'Libro Diario'!R21</f>
        <v>11900</v>
      </c>
    </row>
    <row r="7" spans="1:13" x14ac:dyDescent="0.2">
      <c r="C7" s="10"/>
      <c r="F7" s="10"/>
      <c r="I7" s="10"/>
      <c r="K7" s="2">
        <f>+'Libro Diario'!Q14</f>
        <v>2000000</v>
      </c>
      <c r="L7" s="11">
        <f>'Libro Diario'!R25</f>
        <v>4192860</v>
      </c>
    </row>
    <row r="8" spans="1:13" x14ac:dyDescent="0.2">
      <c r="A8" s="43" t="s">
        <v>90</v>
      </c>
      <c r="B8" s="44">
        <f>SUM(B6:B7)</f>
        <v>14400000</v>
      </c>
      <c r="C8" s="44">
        <f>SUM(C6:C7)</f>
        <v>7500000</v>
      </c>
      <c r="E8" s="44">
        <f>SUM(E6:E7)</f>
        <v>9600000</v>
      </c>
      <c r="F8" s="44">
        <f>SUM(F6:F7)</f>
        <v>7700000</v>
      </c>
      <c r="H8" s="44">
        <f>SUM(H6:H7)</f>
        <v>0</v>
      </c>
      <c r="I8" s="44">
        <f>SUM(I6:I7)</f>
        <v>24000000</v>
      </c>
      <c r="K8" s="2">
        <f>'Libro Diario'!Q42</f>
        <v>610470</v>
      </c>
      <c r="L8" s="10"/>
    </row>
    <row r="9" spans="1:13" x14ac:dyDescent="0.2">
      <c r="A9" s="45" t="s">
        <v>91</v>
      </c>
      <c r="B9" s="45"/>
      <c r="C9" s="46">
        <f>B8-C8</f>
        <v>6900000</v>
      </c>
      <c r="E9" s="45"/>
      <c r="F9" s="46">
        <f>E8-F8</f>
        <v>1900000</v>
      </c>
      <c r="H9" s="46">
        <f>I8-H8</f>
        <v>24000000</v>
      </c>
      <c r="I9" s="44"/>
      <c r="L9" s="10"/>
    </row>
    <row r="10" spans="1:13" x14ac:dyDescent="0.2">
      <c r="A10" s="43" t="s">
        <v>92</v>
      </c>
      <c r="B10" s="44">
        <f>B8+B9</f>
        <v>14400000</v>
      </c>
      <c r="C10" s="44">
        <f>C8+C9</f>
        <v>14400000</v>
      </c>
      <c r="E10" s="44">
        <f>E8+E9</f>
        <v>9600000</v>
      </c>
      <c r="F10" s="44">
        <f>F8+F9</f>
        <v>9600000</v>
      </c>
      <c r="H10" s="44">
        <f>H8+H9</f>
        <v>24000000</v>
      </c>
      <c r="I10" s="44">
        <f>I8+I9</f>
        <v>24000000</v>
      </c>
      <c r="K10" s="44">
        <f>SUM(K6:K9)</f>
        <v>7610470</v>
      </c>
      <c r="L10" s="44">
        <f>SUM(L6:L9)</f>
        <v>4204760</v>
      </c>
    </row>
    <row r="11" spans="1:13" x14ac:dyDescent="0.2">
      <c r="C11" s="10" t="s">
        <v>96</v>
      </c>
      <c r="F11" s="10" t="s">
        <v>96</v>
      </c>
      <c r="H11" t="s">
        <v>97</v>
      </c>
      <c r="I11" s="10"/>
      <c r="K11" s="43"/>
      <c r="L11" s="46">
        <f>K10-L10</f>
        <v>3405710</v>
      </c>
      <c r="M11" t="s">
        <v>96</v>
      </c>
    </row>
    <row r="12" spans="1:13" x14ac:dyDescent="0.2">
      <c r="C12" s="10"/>
      <c r="F12" s="10"/>
      <c r="I12" s="10"/>
      <c r="K12" s="44">
        <f>K10+K11</f>
        <v>7610470</v>
      </c>
      <c r="L12" s="44">
        <f>L10+L11</f>
        <v>7610470</v>
      </c>
    </row>
    <row r="13" spans="1:13" x14ac:dyDescent="0.2">
      <c r="C13" s="10"/>
      <c r="F13" s="10"/>
      <c r="I13" s="10"/>
      <c r="L13" s="10"/>
    </row>
    <row r="16" spans="1:13" ht="16" thickBot="1" x14ac:dyDescent="0.25"/>
    <row r="17" spans="2:16" ht="16" thickBot="1" x14ac:dyDescent="0.25">
      <c r="B17" s="90" t="str">
        <f>+'Libro Diario'!N10</f>
        <v>Muebles</v>
      </c>
      <c r="C17" s="91"/>
      <c r="E17" s="90" t="str">
        <f>+'Libro Diario'!N15</f>
        <v>Vehículo</v>
      </c>
      <c r="F17" s="91"/>
      <c r="H17" s="90" t="str">
        <f>+'Libro Diario'!P16</f>
        <v>Préstamo Bancario</v>
      </c>
      <c r="I17" s="91"/>
      <c r="K17" s="90" t="str">
        <f>+'Libro Diario'!N20</f>
        <v>Gastos generales</v>
      </c>
      <c r="L17" s="91"/>
    </row>
    <row r="18" spans="2:16" x14ac:dyDescent="0.2">
      <c r="B18" s="2">
        <f>+'Libro Diario'!Q10</f>
        <v>2500000</v>
      </c>
      <c r="C18" s="41"/>
      <c r="E18" s="2">
        <f>+'Libro Diario'!Q15</f>
        <v>7000000</v>
      </c>
      <c r="F18" s="41"/>
      <c r="H18" s="2">
        <f>+'Libro Diario'!Q38</f>
        <v>130000</v>
      </c>
      <c r="I18" s="41">
        <f>+'Libro Diario'!R16</f>
        <v>1300000</v>
      </c>
      <c r="K18" s="2">
        <f>+'Libro Diario'!Q20</f>
        <v>11900</v>
      </c>
      <c r="L18" s="41"/>
    </row>
    <row r="19" spans="2:16" x14ac:dyDescent="0.2">
      <c r="B19" s="2"/>
      <c r="C19" s="11"/>
      <c r="E19" s="2"/>
      <c r="F19" s="11"/>
      <c r="H19" s="2"/>
      <c r="I19" s="11"/>
      <c r="K19" s="2"/>
      <c r="L19" s="11"/>
      <c r="O19" t="s">
        <v>150</v>
      </c>
    </row>
    <row r="20" spans="2:16" x14ac:dyDescent="0.2">
      <c r="B20" s="33" t="s">
        <v>91</v>
      </c>
      <c r="C20" s="47">
        <f>+B18</f>
        <v>2500000</v>
      </c>
      <c r="E20" s="33" t="s">
        <v>91</v>
      </c>
      <c r="F20" s="47">
        <f>+E18</f>
        <v>7000000</v>
      </c>
      <c r="H20" s="44">
        <f>SUM(H18:H19)</f>
        <v>130000</v>
      </c>
      <c r="I20" s="44">
        <f>SUM(I18:I19)</f>
        <v>1300000</v>
      </c>
      <c r="K20" s="33" t="s">
        <v>91</v>
      </c>
      <c r="L20" s="47">
        <f>+K18</f>
        <v>11900</v>
      </c>
    </row>
    <row r="21" spans="2:16" x14ac:dyDescent="0.2">
      <c r="B21" t="s">
        <v>96</v>
      </c>
      <c r="C21" s="10"/>
      <c r="E21" t="s">
        <v>96</v>
      </c>
      <c r="F21" s="10"/>
      <c r="H21" s="46">
        <f>I20-H20</f>
        <v>1170000</v>
      </c>
      <c r="I21" s="46"/>
      <c r="L21" s="10"/>
      <c r="O21" t="s">
        <v>151</v>
      </c>
      <c r="P21" s="2">
        <f>+L41</f>
        <v>1526175</v>
      </c>
    </row>
    <row r="22" spans="2:16" x14ac:dyDescent="0.2">
      <c r="C22" s="10"/>
      <c r="F22" s="10"/>
      <c r="H22" s="44">
        <f>H20+H21</f>
        <v>1300000</v>
      </c>
      <c r="I22" s="44">
        <f>I20+I21</f>
        <v>1300000</v>
      </c>
      <c r="L22" s="10"/>
      <c r="N22" t="s">
        <v>142</v>
      </c>
      <c r="O22" t="s">
        <v>152</v>
      </c>
      <c r="P22" s="2">
        <f>-C54</f>
        <v>-803250</v>
      </c>
    </row>
    <row r="23" spans="2:16" x14ac:dyDescent="0.2">
      <c r="C23" s="10"/>
      <c r="F23" s="10"/>
      <c r="H23" t="s">
        <v>96</v>
      </c>
      <c r="I23" s="10"/>
      <c r="L23" s="10"/>
      <c r="N23" t="s">
        <v>153</v>
      </c>
      <c r="O23" s="7" t="s">
        <v>155</v>
      </c>
      <c r="P23" s="83">
        <f>SUM(P21:P22)</f>
        <v>722925</v>
      </c>
    </row>
    <row r="24" spans="2:16" x14ac:dyDescent="0.2">
      <c r="C24" s="10"/>
      <c r="F24" s="10"/>
      <c r="I24" s="10"/>
      <c r="L24" s="10"/>
      <c r="N24" t="s">
        <v>154</v>
      </c>
      <c r="P24" s="83">
        <f>SUM(P25:P26)</f>
        <v>-39700</v>
      </c>
    </row>
    <row r="25" spans="2:16" x14ac:dyDescent="0.2">
      <c r="C25" s="10"/>
      <c r="F25" s="10"/>
      <c r="I25" s="10"/>
      <c r="L25" s="10"/>
      <c r="O25" t="str">
        <f>+K17</f>
        <v>Gastos generales</v>
      </c>
      <c r="P25" s="2">
        <f>-L20</f>
        <v>-11900</v>
      </c>
    </row>
    <row r="26" spans="2:16" x14ac:dyDescent="0.2">
      <c r="O26" t="str">
        <f>+E29</f>
        <v>Gastos Bancarios</v>
      </c>
      <c r="P26" s="2">
        <f>-F32</f>
        <v>-27800</v>
      </c>
    </row>
    <row r="28" spans="2:16" ht="16" thickBot="1" x14ac:dyDescent="0.25">
      <c r="O28" t="s">
        <v>128</v>
      </c>
      <c r="P28" s="72">
        <f>SUM(P23:P24)</f>
        <v>683225</v>
      </c>
    </row>
    <row r="29" spans="2:16" ht="16" thickBot="1" x14ac:dyDescent="0.25">
      <c r="B29" s="90" t="str">
        <f>+'Libro Diario'!N24</f>
        <v>Banco Itaú</v>
      </c>
      <c r="C29" s="91"/>
      <c r="E29" s="90" t="str">
        <f>+'Libro Diario'!N28</f>
        <v>Gastos Bancarios</v>
      </c>
      <c r="F29" s="91"/>
      <c r="H29" s="90" t="str">
        <f>+'Libro Diario'!N32</f>
        <v>Mercaderías</v>
      </c>
      <c r="I29" s="91"/>
      <c r="K29" s="90" t="str">
        <f>+'Libro Diario'!P34</f>
        <v>Proveedores</v>
      </c>
      <c r="L29" s="91"/>
    </row>
    <row r="30" spans="2:16" x14ac:dyDescent="0.2">
      <c r="B30" s="2">
        <f>+'Libro Diario'!Q24</f>
        <v>4192860</v>
      </c>
      <c r="C30" s="41">
        <f>+'Libro Diario'!R29</f>
        <v>27800</v>
      </c>
      <c r="E30" s="2">
        <f>+'Libro Diario'!Q28</f>
        <v>27800</v>
      </c>
      <c r="F30" s="41"/>
      <c r="H30" s="2">
        <f>+'Libro Diario'!Q32</f>
        <v>2677500</v>
      </c>
      <c r="I30" s="41">
        <f>+'Libro Diario'!R49</f>
        <v>803250</v>
      </c>
      <c r="K30" s="2">
        <f>+'Libro Diario'!Q57</f>
        <v>160650</v>
      </c>
      <c r="L30" s="41">
        <f>+'Libro Diario'!R34</f>
        <v>1338750</v>
      </c>
    </row>
    <row r="31" spans="2:16" x14ac:dyDescent="0.2">
      <c r="B31" s="2"/>
      <c r="C31" s="11">
        <f>+'Libro Diario'!R33</f>
        <v>803250</v>
      </c>
      <c r="E31" s="2"/>
      <c r="F31" s="11"/>
      <c r="H31" s="2"/>
      <c r="I31" s="11">
        <f>+'Libro Diario'!R58</f>
        <v>160650</v>
      </c>
      <c r="K31" s="2"/>
      <c r="L31" s="11"/>
    </row>
    <row r="32" spans="2:16" x14ac:dyDescent="0.2">
      <c r="B32" s="2"/>
      <c r="C32" s="11">
        <f>+'Libro Diario'!R39</f>
        <v>130000</v>
      </c>
      <c r="E32" s="33" t="s">
        <v>91</v>
      </c>
      <c r="F32" s="47">
        <f>+E30</f>
        <v>27800</v>
      </c>
      <c r="H32" s="2"/>
      <c r="I32" s="10"/>
      <c r="K32" s="44">
        <f>SUM(K26:K31)</f>
        <v>160650</v>
      </c>
      <c r="L32" s="44">
        <f>SUM(L26:L31)</f>
        <v>1338750</v>
      </c>
    </row>
    <row r="33" spans="1:12" x14ac:dyDescent="0.2">
      <c r="C33" s="11">
        <f>+'Libro Diario'!R54</f>
        <v>300000</v>
      </c>
      <c r="F33" s="10"/>
      <c r="H33" s="44">
        <f>SUM(H27:H32)</f>
        <v>2677500</v>
      </c>
      <c r="I33" s="44">
        <f>SUM(I27:I32)</f>
        <v>963900</v>
      </c>
      <c r="K33" s="46">
        <f>L32-K32</f>
        <v>1178100</v>
      </c>
      <c r="L33" s="46"/>
    </row>
    <row r="34" spans="1:12" x14ac:dyDescent="0.2">
      <c r="C34" s="10"/>
      <c r="F34" s="10"/>
      <c r="H34" s="46"/>
      <c r="I34" s="46">
        <f>H33-I33</f>
        <v>1713600</v>
      </c>
      <c r="K34" s="44">
        <f>K32+K33</f>
        <v>1338750</v>
      </c>
      <c r="L34" s="44">
        <f>L32+L33</f>
        <v>1338750</v>
      </c>
    </row>
    <row r="35" spans="1:12" x14ac:dyDescent="0.2">
      <c r="C35" s="10"/>
      <c r="F35" s="10"/>
      <c r="H35" s="44">
        <f>H33+H34</f>
        <v>2677500</v>
      </c>
      <c r="I35" s="44">
        <f>I33+I34</f>
        <v>2677500</v>
      </c>
      <c r="L35" s="10"/>
    </row>
    <row r="36" spans="1:12" x14ac:dyDescent="0.2">
      <c r="A36" s="43" t="s">
        <v>90</v>
      </c>
      <c r="B36" s="44">
        <f>SUM(B30:B35)</f>
        <v>4192860</v>
      </c>
      <c r="C36" s="44">
        <f>SUM(C30:C35)</f>
        <v>1261050</v>
      </c>
      <c r="F36" s="10"/>
      <c r="I36" s="10"/>
      <c r="L36" s="10"/>
    </row>
    <row r="37" spans="1:12" x14ac:dyDescent="0.2">
      <c r="A37" s="45" t="s">
        <v>91</v>
      </c>
      <c r="B37" s="46"/>
      <c r="C37" s="46">
        <f>B36-C36</f>
        <v>2931810</v>
      </c>
      <c r="F37" s="10"/>
      <c r="I37" s="10"/>
      <c r="L37" s="10"/>
    </row>
    <row r="38" spans="1:12" x14ac:dyDescent="0.2">
      <c r="A38" s="43" t="s">
        <v>92</v>
      </c>
      <c r="B38" s="44">
        <f>B36+B37</f>
        <v>4192860</v>
      </c>
      <c r="C38" s="44">
        <f>C36+C37</f>
        <v>4192860</v>
      </c>
    </row>
    <row r="39" spans="1:12" ht="16" thickBot="1" x14ac:dyDescent="0.25"/>
    <row r="40" spans="1:12" ht="16" thickBot="1" x14ac:dyDescent="0.25">
      <c r="B40" s="90" t="str">
        <f>+'Libro Diario'!P35</f>
        <v>Letras por pagar</v>
      </c>
      <c r="C40" s="91"/>
      <c r="E40" s="90" t="str">
        <f>+'Libro Diario'!N43</f>
        <v>Cheque por cobrar</v>
      </c>
      <c r="F40" s="91"/>
      <c r="H40" s="90" t="str">
        <f>+'Libro Diario'!N44</f>
        <v>Clientes</v>
      </c>
      <c r="I40" s="91"/>
      <c r="K40" s="90" t="str">
        <f>+'Libro Diario'!P45</f>
        <v>Ingreso por ventas</v>
      </c>
      <c r="L40" s="91"/>
    </row>
    <row r="41" spans="1:12" x14ac:dyDescent="0.2">
      <c r="B41" s="2"/>
      <c r="C41" s="41">
        <f>+'Libro Diario'!R35</f>
        <v>535500</v>
      </c>
      <c r="E41" s="2">
        <f>+'Libro Diario'!Q43</f>
        <v>457852.5</v>
      </c>
      <c r="F41" s="41"/>
      <c r="H41" s="2">
        <f>+'Libro Diario'!Q44</f>
        <v>457852.5</v>
      </c>
      <c r="I41" s="41"/>
      <c r="K41" s="2"/>
      <c r="L41" s="41">
        <f>+'Libro Diario'!R45</f>
        <v>1526175</v>
      </c>
    </row>
    <row r="42" spans="1:12" x14ac:dyDescent="0.2">
      <c r="B42" s="2"/>
      <c r="C42" s="11"/>
      <c r="E42" s="2"/>
      <c r="F42" s="11"/>
      <c r="H42" s="2"/>
      <c r="I42" s="11"/>
      <c r="K42" s="2"/>
      <c r="L42" s="11"/>
    </row>
    <row r="43" spans="1:12" x14ac:dyDescent="0.2">
      <c r="B43" s="33">
        <f>+C41</f>
        <v>535500</v>
      </c>
      <c r="C43" s="48" t="s">
        <v>91</v>
      </c>
      <c r="E43" s="33" t="s">
        <v>91</v>
      </c>
      <c r="F43" s="47">
        <f>+E41</f>
        <v>457852.5</v>
      </c>
      <c r="H43" s="33" t="s">
        <v>91</v>
      </c>
      <c r="I43" s="47">
        <f>+H41</f>
        <v>457852.5</v>
      </c>
      <c r="K43" s="33">
        <f>+L41</f>
        <v>1526175</v>
      </c>
      <c r="L43" s="48" t="s">
        <v>91</v>
      </c>
    </row>
    <row r="44" spans="1:12" x14ac:dyDescent="0.2">
      <c r="C44" s="10"/>
      <c r="F44" s="10"/>
      <c r="I44" s="10"/>
      <c r="L44" s="10"/>
    </row>
    <row r="45" spans="1:12" x14ac:dyDescent="0.2">
      <c r="C45" s="10"/>
      <c r="F45" s="10"/>
      <c r="I45" s="10"/>
      <c r="L45" s="10"/>
    </row>
    <row r="46" spans="1:12" x14ac:dyDescent="0.2">
      <c r="C46" s="10"/>
      <c r="F46" s="10"/>
      <c r="I46" s="10"/>
      <c r="L46" s="10"/>
    </row>
    <row r="47" spans="1:12" x14ac:dyDescent="0.2">
      <c r="C47" s="10"/>
      <c r="F47" s="10"/>
      <c r="I47" s="10"/>
      <c r="L47" s="10"/>
    </row>
    <row r="48" spans="1:12" x14ac:dyDescent="0.2">
      <c r="C48" s="10"/>
      <c r="F48" s="10"/>
      <c r="I48" s="10"/>
      <c r="L48" s="10"/>
    </row>
    <row r="50" spans="2:9" ht="16" thickBot="1" x14ac:dyDescent="0.25"/>
    <row r="51" spans="2:9" ht="16" thickBot="1" x14ac:dyDescent="0.25">
      <c r="B51" s="90" t="str">
        <f>+'Libro Diario'!N48</f>
        <v>Costo de ventas</v>
      </c>
      <c r="C51" s="91"/>
      <c r="E51" s="90" t="str">
        <f>+'Libro Diario'!N52</f>
        <v>Cuenta Particular Luisa</v>
      </c>
      <c r="F51" s="91"/>
      <c r="H51" s="90" t="str">
        <f>+'Libro Diario'!N53</f>
        <v>Cuenta Particular Ana</v>
      </c>
      <c r="I51" s="91"/>
    </row>
    <row r="52" spans="2:9" x14ac:dyDescent="0.2">
      <c r="B52" s="2">
        <f>+'Libro Diario'!Q48</f>
        <v>803250</v>
      </c>
      <c r="C52" s="41"/>
      <c r="E52" s="2">
        <f>+'Libro Diario'!Q52</f>
        <v>150000</v>
      </c>
      <c r="F52" s="41"/>
      <c r="H52" s="2">
        <f>+'Libro Diario'!Q53</f>
        <v>150000</v>
      </c>
      <c r="I52" s="41"/>
    </row>
    <row r="53" spans="2:9" x14ac:dyDescent="0.2">
      <c r="B53" s="2"/>
      <c r="C53" s="11"/>
      <c r="E53" s="2"/>
      <c r="F53" s="11"/>
      <c r="H53" s="2"/>
      <c r="I53" s="11"/>
    </row>
    <row r="54" spans="2:9" x14ac:dyDescent="0.2">
      <c r="B54" s="33" t="s">
        <v>91</v>
      </c>
      <c r="C54" s="47">
        <f>+B52</f>
        <v>803250</v>
      </c>
      <c r="E54" s="33" t="s">
        <v>91</v>
      </c>
      <c r="F54" s="47">
        <f>+E52</f>
        <v>150000</v>
      </c>
      <c r="H54" s="33" t="s">
        <v>91</v>
      </c>
      <c r="I54" s="47">
        <f>+H52</f>
        <v>150000</v>
      </c>
    </row>
    <row r="55" spans="2:9" x14ac:dyDescent="0.2">
      <c r="C55" s="10"/>
      <c r="F55" s="10"/>
      <c r="I55" s="10"/>
    </row>
    <row r="56" spans="2:9" x14ac:dyDescent="0.2">
      <c r="C56" s="10"/>
      <c r="F56" s="10"/>
      <c r="I56" s="10"/>
    </row>
    <row r="57" spans="2:9" x14ac:dyDescent="0.2">
      <c r="C57" s="10"/>
      <c r="F57" s="10"/>
      <c r="I57" s="10"/>
    </row>
    <row r="58" spans="2:9" x14ac:dyDescent="0.2">
      <c r="C58" s="10"/>
      <c r="F58" s="10"/>
      <c r="I58" s="10"/>
    </row>
    <row r="59" spans="2:9" x14ac:dyDescent="0.2">
      <c r="C59" s="10"/>
      <c r="F59" s="10"/>
      <c r="I59" s="10"/>
    </row>
  </sheetData>
  <mergeCells count="19">
    <mergeCell ref="B51:C51"/>
    <mergeCell ref="E51:F51"/>
    <mergeCell ref="H51:I51"/>
    <mergeCell ref="B29:C29"/>
    <mergeCell ref="E29:F29"/>
    <mergeCell ref="H29:I29"/>
    <mergeCell ref="K29:L29"/>
    <mergeCell ref="B40:C40"/>
    <mergeCell ref="E40:F40"/>
    <mergeCell ref="H40:I40"/>
    <mergeCell ref="K40:L40"/>
    <mergeCell ref="B5:C5"/>
    <mergeCell ref="E5:F5"/>
    <mergeCell ref="H5:I5"/>
    <mergeCell ref="K5:L5"/>
    <mergeCell ref="B17:C17"/>
    <mergeCell ref="E17:F17"/>
    <mergeCell ref="H17:I17"/>
    <mergeCell ref="K17:L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C5057-F4C6-4C4F-AE4D-E130E2A1D4E3}">
  <dimension ref="B2:O58"/>
  <sheetViews>
    <sheetView tabSelected="1" workbookViewId="0">
      <selection activeCell="M53" sqref="M53"/>
    </sheetView>
  </sheetViews>
  <sheetFormatPr baseColWidth="10" defaultRowHeight="15" x14ac:dyDescent="0.2"/>
  <cols>
    <col min="3" max="3" width="25.6640625" bestFit="1" customWidth="1"/>
  </cols>
  <sheetData>
    <row r="2" spans="2:13" ht="21" x14ac:dyDescent="0.25">
      <c r="B2" s="42" t="s">
        <v>101</v>
      </c>
      <c r="C2" s="42"/>
      <c r="D2" s="42"/>
      <c r="E2" s="42"/>
    </row>
    <row r="5" spans="2:13" x14ac:dyDescent="0.2">
      <c r="D5" s="59" t="s">
        <v>114</v>
      </c>
      <c r="E5" s="59"/>
      <c r="F5" s="59"/>
      <c r="G5" s="59"/>
      <c r="H5" s="60" t="s">
        <v>119</v>
      </c>
      <c r="I5" s="60"/>
      <c r="J5" s="60"/>
      <c r="K5" s="60"/>
    </row>
    <row r="6" spans="2:13" x14ac:dyDescent="0.2">
      <c r="D6" s="92" t="s">
        <v>104</v>
      </c>
      <c r="E6" s="92"/>
      <c r="F6" s="93" t="s">
        <v>105</v>
      </c>
      <c r="G6" s="93"/>
      <c r="H6" s="93" t="s">
        <v>108</v>
      </c>
      <c r="I6" s="93"/>
      <c r="J6" s="93" t="s">
        <v>111</v>
      </c>
      <c r="K6" s="93"/>
    </row>
    <row r="7" spans="2:13" x14ac:dyDescent="0.2">
      <c r="B7" s="43" t="s">
        <v>102</v>
      </c>
      <c r="C7" s="43" t="s">
        <v>103</v>
      </c>
      <c r="D7" s="57" t="s">
        <v>2</v>
      </c>
      <c r="E7" s="57" t="s">
        <v>3</v>
      </c>
      <c r="F7" s="57" t="s">
        <v>106</v>
      </c>
      <c r="G7" s="57" t="s">
        <v>107</v>
      </c>
      <c r="H7" s="58" t="s">
        <v>109</v>
      </c>
      <c r="I7" s="58" t="s">
        <v>110</v>
      </c>
      <c r="J7" s="58" t="s">
        <v>112</v>
      </c>
      <c r="K7" s="58" t="s">
        <v>113</v>
      </c>
    </row>
    <row r="8" spans="2:13" x14ac:dyDescent="0.2"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8">
        <v>8</v>
      </c>
    </row>
    <row r="9" spans="2:13" x14ac:dyDescent="0.2">
      <c r="C9" t="s">
        <v>27</v>
      </c>
      <c r="D9" t="s">
        <v>120</v>
      </c>
      <c r="E9" t="s">
        <v>120</v>
      </c>
      <c r="F9" t="s">
        <v>120</v>
      </c>
    </row>
    <row r="10" spans="2:13" x14ac:dyDescent="0.2">
      <c r="H10">
        <v>1000</v>
      </c>
      <c r="I10">
        <v>700</v>
      </c>
      <c r="J10">
        <v>600</v>
      </c>
      <c r="K10">
        <v>900</v>
      </c>
    </row>
    <row r="11" spans="2:13" x14ac:dyDescent="0.2">
      <c r="C11" t="s">
        <v>41</v>
      </c>
      <c r="D11" s="94" t="s">
        <v>115</v>
      </c>
      <c r="E11" s="94"/>
      <c r="F11" s="94" t="s">
        <v>117</v>
      </c>
      <c r="G11" s="94"/>
      <c r="H11" s="95" t="s">
        <v>121</v>
      </c>
      <c r="I11" s="95"/>
      <c r="J11" s="95" t="s">
        <v>122</v>
      </c>
      <c r="K11" s="95"/>
    </row>
    <row r="12" spans="2:13" x14ac:dyDescent="0.2">
      <c r="D12" s="94" t="s">
        <v>116</v>
      </c>
      <c r="E12" s="94"/>
      <c r="F12" s="94" t="s">
        <v>118</v>
      </c>
      <c r="G12" s="94"/>
      <c r="H12" s="94" t="s">
        <v>123</v>
      </c>
      <c r="I12" s="94"/>
      <c r="J12" s="94" t="s">
        <v>124</v>
      </c>
      <c r="K12" s="94"/>
    </row>
    <row r="13" spans="2:13" x14ac:dyDescent="0.2">
      <c r="D13" s="8">
        <v>1000</v>
      </c>
      <c r="E13" s="8">
        <v>1000</v>
      </c>
      <c r="F13" s="8">
        <v>650</v>
      </c>
      <c r="G13" s="8">
        <v>650</v>
      </c>
      <c r="H13" s="95" t="s">
        <v>125</v>
      </c>
      <c r="I13" s="95"/>
      <c r="J13" s="95" t="s">
        <v>125</v>
      </c>
      <c r="K13" s="95"/>
    </row>
    <row r="14" spans="2:13" x14ac:dyDescent="0.2">
      <c r="H14" s="98" t="s">
        <v>126</v>
      </c>
      <c r="I14" s="99"/>
      <c r="J14" s="99"/>
      <c r="K14" s="100"/>
    </row>
    <row r="15" spans="2:13" x14ac:dyDescent="0.2">
      <c r="I15" s="60">
        <v>300</v>
      </c>
      <c r="J15" s="60">
        <v>300</v>
      </c>
      <c r="L15" t="s">
        <v>127</v>
      </c>
    </row>
    <row r="16" spans="2:13" x14ac:dyDescent="0.2">
      <c r="L16">
        <v>300</v>
      </c>
      <c r="M16" t="s">
        <v>128</v>
      </c>
    </row>
    <row r="17" spans="2:15" ht="16" thickBot="1" x14ac:dyDescent="0.25"/>
    <row r="18" spans="2:15" x14ac:dyDescent="0.2">
      <c r="L18" s="61" t="s">
        <v>129</v>
      </c>
      <c r="M18" s="62"/>
      <c r="N18" s="62"/>
      <c r="O18" s="63"/>
    </row>
    <row r="19" spans="2:15" ht="16" thickBot="1" x14ac:dyDescent="0.25">
      <c r="L19" s="64" t="s">
        <v>130</v>
      </c>
      <c r="M19" s="65"/>
      <c r="N19" s="65"/>
      <c r="O19" s="66"/>
    </row>
    <row r="20" spans="2:15" x14ac:dyDescent="0.2">
      <c r="D20" s="59" t="s">
        <v>114</v>
      </c>
      <c r="E20" s="59"/>
      <c r="F20" s="59"/>
      <c r="G20" s="59"/>
      <c r="H20" s="60" t="s">
        <v>119</v>
      </c>
      <c r="I20" s="60"/>
      <c r="J20" s="60"/>
      <c r="K20" s="60"/>
    </row>
    <row r="21" spans="2:15" x14ac:dyDescent="0.2">
      <c r="D21" s="92" t="s">
        <v>104</v>
      </c>
      <c r="E21" s="92"/>
      <c r="F21" s="93" t="s">
        <v>105</v>
      </c>
      <c r="G21" s="93"/>
      <c r="H21" s="93" t="s">
        <v>108</v>
      </c>
      <c r="I21" s="93"/>
      <c r="J21" s="93" t="s">
        <v>111</v>
      </c>
      <c r="K21" s="93"/>
    </row>
    <row r="22" spans="2:15" x14ac:dyDescent="0.2">
      <c r="B22" s="43" t="s">
        <v>102</v>
      </c>
      <c r="C22" s="43" t="s">
        <v>103</v>
      </c>
      <c r="D22" s="57" t="s">
        <v>2</v>
      </c>
      <c r="E22" s="57" t="s">
        <v>3</v>
      </c>
      <c r="F22" s="57" t="s">
        <v>106</v>
      </c>
      <c r="G22" s="57" t="s">
        <v>107</v>
      </c>
      <c r="H22" s="58" t="s">
        <v>109</v>
      </c>
      <c r="I22" s="58" t="s">
        <v>110</v>
      </c>
      <c r="J22" s="58" t="s">
        <v>112</v>
      </c>
      <c r="K22" s="58" t="s">
        <v>113</v>
      </c>
    </row>
    <row r="23" spans="2:15" x14ac:dyDescent="0.2">
      <c r="B23" s="43">
        <v>1</v>
      </c>
      <c r="C23" s="67" t="s">
        <v>131</v>
      </c>
      <c r="D23" s="68">
        <f>'Libro Mayor'!B8</f>
        <v>14400000</v>
      </c>
      <c r="E23" s="68">
        <f>+'Libro Mayor'!C8</f>
        <v>7500000</v>
      </c>
      <c r="F23" s="68">
        <f>D23-E23</f>
        <v>6900000</v>
      </c>
      <c r="G23" s="67"/>
      <c r="H23" s="68">
        <f>+F23</f>
        <v>6900000</v>
      </c>
      <c r="I23" s="43"/>
      <c r="J23" s="43"/>
      <c r="K23" s="43"/>
    </row>
    <row r="24" spans="2:15" x14ac:dyDescent="0.2">
      <c r="B24" s="43">
        <v>2</v>
      </c>
      <c r="C24" s="67" t="s">
        <v>132</v>
      </c>
      <c r="D24" s="68">
        <f>+'Libro Mayor'!E8</f>
        <v>9600000</v>
      </c>
      <c r="E24" s="68">
        <f>+'Libro Mayor'!F8</f>
        <v>7700000</v>
      </c>
      <c r="F24" s="68">
        <f t="shared" ref="F24:F41" si="0">D24-E24</f>
        <v>1900000</v>
      </c>
      <c r="G24" s="67"/>
      <c r="H24" s="68">
        <f>+F24</f>
        <v>1900000</v>
      </c>
      <c r="I24" s="43"/>
      <c r="J24" s="43"/>
      <c r="K24" s="43"/>
    </row>
    <row r="25" spans="2:15" x14ac:dyDescent="0.2">
      <c r="B25" s="43">
        <v>3</v>
      </c>
      <c r="C25" s="43" t="s">
        <v>14</v>
      </c>
      <c r="D25" s="44">
        <f>+'Libro Mayor'!H8</f>
        <v>0</v>
      </c>
      <c r="E25" s="44">
        <f>+'Libro Mayor'!I8</f>
        <v>24000000</v>
      </c>
      <c r="F25" s="44"/>
      <c r="G25" s="44">
        <f>E25-D25</f>
        <v>24000000</v>
      </c>
      <c r="H25" s="43"/>
      <c r="I25" s="44">
        <f>+G25</f>
        <v>24000000</v>
      </c>
      <c r="J25" s="43"/>
      <c r="K25" s="43"/>
    </row>
    <row r="26" spans="2:15" x14ac:dyDescent="0.2">
      <c r="B26" s="43">
        <v>4</v>
      </c>
      <c r="C26" s="43" t="s">
        <v>27</v>
      </c>
      <c r="D26" s="44">
        <f>+'Libro Mayor'!K10</f>
        <v>7610470</v>
      </c>
      <c r="E26" s="44">
        <f>+'Libro Mayor'!L10</f>
        <v>4204760</v>
      </c>
      <c r="F26" s="44">
        <f t="shared" si="0"/>
        <v>3405710</v>
      </c>
      <c r="G26" s="44"/>
      <c r="H26" s="44">
        <f>+F26</f>
        <v>3405710</v>
      </c>
      <c r="I26" s="43"/>
      <c r="J26" s="43"/>
      <c r="K26" s="43"/>
    </row>
    <row r="27" spans="2:15" x14ac:dyDescent="0.2">
      <c r="B27" s="43">
        <v>5</v>
      </c>
      <c r="C27" s="43" t="s">
        <v>133</v>
      </c>
      <c r="D27" s="44">
        <f>+'Libro Mayor'!B18</f>
        <v>2500000</v>
      </c>
      <c r="E27" s="43"/>
      <c r="F27" s="44">
        <f t="shared" si="0"/>
        <v>2500000</v>
      </c>
      <c r="G27" s="44"/>
      <c r="H27" s="44">
        <f>+F27</f>
        <v>2500000</v>
      </c>
      <c r="I27" s="43"/>
      <c r="J27" s="43"/>
      <c r="K27" s="43"/>
    </row>
    <row r="28" spans="2:15" x14ac:dyDescent="0.2">
      <c r="B28" s="43">
        <v>6</v>
      </c>
      <c r="C28" s="43" t="s">
        <v>134</v>
      </c>
      <c r="D28" s="44">
        <f>+'Libro Mayor'!E18</f>
        <v>7000000</v>
      </c>
      <c r="E28" s="43"/>
      <c r="F28" s="44">
        <f t="shared" si="0"/>
        <v>7000000</v>
      </c>
      <c r="G28" s="44"/>
      <c r="H28" s="44">
        <f>+F28</f>
        <v>7000000</v>
      </c>
      <c r="I28" s="43"/>
      <c r="J28" s="43"/>
      <c r="K28" s="43"/>
    </row>
    <row r="29" spans="2:15" x14ac:dyDescent="0.2">
      <c r="B29" s="43">
        <v>7</v>
      </c>
      <c r="C29" s="43" t="s">
        <v>135</v>
      </c>
      <c r="D29" s="44">
        <f>+'Libro Mayor'!H20</f>
        <v>130000</v>
      </c>
      <c r="E29" s="44">
        <f>+'Libro Mayor'!I20</f>
        <v>1300000</v>
      </c>
      <c r="F29" s="44"/>
      <c r="G29" s="44">
        <f t="shared" ref="G29:G38" si="1">E29-D29</f>
        <v>1170000</v>
      </c>
      <c r="H29" s="43"/>
      <c r="I29" s="44">
        <f>+G29</f>
        <v>1170000</v>
      </c>
      <c r="J29" s="43"/>
      <c r="K29" s="43"/>
    </row>
    <row r="30" spans="2:15" x14ac:dyDescent="0.2">
      <c r="B30" s="43">
        <v>8</v>
      </c>
      <c r="C30" s="43" t="s">
        <v>136</v>
      </c>
      <c r="D30" s="44">
        <f>+'Libro Mayor'!K18</f>
        <v>11900</v>
      </c>
      <c r="E30" s="43"/>
      <c r="F30" s="44">
        <f t="shared" si="0"/>
        <v>11900</v>
      </c>
      <c r="G30" s="44"/>
      <c r="H30" s="43"/>
      <c r="I30" s="43"/>
      <c r="J30" s="44">
        <f>+F30</f>
        <v>11900</v>
      </c>
      <c r="K30" s="43"/>
    </row>
    <row r="31" spans="2:15" x14ac:dyDescent="0.2">
      <c r="B31" s="43">
        <v>9</v>
      </c>
      <c r="C31" s="43" t="s">
        <v>39</v>
      </c>
      <c r="D31" s="44">
        <f>+'Libro Mayor'!B36</f>
        <v>4192860</v>
      </c>
      <c r="E31" s="44">
        <f>+'Libro Mayor'!C36</f>
        <v>1261050</v>
      </c>
      <c r="F31" s="44">
        <f t="shared" si="0"/>
        <v>2931810</v>
      </c>
      <c r="G31" s="44"/>
      <c r="H31" s="44">
        <f>+F31</f>
        <v>2931810</v>
      </c>
      <c r="I31" s="43"/>
      <c r="J31" s="43"/>
      <c r="K31" s="43"/>
    </row>
    <row r="32" spans="2:15" x14ac:dyDescent="0.2">
      <c r="B32" s="43">
        <v>10</v>
      </c>
      <c r="C32" s="43" t="s">
        <v>45</v>
      </c>
      <c r="D32" s="44">
        <f>+'Libro Mayor'!E30</f>
        <v>27800</v>
      </c>
      <c r="E32" s="43"/>
      <c r="F32" s="44">
        <f t="shared" si="0"/>
        <v>27800</v>
      </c>
      <c r="G32" s="44"/>
      <c r="H32" s="43"/>
      <c r="I32" s="43"/>
      <c r="J32" s="44">
        <f>+F32</f>
        <v>27800</v>
      </c>
      <c r="K32" s="43"/>
    </row>
    <row r="33" spans="2:13" x14ac:dyDescent="0.2">
      <c r="B33" s="43">
        <v>11</v>
      </c>
      <c r="C33" s="43" t="s">
        <v>49</v>
      </c>
      <c r="D33" s="44">
        <f>+'Libro Mayor'!H33</f>
        <v>2677500</v>
      </c>
      <c r="E33" s="44">
        <f>+'Libro Mayor'!I33</f>
        <v>963900</v>
      </c>
      <c r="F33" s="44">
        <f t="shared" si="0"/>
        <v>1713600</v>
      </c>
      <c r="G33" s="44"/>
      <c r="H33" s="44">
        <f>+F33</f>
        <v>1713600</v>
      </c>
      <c r="I33" s="43"/>
      <c r="J33" s="43"/>
      <c r="K33" s="43"/>
    </row>
    <row r="34" spans="2:13" x14ac:dyDescent="0.2">
      <c r="B34" s="43">
        <v>12</v>
      </c>
      <c r="C34" s="43" t="s">
        <v>83</v>
      </c>
      <c r="D34" s="44">
        <f>+'Libro Mayor'!K32</f>
        <v>160650</v>
      </c>
      <c r="E34" s="44">
        <f>+'Libro Mayor'!L32</f>
        <v>1338750</v>
      </c>
      <c r="F34" s="44"/>
      <c r="G34" s="44">
        <f t="shared" si="1"/>
        <v>1178100</v>
      </c>
      <c r="H34" s="43"/>
      <c r="I34" s="44">
        <f>+G34</f>
        <v>1178100</v>
      </c>
      <c r="J34" s="43"/>
      <c r="K34" s="43"/>
    </row>
    <row r="35" spans="2:13" x14ac:dyDescent="0.2">
      <c r="B35" s="43">
        <v>13</v>
      </c>
      <c r="C35" s="43" t="s">
        <v>51</v>
      </c>
      <c r="D35" s="43"/>
      <c r="E35" s="44">
        <f>+'Libro Mayor'!C41</f>
        <v>535500</v>
      </c>
      <c r="F35" s="44"/>
      <c r="G35" s="44">
        <f t="shared" si="1"/>
        <v>535500</v>
      </c>
      <c r="H35" s="43"/>
      <c r="I35" s="44">
        <f>+G35</f>
        <v>535500</v>
      </c>
      <c r="J35" s="43"/>
      <c r="K35" s="43"/>
    </row>
    <row r="36" spans="2:13" x14ac:dyDescent="0.2">
      <c r="B36" s="43">
        <v>14</v>
      </c>
      <c r="C36" s="43" t="s">
        <v>64</v>
      </c>
      <c r="D36" s="44">
        <f>+'Libro Mayor'!E41</f>
        <v>457852.5</v>
      </c>
      <c r="E36" s="43"/>
      <c r="F36" s="44">
        <f t="shared" si="0"/>
        <v>457852.5</v>
      </c>
      <c r="G36" s="44"/>
      <c r="H36" s="44">
        <f>+F36</f>
        <v>457852.5</v>
      </c>
      <c r="I36" s="43"/>
      <c r="J36" s="43"/>
      <c r="K36" s="43"/>
    </row>
    <row r="37" spans="2:13" x14ac:dyDescent="0.2">
      <c r="B37" s="43">
        <v>15</v>
      </c>
      <c r="C37" s="43" t="s">
        <v>65</v>
      </c>
      <c r="D37" s="44">
        <f>+'Libro Mayor'!H41</f>
        <v>457852.5</v>
      </c>
      <c r="E37" s="43"/>
      <c r="F37" s="44">
        <f t="shared" si="0"/>
        <v>457852.5</v>
      </c>
      <c r="G37" s="44"/>
      <c r="H37" s="44">
        <f>+F37</f>
        <v>457852.5</v>
      </c>
      <c r="I37" s="43"/>
      <c r="J37" s="43"/>
      <c r="K37" s="43"/>
    </row>
    <row r="38" spans="2:13" x14ac:dyDescent="0.2">
      <c r="B38" s="43">
        <v>16</v>
      </c>
      <c r="C38" s="43" t="s">
        <v>69</v>
      </c>
      <c r="D38" s="43"/>
      <c r="E38" s="44">
        <f>+'Libro Mayor'!L41</f>
        <v>1526175</v>
      </c>
      <c r="F38" s="44"/>
      <c r="G38" s="44">
        <f t="shared" si="1"/>
        <v>1526175</v>
      </c>
      <c r="H38" s="43"/>
      <c r="I38" s="43"/>
      <c r="J38" s="43"/>
      <c r="K38" s="44">
        <f>+G38</f>
        <v>1526175</v>
      </c>
    </row>
    <row r="39" spans="2:13" x14ac:dyDescent="0.2">
      <c r="B39" s="43">
        <v>17</v>
      </c>
      <c r="C39" s="43" t="s">
        <v>71</v>
      </c>
      <c r="D39" s="44">
        <f>+'Libro Mayor'!B52</f>
        <v>803250</v>
      </c>
      <c r="E39" s="43"/>
      <c r="F39" s="44">
        <f t="shared" si="0"/>
        <v>803250</v>
      </c>
      <c r="G39" s="44"/>
      <c r="H39" s="43"/>
      <c r="I39" s="43"/>
      <c r="J39" s="44">
        <f>+F39</f>
        <v>803250</v>
      </c>
      <c r="K39" s="43"/>
    </row>
    <row r="40" spans="2:13" x14ac:dyDescent="0.2">
      <c r="B40" s="43">
        <v>18</v>
      </c>
      <c r="C40" s="67" t="s">
        <v>75</v>
      </c>
      <c r="D40" s="68">
        <f>+'Libro Mayor'!E52</f>
        <v>150000</v>
      </c>
      <c r="E40" s="67"/>
      <c r="F40" s="68">
        <f t="shared" si="0"/>
        <v>150000</v>
      </c>
      <c r="G40" s="68"/>
      <c r="H40" s="68">
        <f>+F40</f>
        <v>150000</v>
      </c>
      <c r="I40" s="43"/>
      <c r="J40" s="43"/>
      <c r="K40" s="43"/>
    </row>
    <row r="41" spans="2:13" x14ac:dyDescent="0.2">
      <c r="B41" s="43">
        <v>19</v>
      </c>
      <c r="C41" s="67" t="s">
        <v>76</v>
      </c>
      <c r="D41" s="68">
        <f>+'Libro Mayor'!H52</f>
        <v>150000</v>
      </c>
      <c r="E41" s="67"/>
      <c r="F41" s="68">
        <f t="shared" si="0"/>
        <v>150000</v>
      </c>
      <c r="G41" s="68"/>
      <c r="H41" s="68">
        <f>+F41</f>
        <v>150000</v>
      </c>
      <c r="I41" s="43"/>
      <c r="J41" s="43"/>
      <c r="K41" s="43"/>
    </row>
    <row r="42" spans="2:13" x14ac:dyDescent="0.2">
      <c r="B42" s="43"/>
      <c r="C42" s="45" t="s">
        <v>104</v>
      </c>
      <c r="D42" s="69">
        <f>SUM(D23:D41)</f>
        <v>50330135</v>
      </c>
      <c r="E42" s="69">
        <f t="shared" ref="E42:K42" si="2">SUM(E23:E41)</f>
        <v>50330135</v>
      </c>
      <c r="F42" s="69">
        <f t="shared" si="2"/>
        <v>28409775</v>
      </c>
      <c r="G42" s="69">
        <f t="shared" si="2"/>
        <v>28409775</v>
      </c>
      <c r="H42" s="69">
        <f t="shared" si="2"/>
        <v>27566825</v>
      </c>
      <c r="I42" s="69">
        <f t="shared" si="2"/>
        <v>26883600</v>
      </c>
      <c r="J42" s="69">
        <f t="shared" si="2"/>
        <v>842950</v>
      </c>
      <c r="K42" s="69">
        <f t="shared" si="2"/>
        <v>1526175</v>
      </c>
    </row>
    <row r="43" spans="2:13" ht="16" x14ac:dyDescent="0.2">
      <c r="B43" s="43"/>
      <c r="C43" s="45" t="s">
        <v>137</v>
      </c>
      <c r="D43" s="45"/>
      <c r="E43" s="45"/>
      <c r="F43" s="45"/>
      <c r="G43" s="45"/>
      <c r="H43" s="45"/>
      <c r="I43" s="71">
        <f>H42-I42</f>
        <v>683225</v>
      </c>
      <c r="J43" s="71">
        <f>K42-J42</f>
        <v>683225</v>
      </c>
      <c r="K43" s="45"/>
    </row>
    <row r="44" spans="2:13" x14ac:dyDescent="0.2">
      <c r="B44" s="43"/>
      <c r="C44" s="70" t="s">
        <v>138</v>
      </c>
      <c r="D44" s="69">
        <f>D42+D43</f>
        <v>50330135</v>
      </c>
      <c r="E44" s="69">
        <f t="shared" ref="E44:K44" si="3">E42+E43</f>
        <v>50330135</v>
      </c>
      <c r="F44" s="69">
        <f t="shared" si="3"/>
        <v>28409775</v>
      </c>
      <c r="G44" s="69">
        <f t="shared" si="3"/>
        <v>28409775</v>
      </c>
      <c r="H44" s="69">
        <f t="shared" si="3"/>
        <v>27566825</v>
      </c>
      <c r="I44" s="69">
        <f t="shared" si="3"/>
        <v>27566825</v>
      </c>
      <c r="J44" s="69">
        <f t="shared" si="3"/>
        <v>1526175</v>
      </c>
      <c r="K44" s="69">
        <f t="shared" si="3"/>
        <v>1526175</v>
      </c>
    </row>
    <row r="46" spans="2:13" x14ac:dyDescent="0.2">
      <c r="C46" t="s">
        <v>139</v>
      </c>
      <c r="D46" s="2">
        <f>+H42</f>
        <v>27566825</v>
      </c>
      <c r="G46" t="s">
        <v>140</v>
      </c>
      <c r="I46" s="2">
        <f>+I42</f>
        <v>26883600</v>
      </c>
      <c r="K46" t="s">
        <v>141</v>
      </c>
    </row>
    <row r="47" spans="2:13" x14ac:dyDescent="0.2">
      <c r="B47" t="s">
        <v>142</v>
      </c>
      <c r="C47" t="str">
        <f>+C23</f>
        <v>Cuenta obligada Luisa</v>
      </c>
      <c r="D47" s="2">
        <f>-H23</f>
        <v>-6900000</v>
      </c>
      <c r="G47" t="str">
        <f>+C25</f>
        <v>Capital Social</v>
      </c>
      <c r="I47" s="2">
        <f>-I25</f>
        <v>-24000000</v>
      </c>
      <c r="K47" t="str">
        <f>+G47</f>
        <v>Capital Social</v>
      </c>
      <c r="M47" s="2">
        <f>-I47</f>
        <v>24000000</v>
      </c>
    </row>
    <row r="48" spans="2:13" x14ac:dyDescent="0.2">
      <c r="C48" t="str">
        <f>+C24</f>
        <v>Cuenta obligada Ana</v>
      </c>
      <c r="D48" s="2">
        <f>-H24</f>
        <v>-1900000</v>
      </c>
      <c r="K48" t="s">
        <v>25</v>
      </c>
    </row>
    <row r="49" spans="3:13" x14ac:dyDescent="0.2">
      <c r="C49" t="str">
        <f>+C40</f>
        <v>Cuenta Particular Luisa</v>
      </c>
      <c r="D49" s="2">
        <f>-H40</f>
        <v>-150000</v>
      </c>
      <c r="G49" s="30" t="s">
        <v>144</v>
      </c>
      <c r="H49" s="30"/>
      <c r="I49" s="72">
        <f>SUM(I46:I48)</f>
        <v>2883600</v>
      </c>
      <c r="K49" t="str">
        <f>+++C47</f>
        <v>Cuenta obligada Luisa</v>
      </c>
      <c r="M49" s="2">
        <f>+D47</f>
        <v>-6900000</v>
      </c>
    </row>
    <row r="50" spans="3:13" x14ac:dyDescent="0.2">
      <c r="C50" t="str">
        <f>+C41</f>
        <v>Cuenta Particular Ana</v>
      </c>
      <c r="D50" s="2">
        <f>-H41</f>
        <v>-150000</v>
      </c>
      <c r="K50" t="str">
        <f t="shared" ref="K50:K52" si="4">+++C48</f>
        <v>Cuenta obligada Ana</v>
      </c>
      <c r="M50" s="2">
        <f t="shared" ref="M50:M52" si="5">+D48</f>
        <v>-1900000</v>
      </c>
    </row>
    <row r="51" spans="3:13" x14ac:dyDescent="0.2">
      <c r="K51" t="str">
        <f t="shared" si="4"/>
        <v>Cuenta Particular Luisa</v>
      </c>
      <c r="M51" s="2">
        <f t="shared" si="5"/>
        <v>-150000</v>
      </c>
    </row>
    <row r="52" spans="3:13" x14ac:dyDescent="0.2">
      <c r="C52" s="30" t="s">
        <v>143</v>
      </c>
      <c r="D52" s="72">
        <f>SUM(D46:D51)</f>
        <v>18466825</v>
      </c>
      <c r="K52" t="str">
        <f t="shared" si="4"/>
        <v>Cuenta Particular Ana</v>
      </c>
      <c r="M52" s="2">
        <f t="shared" si="5"/>
        <v>-150000</v>
      </c>
    </row>
    <row r="53" spans="3:13" x14ac:dyDescent="0.2">
      <c r="K53" t="s">
        <v>145</v>
      </c>
      <c r="M53" s="2">
        <f>+J43</f>
        <v>683225</v>
      </c>
    </row>
    <row r="54" spans="3:13" ht="16" thickBot="1" x14ac:dyDescent="0.25"/>
    <row r="55" spans="3:13" x14ac:dyDescent="0.2">
      <c r="F55" s="73"/>
      <c r="G55" s="74"/>
      <c r="H55" s="74"/>
      <c r="I55" s="75"/>
      <c r="K55" s="30" t="s">
        <v>146</v>
      </c>
      <c r="L55" s="30"/>
      <c r="M55" s="72">
        <f>SUM(M47:M54)</f>
        <v>15583225</v>
      </c>
    </row>
    <row r="56" spans="3:13" x14ac:dyDescent="0.2">
      <c r="F56" s="76" t="s">
        <v>147</v>
      </c>
      <c r="G56" s="77" t="s">
        <v>148</v>
      </c>
      <c r="H56" s="77"/>
      <c r="I56" s="78"/>
    </row>
    <row r="57" spans="3:13" x14ac:dyDescent="0.2">
      <c r="F57" s="79">
        <f>+D52</f>
        <v>18466825</v>
      </c>
      <c r="G57" s="80">
        <f>+I49</f>
        <v>2883600</v>
      </c>
      <c r="H57" s="80">
        <f>+M55</f>
        <v>15583225</v>
      </c>
      <c r="I57" s="78"/>
    </row>
    <row r="58" spans="3:13" ht="16" thickBot="1" x14ac:dyDescent="0.25">
      <c r="F58" s="81"/>
      <c r="G58" s="96">
        <f>G57+H57</f>
        <v>18466825</v>
      </c>
      <c r="H58" s="97"/>
      <c r="I58" s="82"/>
    </row>
  </sheetData>
  <mergeCells count="20">
    <mergeCell ref="G58:H58"/>
    <mergeCell ref="J11:K11"/>
    <mergeCell ref="J12:K12"/>
    <mergeCell ref="H13:I13"/>
    <mergeCell ref="J13:K13"/>
    <mergeCell ref="H14:K14"/>
    <mergeCell ref="D21:E21"/>
    <mergeCell ref="F21:G21"/>
    <mergeCell ref="H21:I21"/>
    <mergeCell ref="J21:K21"/>
    <mergeCell ref="D6:E6"/>
    <mergeCell ref="F6:G6"/>
    <mergeCell ref="H6:I6"/>
    <mergeCell ref="J6:K6"/>
    <mergeCell ref="D11:E11"/>
    <mergeCell ref="D12:E12"/>
    <mergeCell ref="F11:G11"/>
    <mergeCell ref="F12:G12"/>
    <mergeCell ref="H11:I11"/>
    <mergeCell ref="H12:I1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Libro Diario</vt:lpstr>
      <vt:lpstr>Libro Mayor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 Garrido</dc:creator>
  <cp:lastModifiedBy>Dominique Garrido</cp:lastModifiedBy>
  <dcterms:created xsi:type="dcterms:W3CDTF">2021-10-08T15:22:19Z</dcterms:created>
  <dcterms:modified xsi:type="dcterms:W3CDTF">2024-06-03T12:37:51Z</dcterms:modified>
</cp:coreProperties>
</file>