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0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waccache\CP1PEPF00000C18\EXCELCNV\4120af6e-aab2-4a6b-b489-573fd896a500\"/>
    </mc:Choice>
  </mc:AlternateContent>
  <xr:revisionPtr revIDLastSave="71" documentId="8_{F541171A-2E45-4F94-A82D-E3987E53B9D3}" xr6:coauthVersionLast="47" xr6:coauthVersionMax="47" xr10:uidLastSave="{AA6292A2-845F-420F-8E3C-0E90A0E62EEE}"/>
  <bookViews>
    <workbookView xWindow="-60" yWindow="-60" windowWidth="15480" windowHeight="11640" xr2:uid="{00000000-000D-0000-FFFF-FFFF00000000}"/>
  </bookViews>
  <sheets>
    <sheet name="Hoja1" sheetId="1" r:id="rId1"/>
    <sheet name="Hoja2" sheetId="2" r:id="rId2"/>
    <sheet name="Hoja3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  <c r="D38" i="1"/>
  <c r="H30" i="1"/>
  <c r="G29" i="1"/>
  <c r="J73" i="1"/>
  <c r="I73" i="1"/>
  <c r="J72" i="1"/>
  <c r="I72" i="1"/>
  <c r="H6" i="1"/>
  <c r="D58" i="1"/>
  <c r="D59" i="1"/>
  <c r="L20" i="1"/>
  <c r="L21" i="1"/>
  <c r="L22" i="1"/>
  <c r="G19" i="1"/>
  <c r="F72" i="1"/>
  <c r="L27" i="1"/>
  <c r="L28" i="1"/>
  <c r="L30" i="1" s="1"/>
  <c r="I71" i="1"/>
  <c r="I74" i="1"/>
  <c r="D44" i="1"/>
  <c r="D53" i="1"/>
  <c r="D54" i="1"/>
  <c r="C60" i="1"/>
  <c r="C59" i="1"/>
  <c r="C58" i="1"/>
  <c r="C53" i="1"/>
  <c r="C39" i="1"/>
  <c r="C44" i="1"/>
  <c r="H7" i="1"/>
  <c r="G8" i="1" s="1"/>
  <c r="L10" i="1"/>
  <c r="L11" i="1"/>
  <c r="L12" i="1"/>
  <c r="L13" i="1"/>
  <c r="G10" i="1"/>
  <c r="H28" i="1"/>
  <c r="G27" i="1" s="1"/>
  <c r="L72" i="1" s="1"/>
  <c r="F71" i="1"/>
  <c r="F74" i="1" s="1"/>
  <c r="G71" i="1"/>
  <c r="G72" i="1"/>
  <c r="G74" i="1" s="1"/>
  <c r="I76" i="1"/>
  <c r="L71" i="1"/>
  <c r="L74" i="1"/>
  <c r="H11" i="1"/>
  <c r="J71" i="1"/>
  <c r="J74" i="1"/>
  <c r="H12" i="1"/>
  <c r="G75" i="1"/>
  <c r="G76" i="1" s="1"/>
  <c r="F76" i="1"/>
  <c r="D45" i="1"/>
  <c r="G21" i="1"/>
  <c r="G20" i="1"/>
  <c r="D40" i="1"/>
  <c r="D47" i="1"/>
  <c r="D60" i="1"/>
  <c r="D61" i="1" s="1"/>
  <c r="D65" i="1" s="1"/>
  <c r="D66" i="1" s="1"/>
  <c r="L76" i="1"/>
  <c r="G77" i="1"/>
  <c r="J75" i="1"/>
  <c r="J76" i="1"/>
  <c r="J77" i="1"/>
  <c r="M71" i="1" l="1"/>
  <c r="M74" i="1" s="1"/>
  <c r="G23" i="1"/>
  <c r="H22" i="1"/>
  <c r="H24" i="1" l="1"/>
  <c r="H33" i="1" s="1"/>
  <c r="G33" i="1"/>
  <c r="M75" i="1"/>
  <c r="M76" i="1"/>
  <c r="M77" i="1" s="1"/>
  <c r="G34" i="1" l="1"/>
</calcChain>
</file>

<file path=xl/sharedStrings.xml><?xml version="1.0" encoding="utf-8"?>
<sst xmlns="http://schemas.openxmlformats.org/spreadsheetml/2006/main" count="146" uniqueCount="69">
  <si>
    <t>A)</t>
    <phoneticPr fontId="2" type="noConversion"/>
  </si>
  <si>
    <t>Pauta Ejercicio Cuadro de Análisis Juan Pérez</t>
    <phoneticPr fontId="2" type="noConversion"/>
  </si>
  <si>
    <t>Fecha</t>
  </si>
  <si>
    <t>Transacción</t>
  </si>
  <si>
    <t>Cuentas que intervienen</t>
  </si>
  <si>
    <t>Naturaleza</t>
  </si>
  <si>
    <t>Efecto</t>
  </si>
  <si>
    <t xml:space="preserve">Debe </t>
  </si>
  <si>
    <t>Haber</t>
  </si>
  <si>
    <t>Incio de Actividades comerciales</t>
  </si>
  <si>
    <t>Caja</t>
  </si>
  <si>
    <t>Activo</t>
  </si>
  <si>
    <t>+</t>
  </si>
  <si>
    <t>Maquinaria</t>
  </si>
  <si>
    <t>Capital</t>
  </si>
  <si>
    <t>Patrimonio</t>
  </si>
  <si>
    <t>Abre cuenta corriente</t>
  </si>
  <si>
    <t>-</t>
  </si>
  <si>
    <t>Compra 04 de julio</t>
    <phoneticPr fontId="2" type="noConversion"/>
  </si>
  <si>
    <t>Banco</t>
  </si>
  <si>
    <t>Q</t>
  </si>
  <si>
    <t>P</t>
  </si>
  <si>
    <t>Total</t>
  </si>
  <si>
    <t>Compra de mercaderías</t>
  </si>
  <si>
    <t>Mercaderías</t>
  </si>
  <si>
    <t>Proveedores</t>
  </si>
  <si>
    <t>Pasivo</t>
  </si>
  <si>
    <t>Prestamo Bancario</t>
  </si>
  <si>
    <t>Compra Camioneta</t>
  </si>
  <si>
    <t>Vehículo</t>
  </si>
  <si>
    <t>Compra artículos de escritorio</t>
  </si>
  <si>
    <t>Gastos Generales</t>
  </si>
  <si>
    <t>Resultado Negativo</t>
    <phoneticPr fontId="2" type="noConversion"/>
  </si>
  <si>
    <t>Venta 20 de pctubre</t>
    <phoneticPr fontId="2" type="noConversion"/>
  </si>
  <si>
    <t>Venta de Mercaderías</t>
  </si>
  <si>
    <t>Documento por cobrar</t>
  </si>
  <si>
    <t>A</t>
  </si>
  <si>
    <t>Clientes</t>
  </si>
  <si>
    <t>B</t>
  </si>
  <si>
    <t>Ingreso por ventas</t>
  </si>
  <si>
    <t>Resultado Positivo</t>
  </si>
  <si>
    <t>ajuste costo de ventas</t>
  </si>
  <si>
    <t>Costo de ventas</t>
  </si>
  <si>
    <t>Resultado Negativo</t>
  </si>
  <si>
    <t xml:space="preserve">Deposito del efectivo dejando </t>
  </si>
  <si>
    <t>Costo</t>
  </si>
  <si>
    <t>un fondo de $250.000</t>
  </si>
  <si>
    <t>Devolución 30 unidades prod B</t>
  </si>
  <si>
    <t>ajuste por devolución</t>
  </si>
  <si>
    <t>Retiro cuenta personal</t>
  </si>
  <si>
    <t>Cuenta Particular</t>
  </si>
  <si>
    <t>Patrimonio</t>
    <phoneticPr fontId="2" type="noConversion"/>
  </si>
  <si>
    <t>B) RESULTADO DEL EJERCICIO</t>
    <phoneticPr fontId="2" type="noConversion"/>
  </si>
  <si>
    <t>Resultado Positivo (Ingresos):</t>
    <phoneticPr fontId="2" type="noConversion"/>
  </si>
  <si>
    <t>Resultado Negativo (Gastos):</t>
    <phoneticPr fontId="2" type="noConversion"/>
  </si>
  <si>
    <t>Resultado del Ejercicio (Ganancia)</t>
    <phoneticPr fontId="2" type="noConversion"/>
  </si>
  <si>
    <t>C) PATRIMONIO INICIAL AL 01/07</t>
  </si>
  <si>
    <t>Patrimonio Inicial</t>
    <phoneticPr fontId="2" type="noConversion"/>
  </si>
  <si>
    <t>C) PATRIMONIO FINAL AL 31/07</t>
  </si>
  <si>
    <t>menos:</t>
    <phoneticPr fontId="2" type="noConversion"/>
  </si>
  <si>
    <t>más:</t>
    <phoneticPr fontId="2" type="noConversion"/>
  </si>
  <si>
    <t>Patrimonio Final</t>
    <phoneticPr fontId="2" type="noConversion"/>
  </si>
  <si>
    <t>Variación patrimonial:</t>
    <phoneticPr fontId="2" type="noConversion"/>
  </si>
  <si>
    <t xml:space="preserve">Monto </t>
    <phoneticPr fontId="2" type="noConversion"/>
  </si>
  <si>
    <t>Porcentaje</t>
    <phoneticPr fontId="2" type="noConversion"/>
  </si>
  <si>
    <t>D) DETERMINACIÓN DE SALDOS (USAR CUENTAS T)</t>
    <phoneticPr fontId="2" type="noConversion"/>
  </si>
  <si>
    <t>Banco</t>
    <phoneticPr fontId="2" type="noConversion"/>
  </si>
  <si>
    <t>Mercaderías</t>
    <phoneticPr fontId="2" type="noConversion"/>
  </si>
  <si>
    <t>Saldo Deudor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</si>
</sst>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  <family val="2"/>
    </font>
    <font>
      <b/>
      <sz val="11"/>
      <color indexed="8"/>
      <name val="Arial"/>
      <family val="2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3" fontId="4" fillId="0" borderId="0" xfId="0" applyNumberFormat="1" applyFont="1"/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3" fontId="4" fillId="0" borderId="2" xfId="0" applyNumberFormat="1" applyFont="1" applyBorder="1"/>
    <xf numFmtId="3" fontId="4" fillId="0" borderId="3" xfId="0" applyNumberFormat="1" applyFont="1" applyBorder="1"/>
    <xf numFmtId="0" fontId="4" fillId="0" borderId="4" xfId="0" applyFont="1" applyBorder="1"/>
    <xf numFmtId="0" fontId="4" fillId="0" borderId="4" xfId="0" applyFont="1" applyBorder="1" applyAlignment="1">
      <alignment horizontal="center"/>
    </xf>
    <xf numFmtId="3" fontId="4" fillId="0" borderId="4" xfId="0" applyNumberFormat="1" applyFont="1" applyBorder="1"/>
    <xf numFmtId="3" fontId="4" fillId="0" borderId="5" xfId="0" applyNumberFormat="1" applyFont="1" applyBorder="1"/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3" fontId="4" fillId="0" borderId="6" xfId="0" applyNumberFormat="1" applyFont="1" applyBorder="1"/>
    <xf numFmtId="3" fontId="4" fillId="0" borderId="7" xfId="0" applyNumberFormat="1" applyFont="1" applyBorder="1"/>
    <xf numFmtId="0" fontId="4" fillId="0" borderId="1" xfId="0" applyFont="1" applyBorder="1"/>
    <xf numFmtId="0" fontId="3" fillId="0" borderId="1" xfId="0" applyFont="1" applyBorder="1"/>
    <xf numFmtId="3" fontId="3" fillId="0" borderId="1" xfId="0" applyNumberFormat="1" applyFont="1" applyBorder="1"/>
    <xf numFmtId="3" fontId="4" fillId="0" borderId="1" xfId="0" applyNumberFormat="1" applyFont="1" applyBorder="1"/>
    <xf numFmtId="3" fontId="3" fillId="0" borderId="6" xfId="0" applyNumberFormat="1" applyFont="1" applyBorder="1"/>
    <xf numFmtId="3" fontId="4" fillId="0" borderId="8" xfId="0" applyNumberFormat="1" applyFont="1" applyBorder="1"/>
    <xf numFmtId="3" fontId="4" fillId="0" borderId="9" xfId="0" applyNumberFormat="1" applyFont="1" applyBorder="1"/>
    <xf numFmtId="3" fontId="4" fillId="0" borderId="10" xfId="0" applyNumberFormat="1" applyFont="1" applyBorder="1"/>
    <xf numFmtId="3" fontId="4" fillId="0" borderId="11" xfId="0" applyNumberFormat="1" applyFont="1" applyBorder="1"/>
    <xf numFmtId="3" fontId="3" fillId="0" borderId="12" xfId="0" applyNumberFormat="1" applyFont="1" applyBorder="1"/>
    <xf numFmtId="0" fontId="4" fillId="0" borderId="9" xfId="0" applyFont="1" applyBorder="1"/>
    <xf numFmtId="16" fontId="3" fillId="0" borderId="2" xfId="0" applyNumberFormat="1" applyFont="1" applyBorder="1" applyAlignment="1">
      <alignment horizontal="center"/>
    </xf>
    <xf numFmtId="16" fontId="3" fillId="0" borderId="4" xfId="0" applyNumberFormat="1" applyFont="1" applyBorder="1" applyAlignment="1">
      <alignment horizontal="center"/>
    </xf>
    <xf numFmtId="16" fontId="3" fillId="0" borderId="6" xfId="0" applyNumberFormat="1" applyFont="1" applyBorder="1" applyAlignment="1">
      <alignment horizontal="center"/>
    </xf>
    <xf numFmtId="3" fontId="3" fillId="0" borderId="0" xfId="0" applyNumberFormat="1" applyFont="1"/>
    <xf numFmtId="3" fontId="3" fillId="0" borderId="9" xfId="0" applyNumberFormat="1" applyFont="1" applyBorder="1"/>
    <xf numFmtId="3" fontId="3" fillId="0" borderId="13" xfId="0" applyNumberFormat="1" applyFont="1" applyBorder="1"/>
    <xf numFmtId="0" fontId="3" fillId="0" borderId="14" xfId="0" applyFont="1" applyBorder="1"/>
    <xf numFmtId="0" fontId="3" fillId="0" borderId="15" xfId="0" applyFont="1" applyBorder="1"/>
    <xf numFmtId="3" fontId="3" fillId="0" borderId="16" xfId="0" applyNumberFormat="1" applyFont="1" applyBorder="1"/>
    <xf numFmtId="0" fontId="5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3" fontId="4" fillId="0" borderId="20" xfId="0" applyNumberFormat="1" applyFont="1" applyBorder="1"/>
    <xf numFmtId="0" fontId="4" fillId="0" borderId="21" xfId="0" applyFont="1" applyBorder="1"/>
    <xf numFmtId="164" fontId="4" fillId="0" borderId="22" xfId="1" applyNumberFormat="1" applyFont="1" applyBorder="1"/>
    <xf numFmtId="0" fontId="4" fillId="0" borderId="0" xfId="0" applyFont="1" applyAlignment="1">
      <alignment horizontal="right"/>
    </xf>
    <xf numFmtId="3" fontId="3" fillId="0" borderId="23" xfId="0" applyNumberFormat="1" applyFont="1" applyBorder="1"/>
    <xf numFmtId="0" fontId="3" fillId="0" borderId="10" xfId="0" applyFont="1" applyBorder="1" applyAlignment="1">
      <alignment horizontal="center"/>
    </xf>
    <xf numFmtId="16" fontId="3" fillId="0" borderId="24" xfId="0" applyNumberFormat="1" applyFont="1" applyBorder="1" applyAlignment="1">
      <alignment horizontal="center"/>
    </xf>
    <xf numFmtId="0" fontId="4" fillId="0" borderId="25" xfId="0" applyFont="1" applyBorder="1"/>
    <xf numFmtId="0" fontId="4" fillId="0" borderId="25" xfId="0" applyFont="1" applyBorder="1" applyAlignment="1">
      <alignment horizontal="center"/>
    </xf>
    <xf numFmtId="3" fontId="4" fillId="0" borderId="25" xfId="0" applyNumberFormat="1" applyFont="1" applyBorder="1"/>
    <xf numFmtId="3" fontId="4" fillId="0" borderId="26" xfId="0" applyNumberFormat="1" applyFont="1" applyBorder="1"/>
    <xf numFmtId="16" fontId="3" fillId="0" borderId="27" xfId="0" applyNumberFormat="1" applyFont="1" applyBorder="1" applyAlignment="1">
      <alignment horizontal="center"/>
    </xf>
    <xf numFmtId="0" fontId="4" fillId="0" borderId="28" xfId="0" applyFont="1" applyBorder="1"/>
    <xf numFmtId="0" fontId="4" fillId="0" borderId="28" xfId="0" applyFont="1" applyBorder="1" applyAlignment="1">
      <alignment horizontal="center"/>
    </xf>
    <xf numFmtId="3" fontId="4" fillId="0" borderId="28" xfId="0" applyNumberFormat="1" applyFont="1" applyBorder="1"/>
    <xf numFmtId="3" fontId="4" fillId="0" borderId="29" xfId="0" applyNumberFormat="1" applyFont="1" applyBorder="1"/>
    <xf numFmtId="0" fontId="4" fillId="0" borderId="0" xfId="0" applyFont="1" applyBorder="1"/>
    <xf numFmtId="3" fontId="4" fillId="0" borderId="30" xfId="0" applyNumberFormat="1" applyFont="1" applyBorder="1"/>
    <xf numFmtId="3" fontId="4" fillId="0" borderId="31" xfId="0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6</xdr:row>
      <xdr:rowOff>171450</xdr:rowOff>
    </xdr:from>
    <xdr:to>
      <xdr:col>8</xdr:col>
      <xdr:colOff>742950</xdr:colOff>
      <xdr:row>10</xdr:row>
      <xdr:rowOff>57150</xdr:rowOff>
    </xdr:to>
    <xdr:cxnSp macro="">
      <xdr:nvCxnSpPr>
        <xdr:cNvPr id="1051" name="Conector recto de flecha 2">
          <a:extLst>
            <a:ext uri="{FF2B5EF4-FFF2-40B4-BE49-F238E27FC236}">
              <a16:creationId xmlns:a16="http://schemas.microsoft.com/office/drawing/2014/main" id="{D6D50A9F-750C-A39A-D9B7-FE0DDC58EF6A}"/>
            </a:ext>
          </a:extLst>
        </xdr:cNvPr>
        <xdr:cNvCxnSpPr>
          <a:cxnSpLocks noChangeShapeType="1"/>
        </xdr:cNvCxnSpPr>
      </xdr:nvCxnSpPr>
      <xdr:spPr bwMode="auto">
        <a:xfrm flipV="1">
          <a:off x="8734425" y="1314450"/>
          <a:ext cx="723900" cy="647700"/>
        </a:xfrm>
        <a:prstGeom prst="straightConnector1">
          <a:avLst/>
        </a:prstGeom>
        <a:noFill/>
        <a:ln w="25400">
          <a:solidFill>
            <a:srgbClr val="FF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808080">
              <a:alpha val="37999"/>
            </a:srgbClr>
          </a:outerShdw>
        </a:effectLst>
      </xdr:spPr>
    </xdr:cxnSp>
    <xdr:clientData/>
  </xdr:twoCellAnchor>
  <xdr:twoCellAnchor>
    <xdr:from>
      <xdr:col>8</xdr:col>
      <xdr:colOff>9525</xdr:colOff>
      <xdr:row>17</xdr:row>
      <xdr:rowOff>85725</xdr:rowOff>
    </xdr:from>
    <xdr:to>
      <xdr:col>8</xdr:col>
      <xdr:colOff>752475</xdr:colOff>
      <xdr:row>19</xdr:row>
      <xdr:rowOff>161925</xdr:rowOff>
    </xdr:to>
    <xdr:cxnSp macro="">
      <xdr:nvCxnSpPr>
        <xdr:cNvPr id="1052" name="Conector recto de flecha 4">
          <a:extLst>
            <a:ext uri="{FF2B5EF4-FFF2-40B4-BE49-F238E27FC236}">
              <a16:creationId xmlns:a16="http://schemas.microsoft.com/office/drawing/2014/main" id="{5F7FE043-AD00-D6AB-3A17-E4A218A8AE14}"/>
            </a:ext>
          </a:extLst>
        </xdr:cNvPr>
        <xdr:cNvCxnSpPr>
          <a:cxnSpLocks noChangeShapeType="1"/>
        </xdr:cNvCxnSpPr>
      </xdr:nvCxnSpPr>
      <xdr:spPr bwMode="auto">
        <a:xfrm flipV="1">
          <a:off x="8724900" y="3324225"/>
          <a:ext cx="742950" cy="457200"/>
        </a:xfrm>
        <a:prstGeom prst="straightConnector1">
          <a:avLst/>
        </a:prstGeom>
        <a:noFill/>
        <a:ln w="25400">
          <a:solidFill>
            <a:srgbClr val="FF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808080">
              <a:alpha val="37999"/>
            </a:srgbClr>
          </a:outerShdw>
        </a:effectLst>
      </xdr:spPr>
    </xdr:cxnSp>
    <xdr:clientData/>
  </xdr:twoCellAnchor>
  <xdr:twoCellAnchor>
    <xdr:from>
      <xdr:col>8</xdr:col>
      <xdr:colOff>19050</xdr:colOff>
      <xdr:row>20</xdr:row>
      <xdr:rowOff>57150</xdr:rowOff>
    </xdr:from>
    <xdr:to>
      <xdr:col>8</xdr:col>
      <xdr:colOff>723900</xdr:colOff>
      <xdr:row>24</xdr:row>
      <xdr:rowOff>57150</xdr:rowOff>
    </xdr:to>
    <xdr:cxnSp macro="">
      <xdr:nvCxnSpPr>
        <xdr:cNvPr id="1053" name="Conector recto de flecha 6">
          <a:extLst>
            <a:ext uri="{FF2B5EF4-FFF2-40B4-BE49-F238E27FC236}">
              <a16:creationId xmlns:a16="http://schemas.microsoft.com/office/drawing/2014/main" id="{DE9EDCF9-999A-1EDD-EF85-324DD53B73E8}"/>
            </a:ext>
            <a:ext uri="{147F2762-F138-4A5C-976F-8EAC2B608ADB}">
              <a16:predDERef xmlns:a16="http://schemas.microsoft.com/office/drawing/2014/main" pred="{5F7FE043-AD00-D6AB-3A17-E4A218A8AE14}"/>
            </a:ext>
          </a:extLst>
        </xdr:cNvPr>
        <xdr:cNvCxnSpPr>
          <a:cxnSpLocks noChangeShapeType="1"/>
        </xdr:cNvCxnSpPr>
      </xdr:nvCxnSpPr>
      <xdr:spPr bwMode="auto">
        <a:xfrm>
          <a:off x="8734425" y="3867150"/>
          <a:ext cx="704850" cy="571500"/>
        </a:xfrm>
        <a:prstGeom prst="straightConnector1">
          <a:avLst/>
        </a:prstGeom>
        <a:noFill/>
        <a:ln w="25400">
          <a:solidFill>
            <a:srgbClr val="FF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808080">
              <a:alpha val="37999"/>
            </a:srgbClr>
          </a:outerShdw>
        </a:effectLst>
      </xdr:spPr>
    </xdr:cxnSp>
    <xdr:clientData/>
  </xdr:twoCellAnchor>
  <xdr:twoCellAnchor>
    <xdr:from>
      <xdr:col>3</xdr:col>
      <xdr:colOff>600075</xdr:colOff>
      <xdr:row>69</xdr:row>
      <xdr:rowOff>142875</xdr:rowOff>
    </xdr:from>
    <xdr:to>
      <xdr:col>4</xdr:col>
      <xdr:colOff>1257300</xdr:colOff>
      <xdr:row>69</xdr:row>
      <xdr:rowOff>142875</xdr:rowOff>
    </xdr:to>
    <xdr:cxnSp macro="">
      <xdr:nvCxnSpPr>
        <xdr:cNvPr id="1054" name="Conector recto de flecha 8">
          <a:extLst>
            <a:ext uri="{FF2B5EF4-FFF2-40B4-BE49-F238E27FC236}">
              <a16:creationId xmlns:a16="http://schemas.microsoft.com/office/drawing/2014/main" id="{B40A8112-B3E7-2B8A-70D9-0F8B045C41B1}"/>
            </a:ext>
          </a:extLst>
        </xdr:cNvPr>
        <xdr:cNvCxnSpPr>
          <a:cxnSpLocks noChangeShapeType="1"/>
        </xdr:cNvCxnSpPr>
      </xdr:nvCxnSpPr>
      <xdr:spPr bwMode="auto">
        <a:xfrm>
          <a:off x="3467100" y="12753975"/>
          <a:ext cx="2590800" cy="0"/>
        </a:xfrm>
        <a:prstGeom prst="straightConnector1">
          <a:avLst/>
        </a:prstGeom>
        <a:noFill/>
        <a:ln w="25400">
          <a:solidFill>
            <a:srgbClr val="FF0000"/>
          </a:solidFill>
          <a:round/>
          <a:headEnd/>
          <a:tailEnd type="arrow" w="med" len="med"/>
        </a:ln>
        <a:effectLst>
          <a:outerShdw blurRad="40000" dist="20000" dir="5400000" rotWithShape="0">
            <a:srgbClr val="808080">
              <a:alpha val="37999"/>
            </a:srgbClr>
          </a:outerShdw>
        </a:effectLst>
      </xdr:spPr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78"/>
  <sheetViews>
    <sheetView tabSelected="1" topLeftCell="A43" workbookViewId="0">
      <selection activeCell="B57" sqref="B57"/>
    </sheetView>
  </sheetViews>
  <sheetFormatPr defaultColWidth="11.42578125" defaultRowHeight="14.25"/>
  <cols>
    <col min="1" max="1" width="2.42578125" style="2" customWidth="1"/>
    <col min="2" max="2" width="11.42578125" style="2"/>
    <col min="3" max="3" width="29.140625" style="2" bestFit="1" customWidth="1"/>
    <col min="4" max="4" width="29" style="2" bestFit="1" customWidth="1"/>
    <col min="5" max="5" width="23.140625" style="2" customWidth="1"/>
    <col min="6" max="6" width="12.7109375" style="3" customWidth="1"/>
    <col min="7" max="8" width="11.42578125" style="4"/>
    <col min="9" max="9" width="12.85546875" style="2" customWidth="1"/>
    <col min="10" max="11" width="11.42578125" style="2"/>
    <col min="12" max="12" width="13.140625" style="2" customWidth="1"/>
    <col min="13" max="16384" width="11.42578125" style="2"/>
  </cols>
  <sheetData>
    <row r="1" spans="2:12" ht="15">
      <c r="B1" s="1" t="s">
        <v>0</v>
      </c>
    </row>
    <row r="2" spans="2:12" ht="15">
      <c r="B2" s="1" t="s">
        <v>1</v>
      </c>
    </row>
    <row r="3" spans="2:12" s="7" customFormat="1" ht="15"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6" t="s">
        <v>7</v>
      </c>
      <c r="H3" s="6" t="s">
        <v>8</v>
      </c>
    </row>
    <row r="4" spans="2:12" ht="15">
      <c r="B4" s="31">
        <v>45474</v>
      </c>
      <c r="C4" s="8" t="s">
        <v>9</v>
      </c>
      <c r="D4" s="8" t="s">
        <v>10</v>
      </c>
      <c r="E4" s="8" t="s">
        <v>11</v>
      </c>
      <c r="F4" s="9" t="s">
        <v>12</v>
      </c>
      <c r="G4" s="10">
        <v>5000000</v>
      </c>
      <c r="H4" s="11"/>
    </row>
    <row r="5" spans="2:12" ht="15">
      <c r="B5" s="32"/>
      <c r="C5" s="12"/>
      <c r="D5" s="12" t="s">
        <v>13</v>
      </c>
      <c r="E5" s="12" t="s">
        <v>11</v>
      </c>
      <c r="F5" s="13" t="s">
        <v>12</v>
      </c>
      <c r="G5" s="14">
        <v>350000</v>
      </c>
      <c r="H5" s="15"/>
    </row>
    <row r="6" spans="2:12" ht="15">
      <c r="B6" s="33"/>
      <c r="C6" s="16"/>
      <c r="D6" s="16" t="s">
        <v>14</v>
      </c>
      <c r="E6" s="16" t="s">
        <v>15</v>
      </c>
      <c r="F6" s="17" t="s">
        <v>12</v>
      </c>
      <c r="G6" s="18"/>
      <c r="H6" s="19">
        <f>+G4+G5</f>
        <v>5350000</v>
      </c>
    </row>
    <row r="7" spans="2:12" ht="15">
      <c r="B7" s="31">
        <v>45475</v>
      </c>
      <c r="C7" s="8" t="s">
        <v>16</v>
      </c>
      <c r="D7" s="8" t="s">
        <v>10</v>
      </c>
      <c r="E7" s="8" t="s">
        <v>11</v>
      </c>
      <c r="F7" s="9" t="s">
        <v>17</v>
      </c>
      <c r="G7" s="10"/>
      <c r="H7" s="11">
        <f>+G4*0.8</f>
        <v>4000000</v>
      </c>
      <c r="J7" s="1" t="s">
        <v>18</v>
      </c>
    </row>
    <row r="8" spans="2:12" ht="15">
      <c r="B8" s="32"/>
      <c r="C8" s="12"/>
      <c r="D8" s="12" t="s">
        <v>19</v>
      </c>
      <c r="E8" s="12" t="s">
        <v>11</v>
      </c>
      <c r="F8" s="13" t="s">
        <v>12</v>
      </c>
      <c r="G8" s="14">
        <f>+H7</f>
        <v>4000000</v>
      </c>
      <c r="H8" s="15"/>
    </row>
    <row r="9" spans="2:12" ht="15">
      <c r="B9" s="33"/>
      <c r="C9" s="16"/>
      <c r="D9" s="16"/>
      <c r="E9" s="16"/>
      <c r="F9" s="17"/>
      <c r="G9" s="18"/>
      <c r="H9" s="19"/>
      <c r="J9" s="5" t="s">
        <v>20</v>
      </c>
      <c r="K9" s="5" t="s">
        <v>21</v>
      </c>
      <c r="L9" s="5" t="s">
        <v>22</v>
      </c>
    </row>
    <row r="10" spans="2:12" ht="15">
      <c r="B10" s="31">
        <v>45477</v>
      </c>
      <c r="C10" s="8" t="s">
        <v>23</v>
      </c>
      <c r="D10" s="8" t="s">
        <v>24</v>
      </c>
      <c r="E10" s="8" t="s">
        <v>11</v>
      </c>
      <c r="F10" s="9" t="s">
        <v>12</v>
      </c>
      <c r="G10" s="10">
        <f>+L13</f>
        <v>98500</v>
      </c>
      <c r="H10" s="10"/>
      <c r="J10" s="20">
        <v>100</v>
      </c>
      <c r="K10" s="20">
        <v>150</v>
      </c>
      <c r="L10" s="11">
        <f>+J10*K10</f>
        <v>15000</v>
      </c>
    </row>
    <row r="11" spans="2:12" ht="15">
      <c r="B11" s="32"/>
      <c r="C11" s="12"/>
      <c r="D11" s="12" t="s">
        <v>19</v>
      </c>
      <c r="E11" s="12" t="s">
        <v>11</v>
      </c>
      <c r="F11" s="13" t="s">
        <v>17</v>
      </c>
      <c r="G11" s="14"/>
      <c r="H11" s="14">
        <f>+G10*0.6</f>
        <v>59100</v>
      </c>
      <c r="J11" s="20">
        <v>250</v>
      </c>
      <c r="K11" s="20">
        <v>190</v>
      </c>
      <c r="L11" s="11">
        <f>+J11*K11</f>
        <v>47500</v>
      </c>
    </row>
    <row r="12" spans="2:12" ht="15">
      <c r="B12" s="33"/>
      <c r="C12" s="16"/>
      <c r="D12" s="16" t="s">
        <v>25</v>
      </c>
      <c r="E12" s="16" t="s">
        <v>26</v>
      </c>
      <c r="F12" s="17" t="s">
        <v>12</v>
      </c>
      <c r="G12" s="14"/>
      <c r="H12" s="18">
        <f>+G10*0.4</f>
        <v>39400</v>
      </c>
      <c r="J12" s="20">
        <v>300</v>
      </c>
      <c r="K12" s="20">
        <v>120</v>
      </c>
      <c r="L12" s="11">
        <f>+J12*K12</f>
        <v>36000</v>
      </c>
    </row>
    <row r="13" spans="2:12" ht="15">
      <c r="B13" s="31">
        <v>45483</v>
      </c>
      <c r="C13" s="8" t="s">
        <v>27</v>
      </c>
      <c r="D13" s="8" t="s">
        <v>19</v>
      </c>
      <c r="E13" s="8" t="s">
        <v>11</v>
      </c>
      <c r="F13" s="9" t="s">
        <v>12</v>
      </c>
      <c r="G13" s="10">
        <v>8600000</v>
      </c>
      <c r="H13" s="11"/>
      <c r="K13" s="21" t="s">
        <v>22</v>
      </c>
      <c r="L13" s="22">
        <f>SUM(L10:L12)</f>
        <v>98500</v>
      </c>
    </row>
    <row r="14" spans="2:12" ht="15">
      <c r="B14" s="33"/>
      <c r="C14" s="16"/>
      <c r="D14" s="16" t="s">
        <v>27</v>
      </c>
      <c r="E14" s="16" t="s">
        <v>26</v>
      </c>
      <c r="F14" s="17" t="s">
        <v>12</v>
      </c>
      <c r="G14" s="18"/>
      <c r="H14" s="19">
        <v>8600000</v>
      </c>
    </row>
    <row r="15" spans="2:12" ht="15">
      <c r="B15" s="31">
        <v>45488</v>
      </c>
      <c r="C15" s="8" t="s">
        <v>28</v>
      </c>
      <c r="D15" s="8" t="s">
        <v>29</v>
      </c>
      <c r="E15" s="8" t="s">
        <v>11</v>
      </c>
      <c r="F15" s="9" t="s">
        <v>12</v>
      </c>
      <c r="G15" s="10">
        <v>8590000</v>
      </c>
      <c r="H15" s="11"/>
    </row>
    <row r="16" spans="2:12" ht="15">
      <c r="B16" s="33"/>
      <c r="C16" s="16"/>
      <c r="D16" s="16" t="s">
        <v>19</v>
      </c>
      <c r="E16" s="16" t="s">
        <v>11</v>
      </c>
      <c r="F16" s="17" t="s">
        <v>17</v>
      </c>
      <c r="G16" s="18"/>
      <c r="H16" s="19">
        <v>8590000</v>
      </c>
    </row>
    <row r="17" spans="2:12" ht="15">
      <c r="B17" s="31">
        <v>45490</v>
      </c>
      <c r="C17" s="8" t="s">
        <v>30</v>
      </c>
      <c r="D17" s="8" t="s">
        <v>31</v>
      </c>
      <c r="E17" s="8" t="s">
        <v>32</v>
      </c>
      <c r="F17" s="9" t="s">
        <v>12</v>
      </c>
      <c r="G17" s="10">
        <v>15000</v>
      </c>
      <c r="H17" s="11"/>
    </row>
    <row r="18" spans="2:12" ht="15">
      <c r="B18" s="33"/>
      <c r="C18" s="16"/>
      <c r="D18" s="16" t="s">
        <v>10</v>
      </c>
      <c r="E18" s="16" t="s">
        <v>11</v>
      </c>
      <c r="F18" s="17" t="s">
        <v>17</v>
      </c>
      <c r="G18" s="18"/>
      <c r="H18" s="19">
        <v>15000</v>
      </c>
      <c r="J18" s="1" t="s">
        <v>33</v>
      </c>
    </row>
    <row r="19" spans="2:12" ht="15">
      <c r="B19" s="31">
        <v>45493</v>
      </c>
      <c r="C19" s="8" t="s">
        <v>34</v>
      </c>
      <c r="D19" s="12" t="s">
        <v>10</v>
      </c>
      <c r="E19" s="12" t="s">
        <v>11</v>
      </c>
      <c r="F19" s="13" t="s">
        <v>12</v>
      </c>
      <c r="G19" s="14">
        <f>+L22*0.4</f>
        <v>46800</v>
      </c>
      <c r="H19" s="10"/>
      <c r="J19" s="5" t="s">
        <v>20</v>
      </c>
      <c r="K19" s="5" t="s">
        <v>21</v>
      </c>
      <c r="L19" s="5" t="s">
        <v>22</v>
      </c>
    </row>
    <row r="20" spans="2:12" ht="15">
      <c r="B20" s="32"/>
      <c r="C20" s="12"/>
      <c r="D20" s="12" t="s">
        <v>35</v>
      </c>
      <c r="E20" s="12" t="s">
        <v>11</v>
      </c>
      <c r="F20" s="13" t="s">
        <v>12</v>
      </c>
      <c r="G20" s="14">
        <f>+L22*0.3</f>
        <v>35100</v>
      </c>
      <c r="H20" s="14"/>
      <c r="I20" s="2" t="s">
        <v>36</v>
      </c>
      <c r="J20" s="20">
        <v>100</v>
      </c>
      <c r="K20" s="20">
        <v>350</v>
      </c>
      <c r="L20" s="23">
        <f>+J20*K20</f>
        <v>35000</v>
      </c>
    </row>
    <row r="21" spans="2:12" ht="15">
      <c r="B21" s="32"/>
      <c r="C21" s="12"/>
      <c r="D21" s="12" t="s">
        <v>37</v>
      </c>
      <c r="E21" s="12" t="s">
        <v>11</v>
      </c>
      <c r="F21" s="13" t="s">
        <v>12</v>
      </c>
      <c r="G21" s="14">
        <f>+L22*0.3</f>
        <v>35100</v>
      </c>
      <c r="H21" s="14"/>
      <c r="I21" s="2" t="s">
        <v>38</v>
      </c>
      <c r="J21" s="20">
        <v>200</v>
      </c>
      <c r="K21" s="20">
        <v>410</v>
      </c>
      <c r="L21" s="23">
        <f>+J21*K21</f>
        <v>82000</v>
      </c>
    </row>
    <row r="22" spans="2:12" ht="15">
      <c r="B22" s="32"/>
      <c r="C22" s="12"/>
      <c r="D22" s="2" t="s">
        <v>39</v>
      </c>
      <c r="E22" s="2" t="s">
        <v>40</v>
      </c>
      <c r="F22" s="3" t="s">
        <v>12</v>
      </c>
      <c r="H22" s="14">
        <f>SUM(G19:G21)</f>
        <v>117000</v>
      </c>
      <c r="K22" s="21" t="s">
        <v>22</v>
      </c>
      <c r="L22" s="24">
        <f>SUM(L20:L21)</f>
        <v>117000</v>
      </c>
    </row>
    <row r="23" spans="2:12" ht="15">
      <c r="B23" s="31">
        <v>45493</v>
      </c>
      <c r="C23" s="50" t="s">
        <v>41</v>
      </c>
      <c r="D23" s="50" t="s">
        <v>42</v>
      </c>
      <c r="E23" s="50" t="s">
        <v>43</v>
      </c>
      <c r="F23" s="51" t="s">
        <v>12</v>
      </c>
      <c r="G23" s="52">
        <f>+L30</f>
        <v>53000</v>
      </c>
      <c r="H23" s="53"/>
    </row>
    <row r="24" spans="2:12" ht="15">
      <c r="B24" s="54"/>
      <c r="C24" s="55"/>
      <c r="D24" s="55" t="s">
        <v>24</v>
      </c>
      <c r="E24" s="55" t="s">
        <v>11</v>
      </c>
      <c r="F24" s="56" t="s">
        <v>17</v>
      </c>
      <c r="G24" s="57"/>
      <c r="H24" s="58">
        <f>+G23</f>
        <v>53000</v>
      </c>
    </row>
    <row r="25" spans="2:12" ht="15">
      <c r="B25" s="32">
        <v>45497</v>
      </c>
      <c r="C25" s="12" t="s">
        <v>44</v>
      </c>
      <c r="D25" s="12" t="s">
        <v>19</v>
      </c>
      <c r="E25" s="12" t="s">
        <v>11</v>
      </c>
      <c r="F25" s="13" t="s">
        <v>12</v>
      </c>
      <c r="G25" s="14">
        <v>781800</v>
      </c>
      <c r="H25" s="15"/>
      <c r="J25" s="1" t="s">
        <v>45</v>
      </c>
    </row>
    <row r="26" spans="2:12" ht="15">
      <c r="B26" s="33"/>
      <c r="C26" s="16" t="s">
        <v>46</v>
      </c>
      <c r="D26" s="16" t="s">
        <v>10</v>
      </c>
      <c r="E26" s="16" t="s">
        <v>11</v>
      </c>
      <c r="F26" s="17" t="s">
        <v>17</v>
      </c>
      <c r="G26" s="18"/>
      <c r="H26" s="19">
        <v>781800</v>
      </c>
      <c r="I26" s="2" t="s">
        <v>36</v>
      </c>
      <c r="J26" s="5" t="s">
        <v>20</v>
      </c>
      <c r="K26" s="5" t="s">
        <v>21</v>
      </c>
      <c r="L26" s="5" t="s">
        <v>22</v>
      </c>
    </row>
    <row r="27" spans="2:12" ht="15">
      <c r="B27" s="31">
        <v>45499</v>
      </c>
      <c r="C27" s="8" t="s">
        <v>47</v>
      </c>
      <c r="D27" s="8" t="s">
        <v>39</v>
      </c>
      <c r="E27" s="8" t="s">
        <v>40</v>
      </c>
      <c r="F27" s="9" t="s">
        <v>17</v>
      </c>
      <c r="G27" s="10">
        <f>+H28</f>
        <v>12300</v>
      </c>
      <c r="H27" s="10"/>
      <c r="I27" s="2" t="s">
        <v>38</v>
      </c>
      <c r="J27" s="20">
        <v>100</v>
      </c>
      <c r="K27" s="20">
        <v>150</v>
      </c>
      <c r="L27" s="11">
        <f>+J27*K27</f>
        <v>15000</v>
      </c>
    </row>
    <row r="28" spans="2:12" ht="15">
      <c r="B28" s="32"/>
      <c r="C28" s="12"/>
      <c r="D28" s="12" t="s">
        <v>37</v>
      </c>
      <c r="E28" s="12" t="s">
        <v>11</v>
      </c>
      <c r="F28" s="13" t="s">
        <v>17</v>
      </c>
      <c r="G28" s="14"/>
      <c r="H28" s="14">
        <f>30*410</f>
        <v>12300</v>
      </c>
      <c r="J28" s="20">
        <v>200</v>
      </c>
      <c r="K28" s="20">
        <v>190</v>
      </c>
      <c r="L28" s="11">
        <f>+J28*K28</f>
        <v>38000</v>
      </c>
    </row>
    <row r="29" spans="2:12" ht="15">
      <c r="B29" s="49">
        <v>45499</v>
      </c>
      <c r="C29" s="50" t="s">
        <v>48</v>
      </c>
      <c r="D29" s="50" t="s">
        <v>24</v>
      </c>
      <c r="E29" s="50" t="s">
        <v>11</v>
      </c>
      <c r="F29" s="51" t="s">
        <v>12</v>
      </c>
      <c r="G29" s="52">
        <f>+K28*30</f>
        <v>5700</v>
      </c>
      <c r="H29" s="60"/>
      <c r="J29" s="59"/>
      <c r="K29" s="20"/>
      <c r="L29" s="11"/>
    </row>
    <row r="30" spans="2:12" ht="15">
      <c r="B30" s="54"/>
      <c r="C30" s="55"/>
      <c r="D30" s="55" t="s">
        <v>42</v>
      </c>
      <c r="E30" s="55" t="s">
        <v>43</v>
      </c>
      <c r="F30" s="56" t="s">
        <v>17</v>
      </c>
      <c r="G30" s="57"/>
      <c r="H30" s="61">
        <f>+G29</f>
        <v>5700</v>
      </c>
      <c r="K30" s="21" t="s">
        <v>22</v>
      </c>
      <c r="L30" s="22">
        <f>SUM(L27:L28)</f>
        <v>53000</v>
      </c>
    </row>
    <row r="31" spans="2:12" ht="15">
      <c r="B31" s="32">
        <v>45503</v>
      </c>
      <c r="C31" s="12" t="s">
        <v>49</v>
      </c>
      <c r="D31" s="12" t="s">
        <v>50</v>
      </c>
      <c r="E31" s="12" t="s">
        <v>51</v>
      </c>
      <c r="F31" s="13" t="s">
        <v>12</v>
      </c>
      <c r="G31" s="14">
        <v>500000</v>
      </c>
      <c r="H31" s="15"/>
    </row>
    <row r="32" spans="2:12" ht="15">
      <c r="B32" s="33"/>
      <c r="C32" s="16"/>
      <c r="D32" s="16" t="s">
        <v>19</v>
      </c>
      <c r="E32" s="16" t="s">
        <v>11</v>
      </c>
      <c r="F32" s="17" t="s">
        <v>17</v>
      </c>
      <c r="G32" s="18"/>
      <c r="H32" s="19">
        <v>500000</v>
      </c>
    </row>
    <row r="33" spans="2:8" ht="15">
      <c r="G33" s="22">
        <f>SUM(G4:G32)</f>
        <v>28123300</v>
      </c>
      <c r="H33" s="22">
        <f>SUM(H4:H32)</f>
        <v>28123300</v>
      </c>
    </row>
    <row r="34" spans="2:8">
      <c r="G34" s="4">
        <f>+G33-H33</f>
        <v>0</v>
      </c>
    </row>
    <row r="35" spans="2:8" ht="15">
      <c r="B35" s="1" t="s">
        <v>52</v>
      </c>
    </row>
    <row r="37" spans="2:8">
      <c r="B37" s="2" t="s">
        <v>53</v>
      </c>
    </row>
    <row r="38" spans="2:8">
      <c r="C38" s="2" t="s">
        <v>39</v>
      </c>
      <c r="D38" s="4">
        <f>+H22-G27</f>
        <v>104700</v>
      </c>
    </row>
    <row r="39" spans="2:8">
      <c r="C39" s="2" t="str">
        <f>+D30</f>
        <v>Costo de ventas</v>
      </c>
      <c r="D39" s="4">
        <f>+G23-H30</f>
        <v>47300</v>
      </c>
    </row>
    <row r="40" spans="2:8" ht="15.75" thickBot="1">
      <c r="D40" s="36">
        <f>SUM(D38:D39)</f>
        <v>152000</v>
      </c>
    </row>
    <row r="42" spans="2:8">
      <c r="B42" s="2" t="s">
        <v>54</v>
      </c>
    </row>
    <row r="43" spans="2:8">
      <c r="D43" s="4"/>
    </row>
    <row r="44" spans="2:8">
      <c r="C44" s="2" t="str">
        <f>+D17</f>
        <v>Gastos Generales</v>
      </c>
      <c r="D44" s="4">
        <f>+G17</f>
        <v>15000</v>
      </c>
    </row>
    <row r="45" spans="2:8" ht="15.75" thickBot="1">
      <c r="D45" s="36">
        <f>SUM(D43:D44)</f>
        <v>15000</v>
      </c>
    </row>
    <row r="46" spans="2:8" ht="15.75" thickTop="1" thickBot="1"/>
    <row r="47" spans="2:8" ht="15.75" thickBot="1">
      <c r="B47" s="37" t="s">
        <v>55</v>
      </c>
      <c r="C47" s="38"/>
      <c r="D47" s="39">
        <f>+D40-D45</f>
        <v>137000</v>
      </c>
    </row>
    <row r="51" spans="2:4" ht="15">
      <c r="B51" s="1" t="s">
        <v>56</v>
      </c>
    </row>
    <row r="53" spans="2:4" ht="15" thickBot="1">
      <c r="C53" s="2" t="str">
        <f>+D6</f>
        <v>Capital</v>
      </c>
      <c r="D53" s="4">
        <f>+H6</f>
        <v>5350000</v>
      </c>
    </row>
    <row r="54" spans="2:4" ht="15.75" thickBot="1">
      <c r="C54" s="37" t="s">
        <v>57</v>
      </c>
      <c r="D54" s="39">
        <f>SUM(D53)</f>
        <v>5350000</v>
      </c>
    </row>
    <row r="56" spans="2:4" ht="15">
      <c r="B56" s="1" t="s">
        <v>58</v>
      </c>
    </row>
    <row r="58" spans="2:4">
      <c r="C58" s="2" t="str">
        <f>+D6</f>
        <v>Capital</v>
      </c>
      <c r="D58" s="4">
        <f>+H6</f>
        <v>5350000</v>
      </c>
    </row>
    <row r="59" spans="2:4">
      <c r="B59" s="2" t="s">
        <v>59</v>
      </c>
      <c r="C59" s="2" t="str">
        <f>+D31</f>
        <v>Cuenta Particular</v>
      </c>
      <c r="D59" s="4">
        <f>-G31</f>
        <v>-500000</v>
      </c>
    </row>
    <row r="60" spans="2:4" ht="15" thickBot="1">
      <c r="B60" s="2" t="s">
        <v>60</v>
      </c>
      <c r="C60" s="2" t="str">
        <f>+B47</f>
        <v>Resultado del Ejercicio (Ganancia)</v>
      </c>
      <c r="D60" s="4">
        <f>+D47</f>
        <v>137000</v>
      </c>
    </row>
    <row r="61" spans="2:4" ht="15.75" thickBot="1">
      <c r="C61" s="37" t="s">
        <v>61</v>
      </c>
      <c r="D61" s="39">
        <f>SUM(D58:D60)</f>
        <v>4987000</v>
      </c>
    </row>
    <row r="63" spans="2:4" ht="15" thickBot="1"/>
    <row r="64" spans="2:4" ht="15">
      <c r="C64" s="40" t="s">
        <v>62</v>
      </c>
      <c r="D64" s="41"/>
    </row>
    <row r="65" spans="2:13">
      <c r="C65" s="42" t="s">
        <v>63</v>
      </c>
      <c r="D65" s="43">
        <f>+D61-D54</f>
        <v>-363000</v>
      </c>
    </row>
    <row r="66" spans="2:13" ht="15" thickBot="1">
      <c r="C66" s="44" t="s">
        <v>64</v>
      </c>
      <c r="D66" s="45">
        <f>+D65/D54</f>
        <v>-6.7850467289719621E-2</v>
      </c>
    </row>
    <row r="70" spans="2:13" ht="15">
      <c r="B70" s="1" t="s">
        <v>65</v>
      </c>
      <c r="F70" s="48" t="s">
        <v>10</v>
      </c>
      <c r="G70" s="48"/>
      <c r="I70" s="48" t="s">
        <v>66</v>
      </c>
      <c r="J70" s="48"/>
      <c r="L70" s="48" t="s">
        <v>67</v>
      </c>
      <c r="M70" s="48"/>
    </row>
    <row r="71" spans="2:13">
      <c r="E71" s="46"/>
      <c r="F71" s="4">
        <f>+G4</f>
        <v>5000000</v>
      </c>
      <c r="G71" s="25">
        <f>+H7</f>
        <v>4000000</v>
      </c>
      <c r="I71" s="4">
        <f>+G9</f>
        <v>0</v>
      </c>
      <c r="J71" s="25">
        <f>+H11</f>
        <v>59100</v>
      </c>
      <c r="L71" s="4">
        <f>+G10</f>
        <v>98500</v>
      </c>
      <c r="M71" s="25">
        <f>+H19</f>
        <v>0</v>
      </c>
    </row>
    <row r="72" spans="2:13">
      <c r="E72" s="46"/>
      <c r="F72" s="4">
        <f>+G19</f>
        <v>46800</v>
      </c>
      <c r="G72" s="26">
        <f>+H18</f>
        <v>15000</v>
      </c>
      <c r="I72" s="4">
        <f>+G13</f>
        <v>8600000</v>
      </c>
      <c r="J72" s="26">
        <f>+H16</f>
        <v>8590000</v>
      </c>
      <c r="L72" s="4">
        <f>+G27</f>
        <v>12300</v>
      </c>
      <c r="M72" s="26"/>
    </row>
    <row r="73" spans="2:13">
      <c r="F73" s="27"/>
      <c r="G73" s="28">
        <v>781800</v>
      </c>
      <c r="I73" s="27">
        <f>+G25</f>
        <v>781800</v>
      </c>
      <c r="J73" s="28">
        <f>+H32</f>
        <v>500000</v>
      </c>
      <c r="L73" s="27"/>
      <c r="M73" s="28"/>
    </row>
    <row r="74" spans="2:13">
      <c r="F74" s="4">
        <f>SUM(F71:F72)</f>
        <v>5046800</v>
      </c>
      <c r="G74" s="26">
        <f>SUM(G71:G73)</f>
        <v>4796800</v>
      </c>
      <c r="I74" s="4">
        <f>SUM(I71:I72)</f>
        <v>8600000</v>
      </c>
      <c r="J74" s="26">
        <f>SUM(J71:J73)</f>
        <v>9149100</v>
      </c>
      <c r="L74" s="4">
        <f>SUM(L71:L72)</f>
        <v>110800</v>
      </c>
      <c r="M74" s="26">
        <f>SUM(M71:M73)</f>
        <v>0</v>
      </c>
    </row>
    <row r="75" spans="2:13" ht="15">
      <c r="F75" s="29" t="s">
        <v>68</v>
      </c>
      <c r="G75" s="22">
        <f>+F74-G74</f>
        <v>250000</v>
      </c>
      <c r="I75" s="29" t="s">
        <v>68</v>
      </c>
      <c r="J75" s="22">
        <f>+I74-J74</f>
        <v>-549100</v>
      </c>
      <c r="L75" s="29" t="s">
        <v>68</v>
      </c>
      <c r="M75" s="22">
        <f>+L74-M74</f>
        <v>110800</v>
      </c>
    </row>
    <row r="76" spans="2:13" ht="15.75" thickBot="1">
      <c r="F76" s="36">
        <f>+F74</f>
        <v>5046800</v>
      </c>
      <c r="G76" s="47">
        <f>+G74+G75</f>
        <v>5046800</v>
      </c>
      <c r="I76" s="36">
        <f>+I74</f>
        <v>8600000</v>
      </c>
      <c r="J76" s="47">
        <f>+J74+J75</f>
        <v>8600000</v>
      </c>
      <c r="L76" s="36">
        <f>+L74</f>
        <v>110800</v>
      </c>
      <c r="M76" s="47">
        <f>+M74+M75</f>
        <v>110800</v>
      </c>
    </row>
    <row r="77" spans="2:13" ht="15">
      <c r="F77" s="34"/>
      <c r="G77" s="35">
        <f>+F76-G76</f>
        <v>0</v>
      </c>
      <c r="I77" s="34"/>
      <c r="J77" s="35">
        <f>+I76-J76</f>
        <v>0</v>
      </c>
      <c r="L77" s="34"/>
      <c r="M77" s="35">
        <f>+L76-M76</f>
        <v>0</v>
      </c>
    </row>
    <row r="78" spans="2:13">
      <c r="F78" s="4"/>
      <c r="G78" s="30"/>
      <c r="I78" s="4"/>
      <c r="J78" s="30"/>
      <c r="L78" s="4"/>
      <c r="M78" s="30"/>
    </row>
  </sheetData>
  <mergeCells count="3">
    <mergeCell ref="F70:G70"/>
    <mergeCell ref="I70:J70"/>
    <mergeCell ref="L70:M70"/>
  </mergeCells>
  <phoneticPr fontId="2" type="noConversion"/>
  <pageMargins left="0.7" right="0.7" top="0.75" bottom="0.75" header="0.3" footer="0.3"/>
  <pageSetup scale="9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/>
  <cols>
    <col min="1" max="256" width="11.42578125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cols>
    <col min="1" max="256" width="11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Dominique Garrido</dc:creator>
  <cp:keywords/>
  <dc:description/>
  <cp:lastModifiedBy>Dominique Garrido</cp:lastModifiedBy>
  <cp:revision/>
  <dcterms:created xsi:type="dcterms:W3CDTF">2012-09-10T14:52:00Z</dcterms:created>
  <dcterms:modified xsi:type="dcterms:W3CDTF">2024-04-16T12:25:51Z</dcterms:modified>
  <cp:category/>
  <cp:contentStatus/>
</cp:coreProperties>
</file>