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AÑO 2020\SEGUNDO SEMESTRE\INTRODUCCIÓN A LA CONTABILIDAD\EJERCICIOS\libro diario\"/>
    </mc:Choice>
  </mc:AlternateContent>
  <xr:revisionPtr revIDLastSave="0" documentId="13_ncr:1_{907C8E7F-4463-4C86-8729-C503BCE73D31}" xr6:coauthVersionLast="45" xr6:coauthVersionMax="45" xr10:uidLastSave="{00000000-0000-0000-0000-000000000000}"/>
  <bookViews>
    <workbookView xWindow="-120" yWindow="-120" windowWidth="20730" windowHeight="11160" xr2:uid="{56414E87-65FB-CF4D-A460-61A239B3B31F}"/>
  </bookViews>
  <sheets>
    <sheet name="Libro Dia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8" i="1" l="1"/>
  <c r="K77" i="1"/>
  <c r="K79" i="1" s="1"/>
  <c r="N73" i="1"/>
  <c r="N71" i="1"/>
  <c r="L72" i="1"/>
  <c r="J71" i="1"/>
  <c r="A12" i="1"/>
  <c r="B71" i="1"/>
  <c r="B70" i="1"/>
  <c r="E69" i="1"/>
  <c r="E51" i="1"/>
  <c r="C50" i="1"/>
  <c r="G46" i="1"/>
  <c r="F45" i="1"/>
  <c r="F41" i="1"/>
  <c r="G42" i="1" s="1"/>
  <c r="G37" i="1"/>
  <c r="G38" i="1" s="1"/>
  <c r="F35" i="1" s="1"/>
  <c r="F36" i="1" s="1"/>
  <c r="F31" i="1"/>
  <c r="N72" i="1" s="1"/>
  <c r="F23" i="1"/>
  <c r="G19" i="1"/>
  <c r="G13" i="1"/>
  <c r="F7" i="1"/>
  <c r="E71" i="1" s="1"/>
  <c r="F6" i="1"/>
  <c r="E70" i="1" s="1"/>
  <c r="K80" i="1" l="1"/>
  <c r="K81" i="1" s="1"/>
  <c r="E72" i="1" s="1"/>
  <c r="E74" i="1" s="1"/>
  <c r="N74" i="1"/>
  <c r="F24" i="1"/>
  <c r="C63" i="1" s="1"/>
  <c r="G51" i="1" s="1"/>
  <c r="K51" i="1" s="1"/>
  <c r="G47" i="1"/>
  <c r="C62" i="1"/>
  <c r="G25" i="1" l="1"/>
  <c r="G32" i="1" s="1"/>
  <c r="F30" i="1" s="1"/>
  <c r="F54" i="1" s="1"/>
  <c r="G26" i="1"/>
  <c r="E64" i="1"/>
  <c r="G52" i="1" s="1"/>
  <c r="F50" i="1"/>
  <c r="K50" i="1" s="1"/>
  <c r="K52" i="1" s="1"/>
  <c r="G54" i="1" l="1"/>
  <c r="G55" i="1" s="1"/>
</calcChain>
</file>

<file path=xl/sharedStrings.xml><?xml version="1.0" encoding="utf-8"?>
<sst xmlns="http://schemas.openxmlformats.org/spreadsheetml/2006/main" count="88" uniqueCount="64">
  <si>
    <t>1)</t>
  </si>
  <si>
    <t>PAUTA LIBRO DIARIO</t>
  </si>
  <si>
    <t>FECHA</t>
  </si>
  <si>
    <t>DETALLE</t>
  </si>
  <si>
    <t>DEBE</t>
  </si>
  <si>
    <t>HABER</t>
  </si>
  <si>
    <t>Cuenta obligada Socio Ríos</t>
  </si>
  <si>
    <t>Cuenta obligada Socio Massu</t>
  </si>
  <si>
    <t>a</t>
  </si>
  <si>
    <t>G: constitución de la sociedad</t>
  </si>
  <si>
    <t>Caja</t>
  </si>
  <si>
    <t>Mercaderías</t>
  </si>
  <si>
    <t>G: aportes socio Ríos</t>
  </si>
  <si>
    <t>Vehículos</t>
  </si>
  <si>
    <t>Deuda Bancario</t>
  </si>
  <si>
    <t>G: aportes socio Massu</t>
  </si>
  <si>
    <t>IVA CF</t>
  </si>
  <si>
    <t>Proveedores</t>
  </si>
  <si>
    <t xml:space="preserve">G: compra de 3.500 uu a $4,760 bruto c/u </t>
  </si>
  <si>
    <t>queda en $4.000.-</t>
  </si>
  <si>
    <t>Banco</t>
  </si>
  <si>
    <t>Gastos Bancarios</t>
  </si>
  <si>
    <t>G: apertura cuenta corriente</t>
  </si>
  <si>
    <t>Letras por cobrar</t>
  </si>
  <si>
    <t>Ventas</t>
  </si>
  <si>
    <t>IVA DF</t>
  </si>
  <si>
    <t xml:space="preserve">G: venta de 3.000 uu </t>
  </si>
  <si>
    <t>Costo de Ventas</t>
  </si>
  <si>
    <t>Mercaderias</t>
  </si>
  <si>
    <t>G: ajuste de costo de ventas</t>
  </si>
  <si>
    <t>Honorarios</t>
  </si>
  <si>
    <t>Retención 2ª categoría</t>
  </si>
  <si>
    <t>G: se pagan honorarios por servicios legales</t>
  </si>
  <si>
    <t>IVA por pagar</t>
  </si>
  <si>
    <t>G: ajuste iva mes de junio</t>
  </si>
  <si>
    <t>Sumas Iguales</t>
  </si>
  <si>
    <t>(MENOS)</t>
  </si>
  <si>
    <t>(IGUAL)</t>
  </si>
  <si>
    <t>IVA POR PAGAR</t>
  </si>
  <si>
    <t>A) SITUACIÓN FINAL DEL IVA MES DE ABRIL</t>
  </si>
  <si>
    <t>(IVA de Ventas)</t>
  </si>
  <si>
    <t>(IVA de compras)</t>
  </si>
  <si>
    <t>B) PATRIMONIO INICIAL AL 02-06</t>
  </si>
  <si>
    <t>Capital Social</t>
  </si>
  <si>
    <t>menos</t>
  </si>
  <si>
    <t>900 unidades</t>
  </si>
  <si>
    <t>EJERCICIO</t>
  </si>
  <si>
    <t>IVA DF (VENTAS)</t>
  </si>
  <si>
    <t>IVA CF (COMPRAS</t>
  </si>
  <si>
    <t>IVA A PAGAR</t>
  </si>
  <si>
    <t>Las ventas fueron mayores a las ventas</t>
  </si>
  <si>
    <t>Rº del ejercicio</t>
  </si>
  <si>
    <t>conocer el resultado de ingreso menos gastos</t>
  </si>
  <si>
    <t>antes de impuestos</t>
  </si>
  <si>
    <t>PATRIMONIO FINAL</t>
  </si>
  <si>
    <t>INGRESO</t>
  </si>
  <si>
    <t>Costos y Gastos</t>
  </si>
  <si>
    <t>Costo de ventas</t>
  </si>
  <si>
    <t>Total Costos y gastos</t>
  </si>
  <si>
    <t>Ordenemos la Info:</t>
  </si>
  <si>
    <t>Margen Bruto</t>
  </si>
  <si>
    <t>Gastos</t>
  </si>
  <si>
    <t>menos:</t>
  </si>
  <si>
    <t>Rº antes de impto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</si>
</sst>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" fontId="1" fillId="2" borderId="4" xfId="0" applyNumberFormat="1" applyFont="1" applyFill="1" applyBorder="1"/>
    <xf numFmtId="0" fontId="1" fillId="2" borderId="5" xfId="0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0" fontId="1" fillId="0" borderId="7" xfId="0" applyFont="1" applyBorder="1"/>
    <xf numFmtId="0" fontId="0" fillId="0" borderId="0" xfId="0" applyBorder="1"/>
    <xf numFmtId="3" fontId="0" fillId="0" borderId="0" xfId="0" applyNumberFormat="1" applyBorder="1"/>
    <xf numFmtId="3" fontId="0" fillId="0" borderId="8" xfId="0" applyNumberFormat="1" applyBorder="1"/>
    <xf numFmtId="0" fontId="4" fillId="0" borderId="0" xfId="0" applyFont="1"/>
    <xf numFmtId="0" fontId="1" fillId="0" borderId="9" xfId="0" applyFont="1" applyBorder="1"/>
    <xf numFmtId="0" fontId="0" fillId="0" borderId="10" xfId="0" applyBorder="1"/>
    <xf numFmtId="3" fontId="0" fillId="0" borderId="10" xfId="0" applyNumberFormat="1" applyBorder="1"/>
    <xf numFmtId="3" fontId="0" fillId="0" borderId="11" xfId="0" applyNumberFormat="1" applyBorder="1"/>
    <xf numFmtId="0" fontId="0" fillId="2" borderId="5" xfId="0" applyFill="1" applyBorder="1"/>
    <xf numFmtId="3" fontId="0" fillId="2" borderId="5" xfId="0" applyNumberFormat="1" applyFill="1" applyBorder="1"/>
    <xf numFmtId="3" fontId="0" fillId="2" borderId="6" xfId="0" applyNumberFormat="1" applyFill="1" applyBorder="1"/>
    <xf numFmtId="3" fontId="0" fillId="0" borderId="0" xfId="0" applyNumberFormat="1"/>
    <xf numFmtId="0" fontId="0" fillId="0" borderId="0" xfId="0" applyFill="1" applyBorder="1"/>
    <xf numFmtId="0" fontId="1" fillId="2" borderId="4" xfId="0" applyFont="1" applyFill="1" applyBorder="1"/>
    <xf numFmtId="16" fontId="1" fillId="0" borderId="7" xfId="0" applyNumberFormat="1" applyFont="1" applyBorder="1"/>
    <xf numFmtId="0" fontId="0" fillId="0" borderId="7" xfId="0" applyBorder="1"/>
    <xf numFmtId="0" fontId="4" fillId="3" borderId="0" xfId="0" applyFont="1" applyFill="1"/>
    <xf numFmtId="0" fontId="0" fillId="0" borderId="9" xfId="0" applyBorder="1"/>
    <xf numFmtId="0" fontId="1" fillId="2" borderId="12" xfId="0" applyFont="1" applyFill="1" applyBorder="1"/>
    <xf numFmtId="3" fontId="1" fillId="2" borderId="13" xfId="0" applyNumberFormat="1" applyFont="1" applyFill="1" applyBorder="1"/>
    <xf numFmtId="3" fontId="1" fillId="2" borderId="14" xfId="0" applyNumberFormat="1" applyFont="1" applyFill="1" applyBorder="1"/>
    <xf numFmtId="0" fontId="1" fillId="3" borderId="0" xfId="0" applyFont="1" applyFill="1"/>
    <xf numFmtId="3" fontId="5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15" xfId="0" applyFont="1" applyFill="1" applyBorder="1"/>
    <xf numFmtId="0" fontId="1" fillId="2" borderId="16" xfId="0" applyFont="1" applyFill="1" applyBorder="1"/>
    <xf numFmtId="3" fontId="1" fillId="2" borderId="17" xfId="0" applyNumberFormat="1" applyFont="1" applyFill="1" applyBorder="1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3" fontId="1" fillId="2" borderId="0" xfId="0" applyNumberFormat="1" applyFont="1" applyFill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810912</xdr:colOff>
      <xdr:row>3</xdr:row>
      <xdr:rowOff>12871</xdr:rowOff>
    </xdr:from>
    <xdr:to>
      <xdr:col>17</xdr:col>
      <xdr:colOff>591930</xdr:colOff>
      <xdr:row>29</xdr:row>
      <xdr:rowOff>141587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50A3C7-21B6-404E-B790-3ACCD1A19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5980" y="720810"/>
          <a:ext cx="7928754" cy="54833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CC36-AB9D-7D45-ADC1-74941FE3D40B}">
  <sheetPr>
    <pageSetUpPr fitToPage="1"/>
  </sheetPr>
  <dimension ref="A1:N88"/>
  <sheetViews>
    <sheetView tabSelected="1" zoomScale="74" zoomScaleNormal="130" workbookViewId="0">
      <selection activeCell="J2" sqref="J2"/>
    </sheetView>
  </sheetViews>
  <sheetFormatPr baseColWidth="10" defaultRowHeight="15.75" x14ac:dyDescent="0.25"/>
  <cols>
    <col min="3" max="3" width="21.375" customWidth="1"/>
    <col min="4" max="4" width="3.375" customWidth="1"/>
    <col min="5" max="5" width="23.625" bestFit="1" customWidth="1"/>
    <col min="6" max="6" width="12.875" bestFit="1" customWidth="1"/>
    <col min="7" max="7" width="14.875" customWidth="1"/>
    <col min="10" max="10" width="19.125" customWidth="1"/>
  </cols>
  <sheetData>
    <row r="1" spans="1:10" x14ac:dyDescent="0.25">
      <c r="J1" t="s">
        <v>46</v>
      </c>
    </row>
    <row r="2" spans="1:10" ht="23.25" x14ac:dyDescent="0.35">
      <c r="A2" s="1" t="s">
        <v>0</v>
      </c>
      <c r="B2" s="2" t="s">
        <v>1</v>
      </c>
      <c r="E2" s="3"/>
    </row>
    <row r="3" spans="1:10" ht="16.5" thickBot="1" x14ac:dyDescent="0.3"/>
    <row r="4" spans="1:10" ht="16.5" thickBot="1" x14ac:dyDescent="0.3">
      <c r="B4" s="4" t="s">
        <v>2</v>
      </c>
      <c r="C4" s="44" t="s">
        <v>3</v>
      </c>
      <c r="D4" s="44"/>
      <c r="E4" s="44"/>
      <c r="F4" s="5" t="s">
        <v>4</v>
      </c>
      <c r="G4" s="6" t="s">
        <v>5</v>
      </c>
    </row>
    <row r="5" spans="1:10" x14ac:dyDescent="0.25">
      <c r="B5" s="7">
        <v>42522</v>
      </c>
      <c r="C5" s="8"/>
      <c r="D5" s="8">
        <v>1</v>
      </c>
      <c r="E5" s="8"/>
      <c r="F5" s="9"/>
      <c r="G5" s="10"/>
    </row>
    <row r="6" spans="1:10" x14ac:dyDescent="0.25">
      <c r="B6" s="11"/>
      <c r="C6" s="12" t="s">
        <v>6</v>
      </c>
      <c r="D6" s="12"/>
      <c r="E6" s="12"/>
      <c r="F6" s="13">
        <f>+G8*0.5</f>
        <v>19000000</v>
      </c>
      <c r="G6" s="14"/>
    </row>
    <row r="7" spans="1:10" x14ac:dyDescent="0.25">
      <c r="B7" s="11"/>
      <c r="C7" s="12" t="s">
        <v>7</v>
      </c>
      <c r="D7" s="12"/>
      <c r="E7" s="12"/>
      <c r="F7" s="13">
        <f>+G8*0.5</f>
        <v>19000000</v>
      </c>
      <c r="G7" s="14"/>
      <c r="H7" s="15"/>
    </row>
    <row r="8" spans="1:10" x14ac:dyDescent="0.25">
      <c r="B8" s="11"/>
      <c r="C8" s="12"/>
      <c r="D8" s="12" t="s">
        <v>8</v>
      </c>
      <c r="E8" s="12" t="s">
        <v>43</v>
      </c>
      <c r="F8" s="13"/>
      <c r="G8" s="14">
        <v>38000000</v>
      </c>
    </row>
    <row r="9" spans="1:10" ht="16.5" thickBot="1" x14ac:dyDescent="0.3">
      <c r="B9" s="16"/>
      <c r="C9" s="17" t="s">
        <v>9</v>
      </c>
      <c r="D9" s="17"/>
      <c r="E9" s="17"/>
      <c r="F9" s="18"/>
      <c r="G9" s="19"/>
    </row>
    <row r="10" spans="1:10" x14ac:dyDescent="0.25">
      <c r="B10" s="7">
        <v>42523</v>
      </c>
      <c r="C10" s="20"/>
      <c r="D10" s="20">
        <v>2</v>
      </c>
      <c r="E10" s="20"/>
      <c r="F10" s="21"/>
      <c r="G10" s="22"/>
    </row>
    <row r="11" spans="1:10" x14ac:dyDescent="0.25">
      <c r="A11" t="s">
        <v>45</v>
      </c>
      <c r="B11" s="11"/>
      <c r="C11" s="12" t="s">
        <v>10</v>
      </c>
      <c r="D11" s="12"/>
      <c r="E11" s="12"/>
      <c r="F11" s="13">
        <v>7000000</v>
      </c>
      <c r="G11" s="14"/>
    </row>
    <row r="12" spans="1:10" x14ac:dyDescent="0.25">
      <c r="A12" s="23">
        <f>+F12/900</f>
        <v>4000</v>
      </c>
      <c r="B12" s="11"/>
      <c r="C12" s="12" t="s">
        <v>11</v>
      </c>
      <c r="D12" s="12"/>
      <c r="E12" s="12"/>
      <c r="F12" s="13">
        <v>3600000</v>
      </c>
      <c r="G12" s="14"/>
      <c r="H12" s="15"/>
    </row>
    <row r="13" spans="1:10" x14ac:dyDescent="0.25">
      <c r="B13" s="11"/>
      <c r="C13" s="12"/>
      <c r="D13" s="12" t="s">
        <v>8</v>
      </c>
      <c r="E13" s="12" t="s">
        <v>6</v>
      </c>
      <c r="F13" s="13"/>
      <c r="G13" s="14">
        <f>+F11+F12</f>
        <v>10600000</v>
      </c>
    </row>
    <row r="14" spans="1:10" ht="16.5" thickBot="1" x14ac:dyDescent="0.3">
      <c r="B14" s="16"/>
      <c r="C14" s="17" t="s">
        <v>12</v>
      </c>
      <c r="D14" s="17"/>
      <c r="E14" s="17"/>
      <c r="F14" s="18"/>
      <c r="G14" s="19"/>
    </row>
    <row r="15" spans="1:10" x14ac:dyDescent="0.25">
      <c r="B15" s="7">
        <v>42523</v>
      </c>
      <c r="C15" s="20"/>
      <c r="D15" s="20">
        <v>3</v>
      </c>
      <c r="E15" s="20"/>
      <c r="F15" s="21"/>
      <c r="G15" s="22"/>
    </row>
    <row r="16" spans="1:10" x14ac:dyDescent="0.25">
      <c r="B16" s="11"/>
      <c r="C16" s="12" t="s">
        <v>13</v>
      </c>
      <c r="D16" s="12"/>
      <c r="E16" s="12"/>
      <c r="F16" s="13">
        <v>5000000</v>
      </c>
      <c r="G16" s="14"/>
    </row>
    <row r="17" spans="2:8" x14ac:dyDescent="0.25">
      <c r="B17" s="11"/>
      <c r="C17" s="24" t="s">
        <v>10</v>
      </c>
      <c r="D17" s="12"/>
      <c r="F17" s="13">
        <v>800000</v>
      </c>
      <c r="H17" s="15"/>
    </row>
    <row r="18" spans="2:8" x14ac:dyDescent="0.25">
      <c r="B18" s="11"/>
      <c r="C18" s="12"/>
      <c r="D18" s="12" t="s">
        <v>8</v>
      </c>
      <c r="E18" s="12" t="s">
        <v>14</v>
      </c>
      <c r="F18" s="13"/>
      <c r="G18" s="14">
        <v>1200000</v>
      </c>
    </row>
    <row r="19" spans="2:8" x14ac:dyDescent="0.25">
      <c r="B19" s="11"/>
      <c r="C19" s="12"/>
      <c r="D19" s="12"/>
      <c r="E19" s="12" t="s">
        <v>7</v>
      </c>
      <c r="F19" s="13"/>
      <c r="G19" s="14">
        <f>F16+F17-G18</f>
        <v>4600000</v>
      </c>
    </row>
    <row r="20" spans="2:8" ht="16.5" thickBot="1" x14ac:dyDescent="0.3">
      <c r="B20" s="16"/>
      <c r="C20" s="17" t="s">
        <v>15</v>
      </c>
      <c r="D20" s="17"/>
      <c r="E20" s="17"/>
      <c r="F20" s="18"/>
      <c r="G20" s="19"/>
    </row>
    <row r="21" spans="2:8" x14ac:dyDescent="0.25">
      <c r="B21" s="25"/>
      <c r="C21" s="20"/>
      <c r="D21" s="20">
        <v>4</v>
      </c>
      <c r="E21" s="20"/>
      <c r="F21" s="21"/>
      <c r="G21" s="22"/>
    </row>
    <row r="22" spans="2:8" x14ac:dyDescent="0.25">
      <c r="B22" s="26">
        <v>42525</v>
      </c>
      <c r="C22" s="12"/>
      <c r="D22" s="12"/>
      <c r="E22" s="12"/>
      <c r="F22" s="13"/>
      <c r="G22" s="14"/>
    </row>
    <row r="23" spans="2:8" x14ac:dyDescent="0.25">
      <c r="B23" s="11"/>
      <c r="C23" s="12" t="s">
        <v>11</v>
      </c>
      <c r="D23" s="12"/>
      <c r="E23" s="12"/>
      <c r="F23" s="13">
        <f>(3500*(4760/1.19))</f>
        <v>14000000</v>
      </c>
      <c r="G23" s="14"/>
    </row>
    <row r="24" spans="2:8" x14ac:dyDescent="0.25">
      <c r="B24" s="11"/>
      <c r="C24" s="12" t="s">
        <v>16</v>
      </c>
      <c r="D24" s="12"/>
      <c r="E24" s="12"/>
      <c r="F24" s="13">
        <f>+F23*0.19</f>
        <v>2660000</v>
      </c>
      <c r="G24" s="14"/>
    </row>
    <row r="25" spans="2:8" x14ac:dyDescent="0.25">
      <c r="B25" s="11"/>
      <c r="C25" s="12"/>
      <c r="D25" s="12" t="s">
        <v>8</v>
      </c>
      <c r="E25" s="12" t="s">
        <v>10</v>
      </c>
      <c r="F25" s="13"/>
      <c r="G25" s="14">
        <f>(F23+F24)*0.2</f>
        <v>3332000</v>
      </c>
      <c r="H25" s="15"/>
    </row>
    <row r="26" spans="2:8" x14ac:dyDescent="0.25">
      <c r="B26" s="11"/>
      <c r="C26" s="12"/>
      <c r="D26" s="12"/>
      <c r="E26" s="12" t="s">
        <v>17</v>
      </c>
      <c r="F26" s="13"/>
      <c r="G26" s="14">
        <f>(F23+F24)*0.8</f>
        <v>13328000</v>
      </c>
    </row>
    <row r="27" spans="2:8" x14ac:dyDescent="0.25">
      <c r="B27" s="11"/>
      <c r="C27" s="12" t="s">
        <v>18</v>
      </c>
      <c r="D27" s="12"/>
      <c r="E27" s="12"/>
      <c r="F27" s="13"/>
      <c r="G27" s="14"/>
    </row>
    <row r="28" spans="2:8" ht="16.5" thickBot="1" x14ac:dyDescent="0.3">
      <c r="B28" s="16"/>
      <c r="C28" s="17" t="s">
        <v>19</v>
      </c>
      <c r="D28" s="17"/>
      <c r="E28" s="17"/>
      <c r="F28" s="18"/>
      <c r="G28" s="19"/>
    </row>
    <row r="29" spans="2:8" x14ac:dyDescent="0.25">
      <c r="B29" s="7">
        <v>42467</v>
      </c>
      <c r="C29" s="20"/>
      <c r="D29" s="20">
        <v>5</v>
      </c>
      <c r="E29" s="20"/>
      <c r="F29" s="21"/>
      <c r="G29" s="22"/>
    </row>
    <row r="30" spans="2:8" x14ac:dyDescent="0.25">
      <c r="B30" s="11"/>
      <c r="C30" s="12" t="s">
        <v>20</v>
      </c>
      <c r="D30" s="12"/>
      <c r="E30" s="12"/>
      <c r="F30" s="13">
        <f>G32-F31</f>
        <v>1103700</v>
      </c>
      <c r="G30" s="14"/>
    </row>
    <row r="31" spans="2:8" x14ac:dyDescent="0.25">
      <c r="B31" s="11"/>
      <c r="C31" s="24" t="s">
        <v>21</v>
      </c>
      <c r="D31" s="12"/>
      <c r="E31" s="12"/>
      <c r="F31" s="13">
        <f>0.5*26600</f>
        <v>13300</v>
      </c>
      <c r="G31" s="14"/>
      <c r="H31" s="15"/>
    </row>
    <row r="32" spans="2:8" x14ac:dyDescent="0.25">
      <c r="B32" s="11"/>
      <c r="C32" s="12"/>
      <c r="D32" s="12" t="s">
        <v>8</v>
      </c>
      <c r="E32" s="12" t="s">
        <v>10</v>
      </c>
      <c r="F32" s="13"/>
      <c r="G32" s="14">
        <f>(F11+F17-G25)*0.25</f>
        <v>1117000</v>
      </c>
    </row>
    <row r="33" spans="2:8" ht="16.5" thickBot="1" x14ac:dyDescent="0.3">
      <c r="B33" s="16"/>
      <c r="C33" s="17" t="s">
        <v>22</v>
      </c>
      <c r="D33" s="17"/>
      <c r="E33" s="17"/>
      <c r="F33" s="18"/>
      <c r="G33" s="19"/>
    </row>
    <row r="34" spans="2:8" x14ac:dyDescent="0.25">
      <c r="B34" s="7">
        <v>42470</v>
      </c>
      <c r="C34" s="20"/>
      <c r="D34" s="20">
        <v>6</v>
      </c>
      <c r="E34" s="20"/>
      <c r="F34" s="21"/>
      <c r="G34" s="22"/>
    </row>
    <row r="35" spans="2:8" x14ac:dyDescent="0.25">
      <c r="B35" s="11"/>
      <c r="C35" s="12" t="s">
        <v>10</v>
      </c>
      <c r="D35" s="12"/>
      <c r="E35" s="12"/>
      <c r="F35" s="13">
        <f>(G37+G38)*0.5</f>
        <v>14280000</v>
      </c>
      <c r="G35" s="14"/>
    </row>
    <row r="36" spans="2:8" x14ac:dyDescent="0.25">
      <c r="B36" s="11"/>
      <c r="C36" s="12" t="s">
        <v>23</v>
      </c>
      <c r="D36" s="12"/>
      <c r="E36" s="12"/>
      <c r="F36" s="13">
        <f>+F35</f>
        <v>14280000</v>
      </c>
      <c r="G36" s="14"/>
    </row>
    <row r="37" spans="2:8" x14ac:dyDescent="0.25">
      <c r="B37" s="11"/>
      <c r="C37" s="12"/>
      <c r="D37" s="12" t="s">
        <v>8</v>
      </c>
      <c r="E37" s="12" t="s">
        <v>24</v>
      </c>
      <c r="F37" s="12"/>
      <c r="G37" s="14">
        <f>8000*3000</f>
        <v>24000000</v>
      </c>
      <c r="H37" s="15"/>
    </row>
    <row r="38" spans="2:8" x14ac:dyDescent="0.25">
      <c r="B38" s="11"/>
      <c r="C38" s="12"/>
      <c r="D38" s="12"/>
      <c r="E38" s="12" t="s">
        <v>25</v>
      </c>
      <c r="F38" s="12"/>
      <c r="G38" s="14">
        <f>+G37*0.19</f>
        <v>4560000</v>
      </c>
    </row>
    <row r="39" spans="2:8" ht="16.5" thickBot="1" x14ac:dyDescent="0.3">
      <c r="B39" s="16"/>
      <c r="C39" s="17" t="s">
        <v>26</v>
      </c>
      <c r="D39" s="17"/>
      <c r="E39" s="17"/>
      <c r="F39" s="18"/>
      <c r="G39" s="19"/>
    </row>
    <row r="40" spans="2:8" x14ac:dyDescent="0.25">
      <c r="B40" s="7">
        <v>42470</v>
      </c>
      <c r="C40" s="20"/>
      <c r="D40" s="20">
        <v>7</v>
      </c>
      <c r="E40" s="20"/>
      <c r="F40" s="21"/>
      <c r="G40" s="22"/>
    </row>
    <row r="41" spans="2:8" x14ac:dyDescent="0.25">
      <c r="B41" s="11"/>
      <c r="C41" s="12" t="s">
        <v>27</v>
      </c>
      <c r="D41" s="12"/>
      <c r="E41" s="12"/>
      <c r="F41" s="13">
        <f>4000*3000</f>
        <v>12000000</v>
      </c>
      <c r="G41" s="14"/>
    </row>
    <row r="42" spans="2:8" x14ac:dyDescent="0.25">
      <c r="B42" s="11"/>
      <c r="C42" s="12"/>
      <c r="D42" s="12" t="s">
        <v>8</v>
      </c>
      <c r="E42" s="12" t="s">
        <v>28</v>
      </c>
      <c r="F42" s="13"/>
      <c r="G42" s="14">
        <f>+F41</f>
        <v>12000000</v>
      </c>
    </row>
    <row r="43" spans="2:8" ht="16.5" thickBot="1" x14ac:dyDescent="0.3">
      <c r="B43" s="11"/>
      <c r="C43" s="12" t="s">
        <v>29</v>
      </c>
      <c r="D43" s="12"/>
      <c r="E43" s="12"/>
      <c r="F43" s="13"/>
      <c r="G43" s="14"/>
    </row>
    <row r="44" spans="2:8" x14ac:dyDescent="0.25">
      <c r="B44" s="7">
        <v>42551</v>
      </c>
      <c r="C44" s="20"/>
      <c r="D44" s="20">
        <v>8</v>
      </c>
      <c r="E44" s="20"/>
      <c r="F44" s="21"/>
      <c r="G44" s="22"/>
    </row>
    <row r="45" spans="2:8" x14ac:dyDescent="0.25">
      <c r="B45" s="27"/>
      <c r="C45" s="12" t="s">
        <v>30</v>
      </c>
      <c r="D45" s="12"/>
      <c r="E45" s="12"/>
      <c r="F45" s="13">
        <f>450000/0.9</f>
        <v>500000</v>
      </c>
      <c r="G45" s="14"/>
    </row>
    <row r="46" spans="2:8" x14ac:dyDescent="0.25">
      <c r="B46" s="27"/>
      <c r="C46" s="12"/>
      <c r="D46" s="12" t="s">
        <v>8</v>
      </c>
      <c r="E46" s="12" t="s">
        <v>31</v>
      </c>
      <c r="F46" s="13"/>
      <c r="G46" s="14">
        <f>+F45*0.1</f>
        <v>50000</v>
      </c>
      <c r="H46" s="15"/>
    </row>
    <row r="47" spans="2:8" x14ac:dyDescent="0.25">
      <c r="B47" s="27"/>
      <c r="C47" s="12"/>
      <c r="D47" s="12"/>
      <c r="E47" s="12" t="s">
        <v>10</v>
      </c>
      <c r="F47" s="13"/>
      <c r="G47" s="14">
        <f>+F45-G46</f>
        <v>450000</v>
      </c>
    </row>
    <row r="48" spans="2:8" ht="16.5" thickBot="1" x14ac:dyDescent="0.3">
      <c r="B48" s="27"/>
      <c r="C48" s="12" t="s">
        <v>32</v>
      </c>
      <c r="D48" s="12"/>
      <c r="E48" s="12"/>
      <c r="F48" s="13"/>
      <c r="G48" s="14"/>
    </row>
    <row r="49" spans="1:12" x14ac:dyDescent="0.25">
      <c r="B49" s="7">
        <v>42551</v>
      </c>
      <c r="C49" s="20"/>
      <c r="D49" s="20">
        <v>9</v>
      </c>
      <c r="E49" s="20"/>
      <c r="F49" s="21"/>
      <c r="G49" s="22"/>
    </row>
    <row r="50" spans="1:12" x14ac:dyDescent="0.25">
      <c r="B50" s="27"/>
      <c r="C50" s="12" t="str">
        <f>+B62</f>
        <v>IVA DF</v>
      </c>
      <c r="D50" s="12"/>
      <c r="E50" s="12"/>
      <c r="F50" s="13">
        <f>+C62</f>
        <v>4560000</v>
      </c>
      <c r="G50" s="14"/>
      <c r="I50" t="s">
        <v>47</v>
      </c>
      <c r="K50" s="23">
        <f>+F50</f>
        <v>4560000</v>
      </c>
    </row>
    <row r="51" spans="1:12" x14ac:dyDescent="0.25">
      <c r="B51" s="27"/>
      <c r="C51" s="12"/>
      <c r="D51" s="12" t="s">
        <v>8</v>
      </c>
      <c r="E51" s="12" t="str">
        <f>+B63</f>
        <v>IVA CF</v>
      </c>
      <c r="F51" s="13"/>
      <c r="G51" s="14">
        <f>+C63</f>
        <v>2660000</v>
      </c>
      <c r="H51" s="28"/>
      <c r="I51" t="s">
        <v>48</v>
      </c>
      <c r="K51" s="23">
        <f>-G51</f>
        <v>-2660000</v>
      </c>
    </row>
    <row r="52" spans="1:12" x14ac:dyDescent="0.25">
      <c r="B52" s="27"/>
      <c r="C52" s="12"/>
      <c r="D52" s="12"/>
      <c r="E52" s="12" t="s">
        <v>33</v>
      </c>
      <c r="F52" s="13"/>
      <c r="G52" s="14">
        <f>+E64</f>
        <v>1900000</v>
      </c>
      <c r="I52" t="s">
        <v>49</v>
      </c>
      <c r="K52" s="41">
        <f>SUM(K50:K51)</f>
        <v>1900000</v>
      </c>
      <c r="L52" t="s">
        <v>50</v>
      </c>
    </row>
    <row r="53" spans="1:12" ht="16.5" thickBot="1" x14ac:dyDescent="0.3">
      <c r="B53" s="29"/>
      <c r="C53" s="17" t="s">
        <v>34</v>
      </c>
      <c r="D53" s="17"/>
      <c r="E53" s="17"/>
      <c r="F53" s="18"/>
      <c r="G53" s="19"/>
    </row>
    <row r="54" spans="1:12" ht="16.5" thickBot="1" x14ac:dyDescent="0.3">
      <c r="E54" s="30" t="s">
        <v>35</v>
      </c>
      <c r="F54" s="31">
        <f>SUM(F5:F48)</f>
        <v>113237000</v>
      </c>
      <c r="G54" s="32">
        <f>SUM(G5:G48)</f>
        <v>113237000</v>
      </c>
      <c r="H54" s="15"/>
    </row>
    <row r="55" spans="1:12" x14ac:dyDescent="0.25">
      <c r="F55" s="23"/>
      <c r="G55" s="23">
        <f>+F54-G54</f>
        <v>0</v>
      </c>
      <c r="I55" s="33"/>
    </row>
    <row r="56" spans="1:12" x14ac:dyDescent="0.25">
      <c r="F56" s="23"/>
      <c r="G56" s="23"/>
    </row>
    <row r="57" spans="1:12" x14ac:dyDescent="0.25">
      <c r="F57" s="23"/>
      <c r="G57" s="23"/>
    </row>
    <row r="58" spans="1:12" x14ac:dyDescent="0.25">
      <c r="F58" s="23"/>
      <c r="G58" s="23"/>
    </row>
    <row r="59" spans="1:12" ht="21" x14ac:dyDescent="0.35">
      <c r="B59" s="2" t="s">
        <v>39</v>
      </c>
      <c r="F59" s="34"/>
      <c r="G59" s="23"/>
    </row>
    <row r="60" spans="1:12" x14ac:dyDescent="0.25">
      <c r="F60" s="23"/>
      <c r="G60" s="23"/>
    </row>
    <row r="61" spans="1:12" x14ac:dyDescent="0.25">
      <c r="F61" s="23"/>
      <c r="G61" s="23"/>
    </row>
    <row r="62" spans="1:12" x14ac:dyDescent="0.25">
      <c r="B62" t="s">
        <v>25</v>
      </c>
      <c r="C62" s="23">
        <f>G38</f>
        <v>4560000</v>
      </c>
      <c r="E62" s="15" t="s">
        <v>40</v>
      </c>
      <c r="F62" s="23"/>
      <c r="G62" s="23"/>
    </row>
    <row r="63" spans="1:12" ht="16.5" thickBot="1" x14ac:dyDescent="0.3">
      <c r="A63" s="35" t="s">
        <v>36</v>
      </c>
      <c r="B63" t="s">
        <v>16</v>
      </c>
      <c r="C63" s="23">
        <f>F24</f>
        <v>2660000</v>
      </c>
      <c r="E63" s="15" t="s">
        <v>41</v>
      </c>
      <c r="F63" s="23"/>
      <c r="G63" s="23"/>
    </row>
    <row r="64" spans="1:12" ht="16.5" thickBot="1" x14ac:dyDescent="0.3">
      <c r="A64" s="36" t="s">
        <v>37</v>
      </c>
      <c r="B64" s="37" t="s">
        <v>38</v>
      </c>
      <c r="C64" s="38"/>
      <c r="D64" s="38"/>
      <c r="E64" s="39">
        <f>+C62-C63</f>
        <v>1900000</v>
      </c>
      <c r="F64" s="15"/>
      <c r="G64" s="23"/>
    </row>
    <row r="65" spans="1:14" x14ac:dyDescent="0.25">
      <c r="F65" s="23"/>
      <c r="G65" s="23"/>
    </row>
    <row r="66" spans="1:14" x14ac:dyDescent="0.25">
      <c r="F66" s="23"/>
      <c r="G66" s="23"/>
    </row>
    <row r="67" spans="1:14" x14ac:dyDescent="0.25">
      <c r="B67" s="40" t="s">
        <v>42</v>
      </c>
      <c r="F67" s="23"/>
      <c r="G67" s="23"/>
    </row>
    <row r="68" spans="1:14" x14ac:dyDescent="0.25">
      <c r="F68" s="23"/>
      <c r="G68" s="23"/>
    </row>
    <row r="69" spans="1:14" x14ac:dyDescent="0.25">
      <c r="B69" t="s">
        <v>43</v>
      </c>
      <c r="E69" s="23">
        <f>+G8</f>
        <v>38000000</v>
      </c>
      <c r="F69" s="23"/>
      <c r="G69" s="23"/>
    </row>
    <row r="70" spans="1:14" x14ac:dyDescent="0.25">
      <c r="A70" t="s">
        <v>44</v>
      </c>
      <c r="B70" t="str">
        <f>+C6</f>
        <v>Cuenta obligada Socio Ríos</v>
      </c>
      <c r="E70" s="23">
        <f>-(F6-G13)</f>
        <v>-8400000</v>
      </c>
      <c r="F70" s="23"/>
      <c r="G70" s="23"/>
      <c r="I70" s="40" t="s">
        <v>55</v>
      </c>
      <c r="J70" s="40"/>
      <c r="K70" s="40"/>
      <c r="L70" s="40" t="s">
        <v>56</v>
      </c>
    </row>
    <row r="71" spans="1:14" x14ac:dyDescent="0.25">
      <c r="B71" t="str">
        <f>+C7</f>
        <v>Cuenta obligada Socio Massu</v>
      </c>
      <c r="E71" s="23">
        <f>-(F7-G19)</f>
        <v>-14400000</v>
      </c>
      <c r="F71" s="23"/>
      <c r="G71" s="23"/>
      <c r="I71" t="s">
        <v>24</v>
      </c>
      <c r="J71" s="23">
        <f>+G37</f>
        <v>24000000</v>
      </c>
      <c r="L71" t="s">
        <v>57</v>
      </c>
      <c r="N71" s="23">
        <f>+F41</f>
        <v>12000000</v>
      </c>
    </row>
    <row r="72" spans="1:14" x14ac:dyDescent="0.25">
      <c r="B72" t="s">
        <v>51</v>
      </c>
      <c r="E72" s="23">
        <f>+K81</f>
        <v>11486700</v>
      </c>
      <c r="F72" s="23" t="s">
        <v>52</v>
      </c>
      <c r="G72" s="23"/>
      <c r="L72" t="str">
        <f>+C31</f>
        <v>Gastos Bancarios</v>
      </c>
      <c r="N72" s="23">
        <f>+F31</f>
        <v>13300</v>
      </c>
    </row>
    <row r="73" spans="1:14" x14ac:dyDescent="0.25">
      <c r="F73" s="23" t="s">
        <v>53</v>
      </c>
      <c r="G73" s="23"/>
      <c r="L73" t="s">
        <v>30</v>
      </c>
      <c r="N73" s="23">
        <f>+F45</f>
        <v>500000</v>
      </c>
    </row>
    <row r="74" spans="1:14" x14ac:dyDescent="0.25">
      <c r="C74" s="42" t="s">
        <v>54</v>
      </c>
      <c r="D74" s="42"/>
      <c r="E74" s="43">
        <f>SUM(E69:E73)</f>
        <v>26686700</v>
      </c>
      <c r="F74" s="23"/>
      <c r="G74" s="23"/>
      <c r="L74" s="40" t="s">
        <v>58</v>
      </c>
      <c r="N74" s="41">
        <f>SUM(N71:N73)</f>
        <v>12513300</v>
      </c>
    </row>
    <row r="75" spans="1:14" x14ac:dyDescent="0.25">
      <c r="F75" s="23"/>
      <c r="G75" s="23"/>
    </row>
    <row r="76" spans="1:14" x14ac:dyDescent="0.25">
      <c r="F76" s="23"/>
      <c r="G76" s="23"/>
      <c r="I76" t="s">
        <v>59</v>
      </c>
    </row>
    <row r="77" spans="1:14" x14ac:dyDescent="0.25">
      <c r="F77" s="23"/>
      <c r="G77" s="23"/>
      <c r="J77" t="s">
        <v>24</v>
      </c>
      <c r="K77" s="23">
        <f>+J71</f>
        <v>24000000</v>
      </c>
    </row>
    <row r="78" spans="1:14" x14ac:dyDescent="0.25">
      <c r="F78" s="23"/>
      <c r="G78" s="23"/>
      <c r="I78" t="s">
        <v>62</v>
      </c>
      <c r="J78" t="s">
        <v>57</v>
      </c>
      <c r="K78" s="23">
        <f>-N71</f>
        <v>-12000000</v>
      </c>
    </row>
    <row r="79" spans="1:14" x14ac:dyDescent="0.25">
      <c r="F79" s="23"/>
      <c r="G79" s="23"/>
      <c r="J79" s="40" t="s">
        <v>60</v>
      </c>
      <c r="K79" s="41">
        <f>SUM(K77:K78)</f>
        <v>12000000</v>
      </c>
    </row>
    <row r="80" spans="1:14" x14ac:dyDescent="0.25">
      <c r="F80" s="23"/>
      <c r="G80" s="23"/>
      <c r="I80" t="s">
        <v>62</v>
      </c>
      <c r="J80" t="s">
        <v>61</v>
      </c>
      <c r="K80" s="23">
        <f>-(N72+N73)</f>
        <v>-513300</v>
      </c>
    </row>
    <row r="81" spans="6:11" x14ac:dyDescent="0.25">
      <c r="F81" s="23"/>
      <c r="G81" s="23"/>
      <c r="J81" s="40" t="s">
        <v>63</v>
      </c>
      <c r="K81" s="41">
        <f>SUM(K79:K80)</f>
        <v>11486700</v>
      </c>
    </row>
    <row r="82" spans="6:11" x14ac:dyDescent="0.25">
      <c r="F82" s="23"/>
      <c r="G82" s="23"/>
    </row>
    <row r="83" spans="6:11" x14ac:dyDescent="0.25">
      <c r="F83" s="23"/>
      <c r="G83" s="23"/>
    </row>
    <row r="84" spans="6:11" x14ac:dyDescent="0.25">
      <c r="F84" s="23"/>
      <c r="G84" s="23"/>
    </row>
    <row r="85" spans="6:11" x14ac:dyDescent="0.25">
      <c r="F85" s="23"/>
      <c r="G85" s="23"/>
    </row>
    <row r="86" spans="6:11" x14ac:dyDescent="0.25">
      <c r="F86" s="23"/>
      <c r="G86" s="23"/>
    </row>
    <row r="87" spans="6:11" x14ac:dyDescent="0.25">
      <c r="F87" s="23"/>
      <c r="G87" s="23"/>
    </row>
    <row r="88" spans="6:11" x14ac:dyDescent="0.25">
      <c r="F88" s="23"/>
      <c r="G88" s="23"/>
    </row>
  </sheetData>
  <mergeCells count="1">
    <mergeCell ref="C4:E4"/>
  </mergeCells>
  <pageMargins left="0.75" right="0.75" top="1" bottom="1" header="0.5" footer="0.5"/>
  <pageSetup scale="73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Soledad Garrido Araya</dc:creator>
  <cp:lastModifiedBy>Dominique Garrido</cp:lastModifiedBy>
  <dcterms:created xsi:type="dcterms:W3CDTF">2018-05-02T19:32:06Z</dcterms:created>
  <dcterms:modified xsi:type="dcterms:W3CDTF">2020-10-26T19:19:46Z</dcterms:modified>
</cp:coreProperties>
</file>