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cl0-my.sharepoint.com/personal/dominique_garrido_uv_cl/Documents/AÑO 2024/PRIMER SEMESTRE/ICI512 CONTAB Y FINANZAS/Ejercicios libro diario/"/>
    </mc:Choice>
  </mc:AlternateContent>
  <xr:revisionPtr revIDLastSave="0" documentId="8_{03262442-F20D-BB41-AF7F-D389EE3F8FF9}" xr6:coauthVersionLast="47" xr6:coauthVersionMax="47" xr10:uidLastSave="{00000000-0000-0000-0000-000000000000}"/>
  <bookViews>
    <workbookView xWindow="0" yWindow="720" windowWidth="29400" windowHeight="18400" xr2:uid="{64E4A9A5-B214-4DB9-B8B4-06ED7E155C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L52" i="1"/>
  <c r="L51" i="1"/>
  <c r="M52" i="1"/>
  <c r="J27" i="1"/>
  <c r="I37" i="1"/>
  <c r="Y34" i="1"/>
  <c r="X14" i="1"/>
  <c r="E120" i="1"/>
  <c r="B120" i="1"/>
  <c r="A13" i="1"/>
  <c r="I163" i="1"/>
  <c r="G106" i="1"/>
  <c r="J128" i="1" s="1"/>
  <c r="F105" i="1"/>
  <c r="I136" i="1" s="1"/>
  <c r="I138" i="1" s="1"/>
  <c r="F104" i="1"/>
  <c r="I146" i="1" s="1"/>
  <c r="I150" i="1" s="1"/>
  <c r="J155" i="1"/>
  <c r="J157" i="1" s="1"/>
  <c r="G107" i="1" s="1"/>
  <c r="I162" i="1" s="1"/>
  <c r="L131" i="1"/>
  <c r="L126" i="1"/>
  <c r="G101" i="1"/>
  <c r="J127" i="1" s="1"/>
  <c r="L121" i="1"/>
  <c r="M115" i="1"/>
  <c r="M116" i="1" s="1"/>
  <c r="M114" i="1"/>
  <c r="E90" i="1"/>
  <c r="N93" i="1"/>
  <c r="G91" i="1" s="1"/>
  <c r="K89" i="1"/>
  <c r="H162" i="1" l="1"/>
  <c r="G96" i="1"/>
  <c r="J131" i="1"/>
  <c r="G97" i="1"/>
  <c r="J149" i="1" s="1"/>
  <c r="M117" i="1"/>
  <c r="N94" i="1"/>
  <c r="G92" i="1" s="1"/>
  <c r="J148" i="1" s="1"/>
  <c r="C85" i="1"/>
  <c r="M79" i="1"/>
  <c r="N79" i="1" s="1"/>
  <c r="F81" i="1" s="1"/>
  <c r="G82" i="1" s="1"/>
  <c r="N78" i="1"/>
  <c r="L81" i="1" s="1"/>
  <c r="G77" i="1" s="1"/>
  <c r="I168" i="1" s="1"/>
  <c r="K69" i="1"/>
  <c r="M62" i="1"/>
  <c r="N62" i="1" s="1"/>
  <c r="F66" i="1" s="1"/>
  <c r="G67" i="1" s="1"/>
  <c r="N61" i="1"/>
  <c r="L64" i="1" s="1"/>
  <c r="G62" i="1" s="1"/>
  <c r="G49" i="1"/>
  <c r="J29" i="1" s="1"/>
  <c r="J46" i="1"/>
  <c r="J48" i="1" s="1"/>
  <c r="I36" i="1"/>
  <c r="C47" i="1" s="1"/>
  <c r="I26" i="1"/>
  <c r="E49" i="1" s="1"/>
  <c r="F42" i="1"/>
  <c r="F43" i="1" s="1"/>
  <c r="I28" i="1" s="1"/>
  <c r="G39" i="1"/>
  <c r="X22" i="1"/>
  <c r="F34" i="1" s="1"/>
  <c r="G35" i="1" s="1"/>
  <c r="X21" i="1"/>
  <c r="X16" i="1"/>
  <c r="V16" i="1" s="1"/>
  <c r="J18" i="1"/>
  <c r="I17" i="1"/>
  <c r="B122" i="1" s="1"/>
  <c r="G19" i="1"/>
  <c r="E19" i="1"/>
  <c r="I10" i="1"/>
  <c r="B121" i="1" s="1"/>
  <c r="G14" i="1"/>
  <c r="J11" i="1" s="1"/>
  <c r="F8" i="1"/>
  <c r="I18" i="1" s="1"/>
  <c r="F7" i="1"/>
  <c r="I11" i="1" s="1"/>
  <c r="V24" i="1" l="1"/>
  <c r="AA21" i="1"/>
  <c r="F22" i="1"/>
  <c r="V17" i="1"/>
  <c r="V18" i="1" s="1"/>
  <c r="I167" i="1"/>
  <c r="I169" i="1" s="1"/>
  <c r="F110" i="1" s="1"/>
  <c r="G111" i="1" s="1"/>
  <c r="F48" i="1"/>
  <c r="F95" i="1"/>
  <c r="J13" i="1"/>
  <c r="E121" i="1" s="1"/>
  <c r="E123" i="1" s="1"/>
  <c r="G30" i="1"/>
  <c r="J55" i="1" s="1"/>
  <c r="K55" i="1" s="1"/>
  <c r="V25" i="1"/>
  <c r="G31" i="1" s="1"/>
  <c r="L82" i="1"/>
  <c r="L65" i="1"/>
  <c r="J20" i="1"/>
  <c r="E122" i="1" s="1"/>
  <c r="V26" i="1" l="1"/>
  <c r="F23" i="1"/>
  <c r="I27" i="1" s="1"/>
  <c r="I29" i="1" s="1"/>
  <c r="L83" i="1"/>
  <c r="F76" i="1" s="1"/>
  <c r="G78" i="1"/>
  <c r="J147" i="1" s="1"/>
  <c r="I127" i="1"/>
  <c r="I131" i="1" s="1"/>
  <c r="L120" i="1"/>
  <c r="G53" i="1"/>
  <c r="F52" i="1"/>
  <c r="F85" i="1" s="1"/>
  <c r="G86" i="1" s="1"/>
  <c r="F28" i="1"/>
  <c r="F29" i="1"/>
  <c r="L66" i="1"/>
  <c r="F61" i="1" s="1"/>
  <c r="G63" i="1"/>
  <c r="J37" i="1"/>
  <c r="J38" i="1" s="1"/>
  <c r="F47" i="1" s="1"/>
  <c r="I38" i="1" s="1"/>
  <c r="G25" i="1" l="1"/>
  <c r="G24" i="1"/>
  <c r="G55" i="1" s="1"/>
  <c r="J146" i="1"/>
  <c r="J150" i="1" s="1"/>
  <c r="L125" i="1"/>
  <c r="L122" i="1"/>
  <c r="L89" i="1"/>
  <c r="G90" i="1"/>
  <c r="F55" i="1"/>
  <c r="L69" i="1" l="1"/>
  <c r="F70" i="1"/>
  <c r="L90" i="1"/>
  <c r="L91" i="1"/>
  <c r="F89" i="1" s="1"/>
  <c r="F113" i="1" s="1"/>
  <c r="L130" i="1"/>
  <c r="L132" i="1" s="1"/>
  <c r="T130" i="1" s="1"/>
  <c r="U131" i="1" s="1"/>
  <c r="L127" i="1"/>
  <c r="T125" i="1" s="1"/>
  <c r="U126" i="1" s="1"/>
  <c r="L70" i="1" l="1"/>
  <c r="N71" i="1" s="1"/>
  <c r="L74" i="1"/>
  <c r="G71" i="1" s="1"/>
  <c r="G72" i="1" l="1"/>
  <c r="G113" i="1" s="1"/>
  <c r="N72" i="1"/>
  <c r="G73" i="1" s="1"/>
  <c r="J136" i="1" s="1"/>
  <c r="J138" i="1" s="1"/>
  <c r="Y33" i="1"/>
</calcChain>
</file>

<file path=xl/sharedStrings.xml><?xml version="1.0" encoding="utf-8"?>
<sst xmlns="http://schemas.openxmlformats.org/spreadsheetml/2006/main" count="319" uniqueCount="170">
  <si>
    <t>LIBRO DIARIO</t>
  </si>
  <si>
    <t>MES DE MARZO</t>
  </si>
  <si>
    <t>FECHA</t>
  </si>
  <si>
    <t>DETALLE</t>
  </si>
  <si>
    <t>DEBE</t>
  </si>
  <si>
    <t>HABER</t>
  </si>
  <si>
    <t>Asiento 1</t>
  </si>
  <si>
    <t>Cuenta obligada María</t>
  </si>
  <si>
    <t>Cuenta obligada Mariana</t>
  </si>
  <si>
    <t xml:space="preserve">a </t>
  </si>
  <si>
    <t>G: Constitución sociedad de personas</t>
  </si>
  <si>
    <t>G: glosa--&gt; breve reseña de la operación comercial</t>
  </si>
  <si>
    <t>Asiento 2</t>
  </si>
  <si>
    <t>Caja</t>
  </si>
  <si>
    <t>Mercaderías</t>
  </si>
  <si>
    <t>saldo deudor</t>
  </si>
  <si>
    <t>debe</t>
  </si>
  <si>
    <t>haber</t>
  </si>
  <si>
    <t xml:space="preserve">G: aportes efectivos socia María. Valor unita mercad $2.300 </t>
  </si>
  <si>
    <t>Asiento 3</t>
  </si>
  <si>
    <t>Maquinaria</t>
  </si>
  <si>
    <t>G aportes efectivos socia Mariana</t>
  </si>
  <si>
    <t>compra mercaderías</t>
  </si>
  <si>
    <t>mercadería</t>
  </si>
  <si>
    <t>unidades</t>
  </si>
  <si>
    <t>valor unitario</t>
  </si>
  <si>
    <t>Asiento 4</t>
  </si>
  <si>
    <t>IVA CF</t>
  </si>
  <si>
    <t>Proveedores</t>
  </si>
  <si>
    <t xml:space="preserve">G: compra mercadería según factura 156479 de 2.000 uu </t>
  </si>
  <si>
    <t>Asiento 5</t>
  </si>
  <si>
    <t>venta</t>
  </si>
  <si>
    <t>Precio de venta</t>
  </si>
  <si>
    <t>costo de ventas</t>
  </si>
  <si>
    <t>Valores netos</t>
  </si>
  <si>
    <t>total neto</t>
  </si>
  <si>
    <t>Ingreso por ventas</t>
  </si>
  <si>
    <t>costo de ventas / disminución de mercaderías</t>
  </si>
  <si>
    <t>IVA DF 19%</t>
  </si>
  <si>
    <t>40% letra de cambio y 60% en efectivo</t>
  </si>
  <si>
    <t>Letra de Cambio</t>
  </si>
  <si>
    <t>IVA DF</t>
  </si>
  <si>
    <t>G: venta según factura 0001 de 800 unidades</t>
  </si>
  <si>
    <t>Costo de ventas</t>
  </si>
  <si>
    <t>G: ajuste costo de ventas</t>
  </si>
  <si>
    <t>Asiento 6</t>
  </si>
  <si>
    <t>Gastos Generales</t>
  </si>
  <si>
    <t>G: compra articulos de escritorio según boleta xx</t>
  </si>
  <si>
    <t>Asiento 7</t>
  </si>
  <si>
    <t>Asiento 8</t>
  </si>
  <si>
    <t>G: pagos gastos básicos según facturas xx, zz, yy.</t>
  </si>
  <si>
    <t>Asiento 9</t>
  </si>
  <si>
    <t>Remanente CF</t>
  </si>
  <si>
    <t>SALDADA</t>
  </si>
  <si>
    <t>UTM / Abril</t>
  </si>
  <si>
    <t>RemCF/UTM</t>
  </si>
  <si>
    <t>Aproximado</t>
  </si>
  <si>
    <t>G: Ajuste determinación IVA mes de Marzo, Rem CF en UTM equivalente a 7,94</t>
  </si>
  <si>
    <t>PPM</t>
  </si>
  <si>
    <t>pago provisional mensual</t>
  </si>
  <si>
    <t>va desde 1% --&gt; sobre las ventas netas</t>
  </si>
  <si>
    <t>Ventas netas</t>
  </si>
  <si>
    <t>Asuma 2% ppm para esta empresa</t>
  </si>
  <si>
    <t>2%ppm</t>
  </si>
  <si>
    <t>PPM por Pagar</t>
  </si>
  <si>
    <t>G: determinación PPM Marzo</t>
  </si>
  <si>
    <t>TOTALES</t>
  </si>
  <si>
    <t>LIBRO DIARIO MES DE MARZO 2018</t>
  </si>
  <si>
    <t>LIBRO DIARIO MES DE ABRIL 2018</t>
  </si>
  <si>
    <t>Asiento 10</t>
  </si>
  <si>
    <t>caja</t>
  </si>
  <si>
    <t>a</t>
  </si>
  <si>
    <t>G: venta segpun factura 002 al contado</t>
  </si>
  <si>
    <t>Asiento 11</t>
  </si>
  <si>
    <t>pago anticipado deuda con proveedor</t>
  </si>
  <si>
    <t>obtendremos un descuento financiero (o sea a la deuda)</t>
  </si>
  <si>
    <t>(Valor con IVA incluido)</t>
  </si>
  <si>
    <t>Descuento del 5%</t>
  </si>
  <si>
    <t>(con IVA)</t>
  </si>
  <si>
    <t>Detallarlo</t>
  </si>
  <si>
    <t>Neto</t>
  </si>
  <si>
    <t>Monto del descuento</t>
  </si>
  <si>
    <t>A pagar al proveedor</t>
  </si>
  <si>
    <t>flujo de dinero (salida)</t>
  </si>
  <si>
    <t>Descuento obtenido</t>
  </si>
  <si>
    <t>G: pago anticipado de deudas proveedores (dscto 5%)</t>
  </si>
  <si>
    <t>Asiento 12</t>
  </si>
  <si>
    <t>Asiento 13</t>
  </si>
  <si>
    <t>Asiento 14</t>
  </si>
  <si>
    <t>Asiento 15</t>
  </si>
  <si>
    <t>G: declaración y/o pago form 29 mes de marzo</t>
  </si>
  <si>
    <t>Asiento 16</t>
  </si>
  <si>
    <t>Letra vencida (por parte clientes)</t>
  </si>
  <si>
    <t>Deuda cliente</t>
  </si>
  <si>
    <t>Interes por Mora 2,5%</t>
  </si>
  <si>
    <t>Intereses cobrados</t>
  </si>
  <si>
    <t>Total a cobrar</t>
  </si>
  <si>
    <t>pero debemos detallar el cobro de interereses</t>
  </si>
  <si>
    <t>NETO</t>
  </si>
  <si>
    <t xml:space="preserve">G: cobro letra de cliente fuera de plazo </t>
  </si>
  <si>
    <t>MERMAS Y CASTIGOS</t>
  </si>
  <si>
    <t>MERMAS--&gt;</t>
  </si>
  <si>
    <t>BAJAS DE MERCADERÍAS POR ESTAR EN MAL ESTADO</t>
  </si>
  <si>
    <t>POR MERCADERIAS O PRODUCTOS QUE SE DAN DE BAJA</t>
  </si>
  <si>
    <t>CASTIGOS--&gt;</t>
  </si>
  <si>
    <t>QUE SE DAN DE BAJA MERCADERIAS PERO QUE LO GENERAL YA NO EXISTE</t>
  </si>
  <si>
    <t>SI ESTA JUSTIFICADA</t>
  </si>
  <si>
    <t>NO ESTÁ JUSTIFICADA</t>
  </si>
  <si>
    <t>SINIESTRO</t>
  </si>
  <si>
    <t>CATASTROFE</t>
  </si>
  <si>
    <t>INCENDIOS, O CUALQUIER HECHO INTENCIONADO POR EL HOMBRE</t>
  </si>
  <si>
    <t>FENOMENOS DE LA NATURALEZA</t>
  </si>
  <si>
    <t>NO PAGO IVA DF</t>
  </si>
  <si>
    <t>PERDIDAS, O FALTANTES QUE NO LOGRO JUSTIFICAR</t>
  </si>
  <si>
    <t>SE DEBE PAGAR IVA DF</t>
  </si>
  <si>
    <t>DA BAJAS MERCADERÍAS POR ESTAR EN MAL ESTADO</t>
  </si>
  <si>
    <t>VALOR UNITARIO MERCAD</t>
  </si>
  <si>
    <t>Unidades Deterioradas</t>
  </si>
  <si>
    <t>Baja injustificada</t>
  </si>
  <si>
    <t>sin IVA DF</t>
  </si>
  <si>
    <t>con IVA DF</t>
  </si>
  <si>
    <t>(perdida por) mermas y castigos</t>
  </si>
  <si>
    <t>Mermas y Castigos</t>
  </si>
  <si>
    <t>Asiento 17</t>
  </si>
  <si>
    <t>G: se da de baja 130 unidades de mercaderias (hacer factura)</t>
  </si>
  <si>
    <t>Asiento 18</t>
  </si>
  <si>
    <t>Actualización remanente CF</t>
  </si>
  <si>
    <t>Remanente CF marzo</t>
  </si>
  <si>
    <t>UTM</t>
  </si>
  <si>
    <t>Actualizar Rem CF (abril)</t>
  </si>
  <si>
    <t>UTM Mayo</t>
  </si>
  <si>
    <t>Diferencia</t>
  </si>
  <si>
    <t>negativa quiere  decir que baja nuestro monto de rem cf</t>
  </si>
  <si>
    <t>Corrección Monetaria</t>
  </si>
  <si>
    <t>G: ajuste Remanente CF marzo-abril</t>
  </si>
  <si>
    <t>Caso B que la UTM haya subido de valor</t>
  </si>
  <si>
    <t>positiva el REM CF aumenta</t>
  </si>
  <si>
    <t>Caso C que la UTM mantiene su valor</t>
  </si>
  <si>
    <t>Asiento 19</t>
  </si>
  <si>
    <t>REMANENTE CF</t>
  </si>
  <si>
    <t>Saldo inicial</t>
  </si>
  <si>
    <t>Por lo gral el IVA CF debe es mayor al haber (IVA a favor)</t>
  </si>
  <si>
    <t>Haber es mayor que el Debe (IVA en contra lo deben devolver)</t>
  </si>
  <si>
    <t>saldo acreedor</t>
  </si>
  <si>
    <t>solo en este caso que el IVA CF es saldo acreedor se debe sumar al IVA DF (esto es para reintegrarlo al fisco)</t>
  </si>
  <si>
    <t>IVA a Pagar</t>
  </si>
  <si>
    <t>Saldo acreedor</t>
  </si>
  <si>
    <t>(rebajar al monto que se tiene que pagar)</t>
  </si>
  <si>
    <t>A Pagar total</t>
  </si>
  <si>
    <t>G: ajuste IVA mes de abril</t>
  </si>
  <si>
    <t>saldado</t>
  </si>
  <si>
    <t>IVA a pagar</t>
  </si>
  <si>
    <t>Asiento 20</t>
  </si>
  <si>
    <t>PPM por pagar</t>
  </si>
  <si>
    <t>G; ajsute PPM Abril</t>
  </si>
  <si>
    <t>Capital Social</t>
  </si>
  <si>
    <t>Valor C/U</t>
  </si>
  <si>
    <t>PATRIMONIO INICIAL AL 02 DE MARZO 2018</t>
  </si>
  <si>
    <t>menos:</t>
  </si>
  <si>
    <t>Patrimonio Inicial</t>
  </si>
  <si>
    <t>capital efectivamente pagado o enterado</t>
  </si>
  <si>
    <t>si firma el 13 de marzo a 30 dias deberia pagar el 12 de abril</t>
  </si>
  <si>
    <t>CALCULO DE LA COMPRA 07 MARZO</t>
  </si>
  <si>
    <t>Descuento $50 C/U</t>
  </si>
  <si>
    <t>Total</t>
  </si>
  <si>
    <t>40% efectivo y 1 letra a 45 días</t>
  </si>
  <si>
    <t>sin  IVA</t>
  </si>
  <si>
    <t>SI ESTO HUBIESE SIDO COMPRADO CON FACTURA</t>
  </si>
  <si>
    <t>sd</t>
  </si>
  <si>
    <t>*** FIJARSE QUE HUBO UN DESCUENTO POR CAJA O POR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</si>
</sst>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0" xfId="0" applyNumberFormat="1"/>
    <xf numFmtId="0" fontId="3" fillId="0" borderId="0" xfId="0" applyFont="1"/>
    <xf numFmtId="3" fontId="0" fillId="0" borderId="2" xfId="0" applyNumberFormat="1" applyBorder="1"/>
    <xf numFmtId="3" fontId="0" fillId="0" borderId="4" xfId="0" applyNumberFormat="1" applyBorder="1"/>
    <xf numFmtId="0" fontId="0" fillId="0" borderId="5" xfId="0" applyBorder="1"/>
    <xf numFmtId="3" fontId="0" fillId="0" borderId="6" xfId="0" applyNumberFormat="1" applyBorder="1"/>
    <xf numFmtId="0" fontId="0" fillId="0" borderId="7" xfId="0" applyBorder="1"/>
    <xf numFmtId="0" fontId="3" fillId="0" borderId="8" xfId="0" applyFont="1" applyBorder="1"/>
    <xf numFmtId="0" fontId="0" fillId="0" borderId="8" xfId="0" applyBorder="1" applyAlignment="1">
      <alignment horizontal="center"/>
    </xf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right"/>
    </xf>
    <xf numFmtId="3" fontId="0" fillId="0" borderId="3" xfId="0" applyNumberFormat="1" applyBorder="1"/>
    <xf numFmtId="3" fontId="0" fillId="0" borderId="5" xfId="0" applyNumberFormat="1" applyBorder="1"/>
    <xf numFmtId="3" fontId="2" fillId="2" borderId="0" xfId="0" applyNumberFormat="1" applyFont="1" applyFill="1"/>
    <xf numFmtId="3" fontId="2" fillId="2" borderId="5" xfId="0" applyNumberFormat="1" applyFont="1" applyFill="1" applyBorder="1"/>
    <xf numFmtId="16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14" fontId="2" fillId="0" borderId="3" xfId="0" applyNumberFormat="1" applyFont="1" applyBorder="1"/>
    <xf numFmtId="3" fontId="0" fillId="2" borderId="0" xfId="0" applyNumberFormat="1" applyFill="1"/>
    <xf numFmtId="3" fontId="0" fillId="0" borderId="7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2" fillId="0" borderId="5" xfId="0" applyNumberFormat="1" applyFont="1" applyBorder="1"/>
    <xf numFmtId="3" fontId="2" fillId="0" borderId="12" xfId="0" applyNumberFormat="1" applyFont="1" applyBorder="1"/>
    <xf numFmtId="3" fontId="2" fillId="0" borderId="13" xfId="0" applyNumberFormat="1" applyFont="1" applyBorder="1"/>
    <xf numFmtId="164" fontId="0" fillId="0" borderId="0" xfId="0" applyNumberFormat="1"/>
    <xf numFmtId="3" fontId="4" fillId="0" borderId="0" xfId="0" applyNumberFormat="1" applyFont="1"/>
    <xf numFmtId="4" fontId="4" fillId="0" borderId="0" xfId="0" applyNumberFormat="1" applyFont="1"/>
    <xf numFmtId="0" fontId="2" fillId="0" borderId="11" xfId="0" applyFont="1" applyBorder="1"/>
    <xf numFmtId="3" fontId="2" fillId="0" borderId="10" xfId="0" applyNumberFormat="1" applyFont="1" applyBorder="1"/>
    <xf numFmtId="3" fontId="2" fillId="0" borderId="14" xfId="0" applyNumberFormat="1" applyFont="1" applyBorder="1"/>
    <xf numFmtId="16" fontId="2" fillId="0" borderId="0" xfId="0" applyNumberFormat="1" applyFont="1"/>
    <xf numFmtId="3" fontId="3" fillId="0" borderId="0" xfId="0" applyNumberFormat="1" applyFont="1"/>
    <xf numFmtId="3" fontId="6" fillId="0" borderId="0" xfId="0" applyNumberFormat="1" applyFont="1"/>
    <xf numFmtId="3" fontId="0" fillId="0" borderId="0" xfId="0" applyNumberFormat="1" applyAlignment="1">
      <alignment wrapText="1"/>
    </xf>
    <xf numFmtId="3" fontId="0" fillId="3" borderId="0" xfId="0" applyNumberFormat="1" applyFill="1"/>
    <xf numFmtId="3" fontId="2" fillId="0" borderId="15" xfId="0" applyNumberFormat="1" applyFont="1" applyBorder="1"/>
    <xf numFmtId="3" fontId="0" fillId="0" borderId="16" xfId="0" applyNumberFormat="1" applyBorder="1"/>
    <xf numFmtId="0" fontId="0" fillId="0" borderId="16" xfId="0" applyBorder="1"/>
    <xf numFmtId="0" fontId="0" fillId="0" borderId="17" xfId="0" applyBorder="1"/>
    <xf numFmtId="3" fontId="0" fillId="3" borderId="18" xfId="0" applyNumberFormat="1" applyFill="1" applyBorder="1"/>
    <xf numFmtId="0" fontId="0" fillId="0" borderId="19" xfId="0" applyBorder="1"/>
    <xf numFmtId="3" fontId="0" fillId="0" borderId="18" xfId="0" applyNumberFormat="1" applyBorder="1"/>
    <xf numFmtId="0" fontId="0" fillId="0" borderId="20" xfId="0" applyBorder="1"/>
    <xf numFmtId="3" fontId="0" fillId="0" borderId="21" xfId="0" applyNumberFormat="1" applyBorder="1"/>
    <xf numFmtId="0" fontId="0" fillId="0" borderId="21" xfId="0" applyBorder="1"/>
    <xf numFmtId="0" fontId="0" fillId="0" borderId="22" xfId="0" applyBorder="1"/>
    <xf numFmtId="3" fontId="2" fillId="0" borderId="23" xfId="0" applyNumberFormat="1" applyFont="1" applyBorder="1"/>
    <xf numFmtId="3" fontId="0" fillId="3" borderId="24" xfId="0" applyNumberFormat="1" applyFill="1" applyBorder="1"/>
    <xf numFmtId="4" fontId="0" fillId="0" borderId="0" xfId="0" applyNumberFormat="1"/>
    <xf numFmtId="3" fontId="2" fillId="3" borderId="0" xfId="0" applyNumberFormat="1" applyFont="1" applyFill="1"/>
    <xf numFmtId="3" fontId="7" fillId="0" borderId="0" xfId="0" applyNumberFormat="1" applyFon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2" fillId="3" borderId="0" xfId="0" applyFont="1" applyFill="1"/>
    <xf numFmtId="3" fontId="9" fillId="0" borderId="12" xfId="0" applyNumberFormat="1" applyFont="1" applyBorder="1"/>
    <xf numFmtId="3" fontId="9" fillId="0" borderId="25" xfId="0" applyNumberFormat="1" applyFont="1" applyBorder="1"/>
    <xf numFmtId="3" fontId="0" fillId="0" borderId="15" xfId="0" applyNumberFormat="1" applyBorder="1"/>
    <xf numFmtId="3" fontId="0" fillId="0" borderId="17" xfId="0" applyNumberFormat="1" applyBorder="1" applyAlignment="1">
      <alignment horizontal="right"/>
    </xf>
    <xf numFmtId="3" fontId="8" fillId="0" borderId="26" xfId="0" applyNumberFormat="1" applyFont="1" applyBorder="1"/>
    <xf numFmtId="3" fontId="8" fillId="0" borderId="27" xfId="0" applyNumberFormat="1" applyFont="1" applyBorder="1"/>
    <xf numFmtId="3" fontId="0" fillId="0" borderId="27" xfId="0" applyNumberFormat="1" applyBorder="1"/>
    <xf numFmtId="3" fontId="0" fillId="0" borderId="20" xfId="0" applyNumberFormat="1" applyBorder="1"/>
    <xf numFmtId="3" fontId="0" fillId="0" borderId="22" xfId="0" applyNumberFormat="1" applyBorder="1"/>
    <xf numFmtId="3" fontId="0" fillId="0" borderId="26" xfId="0" applyNumberFormat="1" applyBorder="1"/>
    <xf numFmtId="3" fontId="0" fillId="0" borderId="17" xfId="0" applyNumberFormat="1" applyBorder="1"/>
    <xf numFmtId="3" fontId="0" fillId="0" borderId="19" xfId="0" applyNumberFormat="1" applyBorder="1" applyAlignment="1">
      <alignment horizontal="right"/>
    </xf>
    <xf numFmtId="3" fontId="0" fillId="3" borderId="17" xfId="0" applyNumberFormat="1" applyFill="1" applyBorder="1" applyAlignment="1">
      <alignment horizontal="right"/>
    </xf>
    <xf numFmtId="3" fontId="2" fillId="3" borderId="13" xfId="0" applyNumberFormat="1" applyFont="1" applyFill="1" applyBorder="1"/>
    <xf numFmtId="3" fontId="0" fillId="0" borderId="29" xfId="0" applyNumberFormat="1" applyBorder="1"/>
    <xf numFmtId="3" fontId="2" fillId="0" borderId="20" xfId="0" applyNumberFormat="1" applyFont="1" applyBorder="1"/>
    <xf numFmtId="3" fontId="8" fillId="0" borderId="30" xfId="0" applyNumberFormat="1" applyFont="1" applyBorder="1"/>
    <xf numFmtId="3" fontId="8" fillId="0" borderId="0" xfId="0" applyNumberFormat="1" applyFont="1"/>
    <xf numFmtId="3" fontId="2" fillId="0" borderId="1" xfId="0" applyNumberFormat="1" applyFont="1" applyBorder="1"/>
    <xf numFmtId="0" fontId="2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0" borderId="15" xfId="0" applyFont="1" applyBorder="1"/>
    <xf numFmtId="3" fontId="2" fillId="3" borderId="17" xfId="0" applyNumberFormat="1" applyFont="1" applyFill="1" applyBorder="1"/>
    <xf numFmtId="0" fontId="2" fillId="0" borderId="18" xfId="0" applyFont="1" applyBorder="1"/>
    <xf numFmtId="3" fontId="2" fillId="0" borderId="19" xfId="0" applyNumberFormat="1" applyFont="1" applyBorder="1"/>
    <xf numFmtId="0" fontId="0" fillId="0" borderId="18" xfId="0" applyBorder="1"/>
    <xf numFmtId="3" fontId="0" fillId="0" borderId="19" xfId="0" applyNumberFormat="1" applyBorder="1"/>
    <xf numFmtId="3" fontId="2" fillId="0" borderId="21" xfId="0" applyNumberFormat="1" applyFont="1" applyBorder="1"/>
    <xf numFmtId="16" fontId="2" fillId="0" borderId="15" xfId="0" applyNumberFormat="1" applyFont="1" applyBorder="1"/>
    <xf numFmtId="0" fontId="2" fillId="0" borderId="16" xfId="0" applyFont="1" applyBorder="1"/>
    <xf numFmtId="3" fontId="0" fillId="3" borderId="19" xfId="0" applyNumberFormat="1" applyFill="1" applyBorder="1"/>
    <xf numFmtId="0" fontId="0" fillId="3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3" fontId="2" fillId="3" borderId="8" xfId="0" applyNumberFormat="1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19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18</xdr:col>
      <xdr:colOff>180975</xdr:colOff>
      <xdr:row>47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D362BA-44B0-43D4-A5EB-7622F09E0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190500"/>
          <a:ext cx="5610225" cy="900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23</xdr:row>
      <xdr:rowOff>142875</xdr:rowOff>
    </xdr:from>
    <xdr:to>
      <xdr:col>19</xdr:col>
      <xdr:colOff>676275</xdr:colOff>
      <xdr:row>26</xdr:row>
      <xdr:rowOff>95250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DCC98B7B-5376-478F-9098-E61ECE33D7A5}"/>
            </a:ext>
          </a:extLst>
        </xdr:cNvPr>
        <xdr:cNvCxnSpPr/>
      </xdr:nvCxnSpPr>
      <xdr:spPr>
        <a:xfrm>
          <a:off x="11620500" y="4572000"/>
          <a:ext cx="594360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6E0B0-F071-4650-AA13-B08CBB42FAA3}">
  <dimension ref="A2:AF352"/>
  <sheetViews>
    <sheetView tabSelected="1" zoomScale="229" zoomScaleNormal="270" workbookViewId="0">
      <selection activeCell="E24" sqref="E24"/>
    </sheetView>
  </sheetViews>
  <sheetFormatPr baseColWidth="10" defaultRowHeight="15" x14ac:dyDescent="0.2"/>
  <cols>
    <col min="3" max="3" width="20.5" customWidth="1"/>
    <col min="4" max="4" width="4.5" style="1" customWidth="1"/>
    <col min="5" max="5" width="15.6640625" customWidth="1"/>
    <col min="6" max="6" width="20.1640625" customWidth="1"/>
    <col min="7" max="7" width="13.6640625" customWidth="1"/>
    <col min="9" max="9" width="14.6640625" customWidth="1"/>
    <col min="11" max="11" width="25.5" customWidth="1"/>
    <col min="12" max="12" width="12.83203125" customWidth="1"/>
    <col min="21" max="21" width="18.83203125" bestFit="1" customWidth="1"/>
    <col min="22" max="22" width="13.1640625" bestFit="1" customWidth="1"/>
  </cols>
  <sheetData>
    <row r="2" spans="1:32" x14ac:dyDescent="0.2">
      <c r="B2" t="s">
        <v>0</v>
      </c>
      <c r="E2" t="s">
        <v>11</v>
      </c>
    </row>
    <row r="3" spans="1:32" x14ac:dyDescent="0.2">
      <c r="B3" t="s">
        <v>1</v>
      </c>
    </row>
    <row r="4" spans="1:32" ht="19" x14ac:dyDescent="0.25">
      <c r="B4" s="100" t="s">
        <v>67</v>
      </c>
      <c r="C4" s="100"/>
      <c r="D4" s="100"/>
      <c r="E4" s="100"/>
      <c r="F4" s="100"/>
      <c r="G4" s="100"/>
    </row>
    <row r="5" spans="1:32" x14ac:dyDescent="0.2">
      <c r="B5" s="2" t="s">
        <v>2</v>
      </c>
      <c r="C5" s="101" t="s">
        <v>3</v>
      </c>
      <c r="D5" s="101"/>
      <c r="E5" s="101"/>
      <c r="F5" s="2" t="s">
        <v>4</v>
      </c>
      <c r="G5" s="2" t="s">
        <v>5</v>
      </c>
    </row>
    <row r="6" spans="1:32" x14ac:dyDescent="0.2">
      <c r="B6" s="24">
        <v>43160</v>
      </c>
      <c r="C6" s="98" t="s">
        <v>6</v>
      </c>
      <c r="D6" s="98"/>
      <c r="E6" s="98"/>
      <c r="F6" s="5"/>
      <c r="G6" s="6"/>
      <c r="H6" s="3"/>
      <c r="I6" s="3"/>
      <c r="J6" s="3"/>
      <c r="K6" s="3"/>
      <c r="L6" s="3"/>
    </row>
    <row r="7" spans="1:32" x14ac:dyDescent="0.2">
      <c r="B7" s="7"/>
      <c r="C7" t="s">
        <v>7</v>
      </c>
      <c r="F7" s="3">
        <f>G9*0.5</f>
        <v>7500000</v>
      </c>
      <c r="G7" s="8"/>
      <c r="H7" s="3"/>
      <c r="I7" s="3"/>
      <c r="J7" s="3"/>
      <c r="K7" s="3"/>
      <c r="L7" s="3"/>
    </row>
    <row r="8" spans="1:32" x14ac:dyDescent="0.2">
      <c r="B8" s="7"/>
      <c r="C8" t="s">
        <v>8</v>
      </c>
      <c r="F8" s="3">
        <f>G9*0.5</f>
        <v>7500000</v>
      </c>
      <c r="G8" s="8"/>
      <c r="H8" s="3"/>
      <c r="I8" s="3"/>
      <c r="J8" s="3"/>
      <c r="K8" s="3"/>
      <c r="L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x14ac:dyDescent="0.2">
      <c r="B9" s="7"/>
      <c r="D9" s="1" t="s">
        <v>9</v>
      </c>
      <c r="E9" t="s">
        <v>155</v>
      </c>
      <c r="F9" s="3"/>
      <c r="G9" s="8">
        <v>15000000</v>
      </c>
      <c r="H9" s="3"/>
      <c r="I9" s="3" t="s">
        <v>16</v>
      </c>
      <c r="J9" s="15" t="s">
        <v>17</v>
      </c>
      <c r="K9" s="3"/>
      <c r="L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x14ac:dyDescent="0.2">
      <c r="B10" s="9"/>
      <c r="C10" s="10" t="s">
        <v>10</v>
      </c>
      <c r="D10" s="11"/>
      <c r="E10" s="12"/>
      <c r="F10" s="13"/>
      <c r="G10" s="14"/>
      <c r="H10" s="3"/>
      <c r="I10" s="102" t="str">
        <f>+C7</f>
        <v>Cuenta obligada María</v>
      </c>
      <c r="J10" s="102"/>
      <c r="K10" s="3"/>
      <c r="L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x14ac:dyDescent="0.2">
      <c r="B11" s="24">
        <v>43161</v>
      </c>
      <c r="C11" s="98" t="s">
        <v>12</v>
      </c>
      <c r="D11" s="98"/>
      <c r="E11" s="98"/>
      <c r="F11" s="5"/>
      <c r="G11" s="6"/>
      <c r="H11" s="3"/>
      <c r="I11" s="3">
        <f>+F7</f>
        <v>7500000</v>
      </c>
      <c r="J11" s="16">
        <f>+G14</f>
        <v>5800000</v>
      </c>
      <c r="K11" s="3"/>
      <c r="L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x14ac:dyDescent="0.2">
      <c r="A12" t="s">
        <v>156</v>
      </c>
      <c r="B12" s="7"/>
      <c r="C12" t="s">
        <v>13</v>
      </c>
      <c r="F12" s="3">
        <v>3500000</v>
      </c>
      <c r="G12" s="8"/>
      <c r="H12" s="3"/>
      <c r="I12" s="3"/>
      <c r="J12" s="17"/>
      <c r="K12" s="3"/>
      <c r="L12" s="3"/>
      <c r="U12" s="83" t="s">
        <v>162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x14ac:dyDescent="0.2">
      <c r="A13">
        <f>+F13/1000</f>
        <v>2300</v>
      </c>
      <c r="B13" s="7"/>
      <c r="C13" t="s">
        <v>14</v>
      </c>
      <c r="F13" s="3">
        <v>2300000</v>
      </c>
      <c r="G13" s="8"/>
      <c r="H13" s="3"/>
      <c r="I13" s="18" t="s">
        <v>15</v>
      </c>
      <c r="J13" s="19">
        <f>+I11-J11</f>
        <v>1700000</v>
      </c>
      <c r="K13" s="3"/>
      <c r="L13" s="3"/>
      <c r="T13" s="20">
        <v>43897</v>
      </c>
      <c r="U13" t="s">
        <v>22</v>
      </c>
      <c r="V13" s="3"/>
      <c r="W13" s="3" t="s">
        <v>24</v>
      </c>
      <c r="X13" s="3" t="s">
        <v>25</v>
      </c>
      <c r="Y13" s="3"/>
      <c r="Z13" s="3" t="s">
        <v>169</v>
      </c>
      <c r="AA13" s="3"/>
      <c r="AB13" s="3"/>
      <c r="AC13" s="3"/>
      <c r="AD13" s="3"/>
      <c r="AE13" s="3"/>
      <c r="AF13" s="3"/>
    </row>
    <row r="14" spans="1:32" x14ac:dyDescent="0.2">
      <c r="B14" s="7"/>
      <c r="D14" s="1" t="s">
        <v>9</v>
      </c>
      <c r="E14" t="str">
        <f>+C7</f>
        <v>Cuenta obligada María</v>
      </c>
      <c r="F14" s="3"/>
      <c r="G14" s="8">
        <f>F12+F13</f>
        <v>5800000</v>
      </c>
      <c r="H14" s="3"/>
      <c r="I14" s="3"/>
      <c r="J14" s="3"/>
      <c r="K14" s="3"/>
      <c r="L14" s="3"/>
      <c r="U14" t="s">
        <v>23</v>
      </c>
      <c r="V14" s="3">
        <v>4700000</v>
      </c>
      <c r="W14" s="3">
        <v>2000</v>
      </c>
      <c r="X14" s="3">
        <f>V14/W14</f>
        <v>2350</v>
      </c>
      <c r="Y14" s="3"/>
      <c r="Z14" s="3"/>
      <c r="AA14" s="3"/>
      <c r="AB14" s="3"/>
      <c r="AC14" s="3"/>
      <c r="AD14" s="3"/>
      <c r="AE14" s="3"/>
      <c r="AF14" s="3"/>
    </row>
    <row r="15" spans="1:32" ht="16" thickBot="1" x14ac:dyDescent="0.25">
      <c r="B15" s="9"/>
      <c r="C15" s="10" t="s">
        <v>18</v>
      </c>
      <c r="D15" s="11"/>
      <c r="E15" s="12"/>
      <c r="F15" s="13"/>
      <c r="G15" s="14"/>
      <c r="H15" s="3"/>
      <c r="I15" s="3"/>
      <c r="J15" s="3"/>
      <c r="K15" s="3"/>
      <c r="L15" s="3"/>
      <c r="U15" s="21" t="s">
        <v>163</v>
      </c>
      <c r="V15" s="22"/>
      <c r="W15" s="22"/>
      <c r="X15" s="22">
        <v>-50</v>
      </c>
      <c r="Y15" s="3"/>
      <c r="Z15" s="3"/>
      <c r="AA15" s="3"/>
      <c r="AB15" s="3"/>
      <c r="AC15" s="3"/>
      <c r="AD15" s="3"/>
      <c r="AE15" s="3"/>
      <c r="AF15" s="3"/>
    </row>
    <row r="16" spans="1:32" x14ac:dyDescent="0.2">
      <c r="B16" s="24">
        <v>43161</v>
      </c>
      <c r="C16" s="98" t="s">
        <v>19</v>
      </c>
      <c r="D16" s="98"/>
      <c r="E16" s="98"/>
      <c r="F16" s="5"/>
      <c r="G16" s="6"/>
      <c r="H16" s="3"/>
      <c r="I16" s="3" t="s">
        <v>16</v>
      </c>
      <c r="J16" s="15" t="s">
        <v>17</v>
      </c>
      <c r="K16" s="3"/>
      <c r="L16" s="3"/>
      <c r="U16" s="87" t="s">
        <v>80</v>
      </c>
      <c r="V16" s="88">
        <f>W16*X16</f>
        <v>4600000</v>
      </c>
      <c r="W16" s="42">
        <v>2000</v>
      </c>
      <c r="X16" s="57">
        <f>+X14+X15</f>
        <v>2300</v>
      </c>
      <c r="Y16" s="3"/>
      <c r="Z16" s="3"/>
      <c r="AA16" s="3"/>
      <c r="AB16" s="3"/>
      <c r="AC16" s="3"/>
      <c r="AD16" s="3"/>
      <c r="AE16" s="3"/>
      <c r="AF16" s="3"/>
    </row>
    <row r="17" spans="2:32" x14ac:dyDescent="0.2">
      <c r="B17" s="7"/>
      <c r="C17" t="s">
        <v>13</v>
      </c>
      <c r="F17" s="3">
        <v>3000000</v>
      </c>
      <c r="G17" s="8"/>
      <c r="H17" s="3"/>
      <c r="I17" s="102" t="str">
        <f>+C8</f>
        <v>Cuenta obligada Mariana</v>
      </c>
      <c r="J17" s="102"/>
      <c r="K17" s="3"/>
      <c r="L17" s="3"/>
      <c r="U17" s="89" t="s">
        <v>27</v>
      </c>
      <c r="V17" s="90">
        <f>V16*19%</f>
        <v>874000</v>
      </c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2:32" ht="16" thickBot="1" x14ac:dyDescent="0.25">
      <c r="B18" s="7"/>
      <c r="C18" t="s">
        <v>20</v>
      </c>
      <c r="F18" s="3">
        <v>2800000</v>
      </c>
      <c r="G18" s="8"/>
      <c r="H18" s="3"/>
      <c r="I18" s="3">
        <f>+F8</f>
        <v>7500000</v>
      </c>
      <c r="J18" s="16">
        <f>+G19</f>
        <v>5800000</v>
      </c>
      <c r="K18" s="3"/>
      <c r="L18" s="3"/>
      <c r="U18" s="89" t="s">
        <v>164</v>
      </c>
      <c r="V18" s="90">
        <f>+V16+V17</f>
        <v>5474000</v>
      </c>
      <c r="W18" s="3" t="s">
        <v>165</v>
      </c>
      <c r="X18" s="3"/>
      <c r="Y18" s="3"/>
      <c r="Z18" s="3"/>
      <c r="AA18" s="3"/>
      <c r="AB18" s="3"/>
      <c r="AC18" s="3"/>
      <c r="AD18" s="3"/>
      <c r="AE18" s="3"/>
      <c r="AF18" s="3"/>
    </row>
    <row r="19" spans="2:32" x14ac:dyDescent="0.2">
      <c r="B19" s="7"/>
      <c r="D19" s="1" t="s">
        <v>9</v>
      </c>
      <c r="E19" t="str">
        <f>+C8</f>
        <v>Cuenta obligada Mariana</v>
      </c>
      <c r="F19" s="3"/>
      <c r="G19" s="8">
        <f>+F17+F18</f>
        <v>5800000</v>
      </c>
      <c r="H19" s="3"/>
      <c r="I19" s="3"/>
      <c r="J19" s="17"/>
      <c r="K19" s="3"/>
      <c r="L19" s="3"/>
      <c r="T19" s="94">
        <v>43903</v>
      </c>
      <c r="U19" s="95" t="s">
        <v>31</v>
      </c>
      <c r="V19" s="44"/>
      <c r="W19" s="44"/>
      <c r="X19" s="44"/>
      <c r="Y19" s="44"/>
      <c r="Z19" s="44"/>
      <c r="AA19" s="44"/>
      <c r="AB19" s="74"/>
      <c r="AC19" s="3"/>
      <c r="AD19" s="3"/>
      <c r="AE19" s="3"/>
      <c r="AF19" s="3"/>
    </row>
    <row r="20" spans="2:32" x14ac:dyDescent="0.2">
      <c r="B20" s="9"/>
      <c r="C20" s="10" t="s">
        <v>21</v>
      </c>
      <c r="D20" s="11"/>
      <c r="E20" s="12"/>
      <c r="F20" s="13"/>
      <c r="G20" s="14"/>
      <c r="H20" s="3"/>
      <c r="I20" s="18" t="s">
        <v>15</v>
      </c>
      <c r="J20" s="19">
        <f>+I18-J18</f>
        <v>1700000</v>
      </c>
      <c r="K20" s="3"/>
      <c r="L20" s="3"/>
      <c r="T20" s="91"/>
      <c r="V20" s="3" t="s">
        <v>34</v>
      </c>
      <c r="W20" s="3" t="s">
        <v>24</v>
      </c>
      <c r="X20" s="3" t="s">
        <v>35</v>
      </c>
      <c r="Y20" s="3"/>
      <c r="Z20" s="3"/>
      <c r="AA20" s="3"/>
      <c r="AB20" s="92"/>
      <c r="AC20" s="3"/>
      <c r="AD20" s="3"/>
      <c r="AE20" s="3"/>
      <c r="AF20" s="3"/>
    </row>
    <row r="21" spans="2:32" x14ac:dyDescent="0.2">
      <c r="B21" s="24">
        <v>43166</v>
      </c>
      <c r="C21" s="98" t="s">
        <v>26</v>
      </c>
      <c r="D21" s="98"/>
      <c r="E21" s="98"/>
      <c r="F21" s="5"/>
      <c r="G21" s="6"/>
      <c r="H21" s="3"/>
      <c r="I21" s="3"/>
      <c r="J21" s="3"/>
      <c r="K21" s="3"/>
      <c r="L21" s="3"/>
      <c r="T21" s="91" t="s">
        <v>166</v>
      </c>
      <c r="U21" t="s">
        <v>32</v>
      </c>
      <c r="V21" s="3">
        <v>3800</v>
      </c>
      <c r="W21" s="3">
        <v>800</v>
      </c>
      <c r="X21" s="25">
        <f>+V21*W21</f>
        <v>3040000</v>
      </c>
      <c r="Y21" s="3" t="s">
        <v>36</v>
      </c>
      <c r="Z21" s="3"/>
      <c r="AA21" s="42">
        <f>+X21*19%</f>
        <v>577600</v>
      </c>
      <c r="AB21" s="96" t="s">
        <v>41</v>
      </c>
      <c r="AC21" s="3"/>
      <c r="AD21" s="3"/>
      <c r="AE21" s="3"/>
      <c r="AF21" s="3"/>
    </row>
    <row r="22" spans="2:32" x14ac:dyDescent="0.2">
      <c r="B22" s="7"/>
      <c r="C22" t="s">
        <v>14</v>
      </c>
      <c r="F22" s="3">
        <f>+V16</f>
        <v>4600000</v>
      </c>
      <c r="G22" s="8"/>
      <c r="H22" s="3"/>
      <c r="I22" s="3"/>
      <c r="J22" s="3"/>
      <c r="K22" s="3"/>
      <c r="L22" s="3"/>
      <c r="T22" s="91"/>
      <c r="U22" t="s">
        <v>33</v>
      </c>
      <c r="V22" s="3">
        <v>2300</v>
      </c>
      <c r="W22" s="3">
        <v>800</v>
      </c>
      <c r="X22" s="3">
        <f>+V22*W22</f>
        <v>1840000</v>
      </c>
      <c r="Y22" s="3" t="s">
        <v>37</v>
      </c>
      <c r="Z22" s="3"/>
      <c r="AA22" s="3"/>
      <c r="AB22" s="92"/>
      <c r="AC22" s="3"/>
      <c r="AD22" s="3"/>
      <c r="AE22" s="3"/>
      <c r="AF22" s="3"/>
    </row>
    <row r="23" spans="2:32" x14ac:dyDescent="0.2">
      <c r="B23" s="7"/>
      <c r="C23" t="s">
        <v>27</v>
      </c>
      <c r="F23" s="3">
        <f>F22*19%</f>
        <v>874000</v>
      </c>
      <c r="G23" s="8"/>
      <c r="H23" s="3"/>
      <c r="I23" s="3"/>
      <c r="J23" s="3"/>
      <c r="K23" s="3"/>
      <c r="L23" s="3"/>
      <c r="T23" s="91"/>
      <c r="V23" s="3"/>
      <c r="W23" s="3"/>
      <c r="X23" s="3"/>
      <c r="Y23" s="3"/>
      <c r="Z23" s="3"/>
      <c r="AA23" s="3"/>
      <c r="AB23" s="92"/>
      <c r="AC23" s="3"/>
      <c r="AD23" s="3"/>
      <c r="AE23" s="3"/>
      <c r="AF23" s="3"/>
    </row>
    <row r="24" spans="2:32" x14ac:dyDescent="0.2">
      <c r="B24" s="7"/>
      <c r="D24" s="1" t="s">
        <v>9</v>
      </c>
      <c r="E24" t="s">
        <v>13</v>
      </c>
      <c r="F24" s="3"/>
      <c r="G24" s="8">
        <f>($F$22+$F$23)*40%</f>
        <v>2189600</v>
      </c>
      <c r="H24" s="3"/>
      <c r="I24" s="3"/>
      <c r="J24" s="3"/>
      <c r="K24" s="3"/>
      <c r="L24" s="3"/>
      <c r="T24" s="91"/>
      <c r="U24" t="s">
        <v>36</v>
      </c>
      <c r="V24" s="3">
        <f>+X21</f>
        <v>3040000</v>
      </c>
      <c r="W24" s="3"/>
      <c r="X24" s="3"/>
      <c r="Y24" s="3"/>
      <c r="Z24" s="3"/>
      <c r="AA24" s="3"/>
      <c r="AB24" s="92"/>
      <c r="AC24" s="3"/>
      <c r="AD24" s="3"/>
      <c r="AE24" s="3"/>
      <c r="AF24" s="3"/>
    </row>
    <row r="25" spans="2:32" x14ac:dyDescent="0.2">
      <c r="B25" s="7"/>
      <c r="E25" t="s">
        <v>28</v>
      </c>
      <c r="F25" s="3"/>
      <c r="G25" s="8">
        <f>($F$22+$F$23)*60%</f>
        <v>3284400</v>
      </c>
      <c r="H25" s="3"/>
      <c r="I25" s="3" t="s">
        <v>16</v>
      </c>
      <c r="J25" s="15" t="s">
        <v>17</v>
      </c>
      <c r="K25" s="3"/>
      <c r="L25" s="3"/>
      <c r="T25" s="91"/>
      <c r="U25" t="s">
        <v>38</v>
      </c>
      <c r="V25" s="3">
        <f>+V24*19%</f>
        <v>577600</v>
      </c>
      <c r="W25" s="3"/>
      <c r="X25" s="3"/>
      <c r="Y25" s="3"/>
      <c r="Z25" s="3"/>
      <c r="AA25" s="3"/>
      <c r="AB25" s="92"/>
      <c r="AC25" s="3"/>
      <c r="AD25" s="3"/>
      <c r="AE25" s="3"/>
      <c r="AF25" s="3"/>
    </row>
    <row r="26" spans="2:32" ht="16" thickBot="1" x14ac:dyDescent="0.25">
      <c r="B26" s="9"/>
      <c r="C26" s="10" t="s">
        <v>29</v>
      </c>
      <c r="D26" s="11"/>
      <c r="E26" s="12"/>
      <c r="F26" s="13"/>
      <c r="G26" s="14"/>
      <c r="H26" s="3"/>
      <c r="I26" s="103" t="str">
        <f>+C23</f>
        <v>IVA CF</v>
      </c>
      <c r="J26" s="103"/>
      <c r="K26" s="3"/>
      <c r="L26" s="3"/>
      <c r="T26" s="50"/>
      <c r="U26" s="52"/>
      <c r="V26" s="93">
        <f>SUM(V24:V25)</f>
        <v>3617600</v>
      </c>
      <c r="W26" s="51" t="s">
        <v>39</v>
      </c>
      <c r="X26" s="51"/>
      <c r="Y26" s="51"/>
      <c r="Z26" s="51"/>
      <c r="AA26" s="51"/>
      <c r="AB26" s="72"/>
      <c r="AC26" s="3"/>
      <c r="AD26" s="3"/>
      <c r="AE26" s="3"/>
      <c r="AF26" s="3"/>
    </row>
    <row r="27" spans="2:32" x14ac:dyDescent="0.2">
      <c r="B27" s="24">
        <v>43172</v>
      </c>
      <c r="C27" s="98" t="s">
        <v>30</v>
      </c>
      <c r="D27" s="98"/>
      <c r="E27" s="98"/>
      <c r="F27" s="5"/>
      <c r="G27" s="6"/>
      <c r="H27" s="3"/>
      <c r="I27" s="3">
        <f>+F23</f>
        <v>874000</v>
      </c>
      <c r="J27" s="16">
        <f>+G49</f>
        <v>910100</v>
      </c>
      <c r="K27" s="3"/>
      <c r="L27" s="3"/>
      <c r="U27" s="86" t="s">
        <v>161</v>
      </c>
      <c r="V27" s="42"/>
      <c r="W27" s="42"/>
      <c r="X27" s="42"/>
      <c r="Y27" s="3"/>
      <c r="Z27" s="3"/>
      <c r="AA27" s="3"/>
      <c r="AB27" s="3"/>
      <c r="AC27" s="3"/>
      <c r="AD27" s="3"/>
      <c r="AE27" s="3"/>
      <c r="AF27" s="3"/>
    </row>
    <row r="28" spans="2:32" x14ac:dyDescent="0.2">
      <c r="B28" s="7"/>
      <c r="C28" t="s">
        <v>40</v>
      </c>
      <c r="F28" s="3">
        <f>+V26*0.4</f>
        <v>1447040</v>
      </c>
      <c r="G28" s="8"/>
      <c r="H28" s="3"/>
      <c r="I28" s="13">
        <f>+F43</f>
        <v>36100</v>
      </c>
      <c r="J28" s="26"/>
      <c r="K28" s="3"/>
      <c r="L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2:32" x14ac:dyDescent="0.2">
      <c r="B29" s="7"/>
      <c r="C29" t="s">
        <v>13</v>
      </c>
      <c r="F29" s="3">
        <f>+V26*0.6</f>
        <v>2170560</v>
      </c>
      <c r="G29" s="8"/>
      <c r="H29" s="3"/>
      <c r="I29" s="23">
        <f>SUM(I27:I28)</f>
        <v>910100</v>
      </c>
      <c r="J29" s="23">
        <f>SUM(J27:J28)</f>
        <v>910100</v>
      </c>
      <c r="K29" s="3"/>
      <c r="L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2:32" x14ac:dyDescent="0.2">
      <c r="B30" s="7"/>
      <c r="D30" s="1" t="s">
        <v>9</v>
      </c>
      <c r="E30" t="s">
        <v>36</v>
      </c>
      <c r="F30" s="3"/>
      <c r="G30" s="8">
        <f>+V24</f>
        <v>3040000</v>
      </c>
      <c r="H30" s="3"/>
      <c r="I30" s="104" t="s">
        <v>53</v>
      </c>
      <c r="J30" s="104"/>
      <c r="K30" s="3"/>
      <c r="L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2:32" x14ac:dyDescent="0.2">
      <c r="B31" s="7"/>
      <c r="E31" t="s">
        <v>41</v>
      </c>
      <c r="F31" s="3"/>
      <c r="G31" s="8">
        <f>+V25</f>
        <v>577600</v>
      </c>
      <c r="H31" s="3"/>
      <c r="I31" s="3"/>
      <c r="J31" s="17"/>
      <c r="K31" s="3"/>
      <c r="L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2:32" x14ac:dyDescent="0.2">
      <c r="B32" s="9"/>
      <c r="C32" s="10" t="s">
        <v>42</v>
      </c>
      <c r="D32" s="11"/>
      <c r="E32" s="12"/>
      <c r="F32" s="13"/>
      <c r="G32" s="14"/>
      <c r="H32" s="3"/>
      <c r="I32" s="3"/>
      <c r="J32" s="17"/>
      <c r="K32" s="3"/>
      <c r="L32" s="3"/>
      <c r="U32" s="24">
        <v>43176</v>
      </c>
      <c r="V32" s="98" t="s">
        <v>48</v>
      </c>
      <c r="W32" s="98"/>
      <c r="X32" s="98"/>
      <c r="Y32" s="5"/>
      <c r="Z32" s="6"/>
      <c r="AA32" s="3"/>
      <c r="AB32" s="3"/>
      <c r="AC32" s="3"/>
      <c r="AD32" s="3"/>
      <c r="AE32" s="3"/>
      <c r="AF32" s="3"/>
    </row>
    <row r="33" spans="2:32" x14ac:dyDescent="0.2">
      <c r="B33" s="24">
        <v>43172</v>
      </c>
      <c r="C33" s="98" t="s">
        <v>45</v>
      </c>
      <c r="D33" s="98"/>
      <c r="E33" s="98"/>
      <c r="F33" s="5"/>
      <c r="G33" s="6"/>
      <c r="H33" s="3"/>
      <c r="I33" s="3"/>
      <c r="J33" s="3"/>
      <c r="K33" s="3"/>
      <c r="L33" s="3"/>
      <c r="U33" s="7"/>
      <c r="V33" t="s">
        <v>46</v>
      </c>
      <c r="W33" s="1"/>
      <c r="Y33" s="3">
        <f>Z35/1.19</f>
        <v>21764.705882352941</v>
      </c>
      <c r="Z33" s="8"/>
      <c r="AA33" s="3"/>
      <c r="AB33" s="3"/>
      <c r="AC33" s="3"/>
      <c r="AD33" s="3"/>
      <c r="AE33" s="3"/>
      <c r="AF33" s="3"/>
    </row>
    <row r="34" spans="2:32" x14ac:dyDescent="0.2">
      <c r="B34" s="7"/>
      <c r="C34" t="s">
        <v>43</v>
      </c>
      <c r="F34" s="3">
        <f>+X22</f>
        <v>1840000</v>
      </c>
      <c r="G34" s="8"/>
      <c r="H34" s="3"/>
      <c r="I34" s="3"/>
      <c r="J34" s="3"/>
      <c r="K34" s="3"/>
      <c r="L34" s="3"/>
      <c r="U34" s="7"/>
      <c r="V34" t="s">
        <v>27</v>
      </c>
      <c r="W34" s="1"/>
      <c r="Y34" s="3">
        <f>+Y33*19%</f>
        <v>4135.2941176470586</v>
      </c>
      <c r="Z34" s="8"/>
      <c r="AA34" s="3"/>
      <c r="AB34" s="3"/>
      <c r="AC34" s="3"/>
      <c r="AD34" s="3"/>
      <c r="AE34" s="3"/>
      <c r="AF34" s="3"/>
    </row>
    <row r="35" spans="2:32" x14ac:dyDescent="0.2">
      <c r="B35" s="7"/>
      <c r="D35" s="1" t="s">
        <v>9</v>
      </c>
      <c r="E35" t="s">
        <v>14</v>
      </c>
      <c r="F35" s="3"/>
      <c r="G35" s="8">
        <f>+F34</f>
        <v>1840000</v>
      </c>
      <c r="H35" s="3"/>
      <c r="I35" s="3" t="s">
        <v>16</v>
      </c>
      <c r="J35" s="15" t="s">
        <v>17</v>
      </c>
      <c r="K35" s="3"/>
      <c r="L35" s="3"/>
      <c r="U35" s="9"/>
      <c r="W35" s="1" t="s">
        <v>9</v>
      </c>
      <c r="X35" t="s">
        <v>13</v>
      </c>
      <c r="Y35" s="3"/>
      <c r="Z35" s="8">
        <v>25900</v>
      </c>
      <c r="AA35" s="3"/>
      <c r="AB35" s="3"/>
      <c r="AC35" s="3"/>
      <c r="AD35" s="3"/>
      <c r="AE35" s="3"/>
      <c r="AF35" s="3"/>
    </row>
    <row r="36" spans="2:32" x14ac:dyDescent="0.2">
      <c r="B36" s="9"/>
      <c r="C36" s="10" t="s">
        <v>44</v>
      </c>
      <c r="D36" s="11"/>
      <c r="E36" s="12"/>
      <c r="F36" s="13"/>
      <c r="G36" s="14"/>
      <c r="H36" s="3"/>
      <c r="I36" s="103" t="str">
        <f>+E31</f>
        <v>IVA DF</v>
      </c>
      <c r="J36" s="103"/>
      <c r="K36" s="3"/>
      <c r="L36" s="3"/>
      <c r="V36" s="10" t="s">
        <v>167</v>
      </c>
      <c r="W36" s="11"/>
      <c r="X36" s="12"/>
      <c r="Y36" s="13"/>
      <c r="Z36" s="14"/>
      <c r="AA36" s="3"/>
      <c r="AB36" s="3"/>
      <c r="AC36" s="3"/>
      <c r="AD36" s="3"/>
      <c r="AE36" s="3"/>
      <c r="AF36" s="3"/>
    </row>
    <row r="37" spans="2:32" x14ac:dyDescent="0.2">
      <c r="B37" s="24">
        <v>43176</v>
      </c>
      <c r="C37" s="98" t="s">
        <v>48</v>
      </c>
      <c r="D37" s="98"/>
      <c r="E37" s="98"/>
      <c r="F37" s="5"/>
      <c r="G37" s="6"/>
      <c r="H37" s="3"/>
      <c r="I37" s="27">
        <f>+F47</f>
        <v>577600</v>
      </c>
      <c r="J37" s="28">
        <f>+G31</f>
        <v>577600</v>
      </c>
      <c r="K37" s="3"/>
      <c r="L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x14ac:dyDescent="0.2">
      <c r="B38" s="7"/>
      <c r="C38" t="s">
        <v>46</v>
      </c>
      <c r="F38" s="3">
        <v>25900</v>
      </c>
      <c r="G38" s="8"/>
      <c r="H38" s="3"/>
      <c r="I38" s="29">
        <f>SUM(I37)</f>
        <v>577600</v>
      </c>
      <c r="J38" s="29">
        <f>SUM(J37)</f>
        <v>577600</v>
      </c>
      <c r="K38" s="3"/>
      <c r="L38" s="3"/>
      <c r="V38" s="3"/>
      <c r="W38" s="3"/>
      <c r="X38" s="3"/>
      <c r="Y38" s="3"/>
      <c r="Z38" s="3"/>
      <c r="AA38" s="3"/>
    </row>
    <row r="39" spans="2:32" x14ac:dyDescent="0.2">
      <c r="B39" s="7"/>
      <c r="D39" s="1" t="s">
        <v>9</v>
      </c>
      <c r="E39" t="s">
        <v>13</v>
      </c>
      <c r="F39" s="3"/>
      <c r="G39" s="8">
        <f>+F38</f>
        <v>25900</v>
      </c>
      <c r="H39" s="3"/>
      <c r="I39" s="104" t="s">
        <v>53</v>
      </c>
      <c r="J39" s="104"/>
      <c r="K39" s="3"/>
      <c r="L39" s="3"/>
    </row>
    <row r="40" spans="2:32" x14ac:dyDescent="0.2">
      <c r="B40" s="9"/>
      <c r="C40" s="10" t="s">
        <v>47</v>
      </c>
      <c r="D40" s="11"/>
      <c r="E40" s="12"/>
      <c r="F40" s="13"/>
      <c r="G40" s="14"/>
      <c r="H40" s="3"/>
      <c r="I40" s="3"/>
      <c r="J40" s="17"/>
      <c r="K40" s="3"/>
      <c r="L40" s="3"/>
    </row>
    <row r="41" spans="2:32" x14ac:dyDescent="0.2">
      <c r="B41" s="24">
        <v>43184</v>
      </c>
      <c r="C41" s="98" t="s">
        <v>49</v>
      </c>
      <c r="D41" s="98"/>
      <c r="E41" s="98"/>
      <c r="F41" s="5"/>
      <c r="G41" s="6"/>
      <c r="H41" s="3"/>
      <c r="I41" s="3"/>
      <c r="J41" s="17"/>
      <c r="K41" s="3"/>
      <c r="L41" s="3"/>
    </row>
    <row r="42" spans="2:32" x14ac:dyDescent="0.2">
      <c r="B42" s="7"/>
      <c r="C42" t="s">
        <v>46</v>
      </c>
      <c r="F42" s="3">
        <f>G44/1.19</f>
        <v>190000</v>
      </c>
      <c r="G42" s="8"/>
      <c r="H42" s="3"/>
      <c r="I42" s="3"/>
      <c r="J42" s="17"/>
      <c r="K42" s="3"/>
      <c r="L42" s="3"/>
    </row>
    <row r="43" spans="2:32" x14ac:dyDescent="0.2">
      <c r="B43" s="7"/>
      <c r="C43" t="s">
        <v>27</v>
      </c>
      <c r="F43" s="3">
        <f>F42*0.19</f>
        <v>36100</v>
      </c>
      <c r="G43" s="8"/>
      <c r="H43" s="3"/>
      <c r="I43" s="3"/>
      <c r="J43" s="3"/>
      <c r="K43" s="3"/>
      <c r="L43" s="3"/>
    </row>
    <row r="44" spans="2:32" x14ac:dyDescent="0.2">
      <c r="B44" s="7"/>
      <c r="D44" s="1" t="s">
        <v>9</v>
      </c>
      <c r="E44" t="s">
        <v>13</v>
      </c>
      <c r="F44" s="3"/>
      <c r="G44" s="8">
        <v>226100</v>
      </c>
      <c r="H44" s="3"/>
      <c r="I44" s="3" t="s">
        <v>41</v>
      </c>
      <c r="J44" s="3">
        <v>577600</v>
      </c>
      <c r="K44" s="3"/>
      <c r="L44" s="3"/>
    </row>
    <row r="45" spans="2:32" ht="16" thickBot="1" x14ac:dyDescent="0.25">
      <c r="B45" s="9"/>
      <c r="C45" s="10" t="s">
        <v>50</v>
      </c>
      <c r="D45" s="11"/>
      <c r="E45" s="12"/>
      <c r="F45" s="13"/>
      <c r="G45" s="14"/>
      <c r="H45" s="3"/>
      <c r="I45" s="3" t="s">
        <v>27</v>
      </c>
      <c r="J45" s="3">
        <v>910100</v>
      </c>
      <c r="K45" s="3"/>
      <c r="L45" s="3"/>
    </row>
    <row r="46" spans="2:32" ht="16" thickBot="1" x14ac:dyDescent="0.25">
      <c r="B46" s="24">
        <v>43190</v>
      </c>
      <c r="C46" s="98" t="s">
        <v>51</v>
      </c>
      <c r="D46" s="98"/>
      <c r="E46" s="98"/>
      <c r="F46" s="5"/>
      <c r="G46" s="6"/>
      <c r="H46" s="3"/>
      <c r="I46" s="30" t="s">
        <v>52</v>
      </c>
      <c r="J46" s="31">
        <f>+J44-J45</f>
        <v>-332500</v>
      </c>
      <c r="K46" s="3"/>
      <c r="L46" s="3"/>
    </row>
    <row r="47" spans="2:32" x14ac:dyDescent="0.2">
      <c r="B47" s="7"/>
      <c r="C47" s="3" t="str">
        <f>+I36</f>
        <v>IVA DF</v>
      </c>
      <c r="F47" s="3">
        <f>+J38</f>
        <v>577600</v>
      </c>
      <c r="G47" s="8"/>
      <c r="H47" s="3"/>
      <c r="I47" s="3" t="s">
        <v>54</v>
      </c>
      <c r="J47" s="3">
        <v>41900</v>
      </c>
      <c r="K47" s="3"/>
      <c r="L47" s="3"/>
    </row>
    <row r="48" spans="2:32" x14ac:dyDescent="0.2">
      <c r="B48" s="7"/>
      <c r="C48" s="86" t="s">
        <v>52</v>
      </c>
      <c r="D48" s="97"/>
      <c r="E48" s="86"/>
      <c r="F48" s="42">
        <f>-J46</f>
        <v>332500</v>
      </c>
      <c r="G48" s="8"/>
      <c r="H48" s="3"/>
      <c r="I48" s="3" t="s">
        <v>55</v>
      </c>
      <c r="J48" s="32">
        <f>-J46/J47</f>
        <v>7.935560859188544</v>
      </c>
      <c r="K48" s="3"/>
      <c r="L48" s="3"/>
    </row>
    <row r="49" spans="2:14" x14ac:dyDescent="0.2">
      <c r="B49" s="7"/>
      <c r="D49" s="1" t="s">
        <v>9</v>
      </c>
      <c r="E49" s="3" t="str">
        <f>+I26</f>
        <v>IVA CF</v>
      </c>
      <c r="F49" s="3"/>
      <c r="G49" s="8">
        <f>+J45</f>
        <v>910100</v>
      </c>
      <c r="H49" s="3"/>
      <c r="I49" s="33" t="s">
        <v>56</v>
      </c>
      <c r="J49" s="34">
        <v>7.94</v>
      </c>
      <c r="K49" s="3"/>
      <c r="L49" s="3"/>
    </row>
    <row r="50" spans="2:14" x14ac:dyDescent="0.2">
      <c r="B50" s="9"/>
      <c r="C50" s="12" t="s">
        <v>57</v>
      </c>
      <c r="D50" s="11"/>
      <c r="E50" s="12"/>
      <c r="F50" s="13"/>
      <c r="G50" s="14"/>
      <c r="H50" s="3"/>
      <c r="I50" s="3"/>
      <c r="J50" s="3"/>
      <c r="K50" s="3"/>
      <c r="L50" s="3" t="s">
        <v>16</v>
      </c>
      <c r="M50" s="15" t="s">
        <v>17</v>
      </c>
    </row>
    <row r="51" spans="2:14" x14ac:dyDescent="0.2">
      <c r="B51" s="24">
        <v>43190</v>
      </c>
      <c r="C51" s="98" t="s">
        <v>51</v>
      </c>
      <c r="D51" s="98"/>
      <c r="E51" s="98"/>
      <c r="F51" s="5"/>
      <c r="G51" s="6"/>
      <c r="H51" s="3"/>
      <c r="I51" s="3"/>
      <c r="J51" s="3"/>
      <c r="K51" s="3"/>
      <c r="L51" s="99" t="str">
        <f>+C48</f>
        <v>Remanente CF</v>
      </c>
      <c r="M51" s="99"/>
    </row>
    <row r="52" spans="2:14" x14ac:dyDescent="0.2">
      <c r="B52" s="7"/>
      <c r="C52" t="s">
        <v>58</v>
      </c>
      <c r="F52" s="3">
        <f>+K55</f>
        <v>60800</v>
      </c>
      <c r="G52" s="8"/>
      <c r="H52" s="3"/>
      <c r="I52" s="23" t="s">
        <v>58</v>
      </c>
      <c r="J52" s="3" t="s">
        <v>59</v>
      </c>
      <c r="K52" s="3"/>
      <c r="L52" s="3">
        <f>+F48</f>
        <v>332500</v>
      </c>
      <c r="M52" s="16">
        <f>+J74</f>
        <v>0</v>
      </c>
    </row>
    <row r="53" spans="2:14" x14ac:dyDescent="0.2">
      <c r="B53" s="7"/>
      <c r="D53" s="1" t="s">
        <v>9</v>
      </c>
      <c r="E53" t="s">
        <v>64</v>
      </c>
      <c r="F53" s="3"/>
      <c r="G53" s="8">
        <f>+K55</f>
        <v>60800</v>
      </c>
      <c r="H53" s="3"/>
      <c r="I53" s="3"/>
      <c r="J53" s="3" t="s">
        <v>60</v>
      </c>
      <c r="K53" s="3"/>
      <c r="L53" s="13" t="s">
        <v>168</v>
      </c>
      <c r="M53" s="26"/>
    </row>
    <row r="54" spans="2:14" x14ac:dyDescent="0.2">
      <c r="B54" s="9"/>
      <c r="C54" s="12" t="s">
        <v>65</v>
      </c>
      <c r="D54" s="11"/>
      <c r="E54" s="12"/>
      <c r="F54" s="13"/>
      <c r="G54" s="14"/>
      <c r="H54" s="3"/>
      <c r="I54" s="3" t="s">
        <v>62</v>
      </c>
      <c r="J54" s="3"/>
      <c r="K54" s="3"/>
      <c r="L54" s="3"/>
    </row>
    <row r="55" spans="2:14" x14ac:dyDescent="0.2">
      <c r="E55" s="35" t="s">
        <v>66</v>
      </c>
      <c r="F55" s="36">
        <f>SUM(F6:F54)</f>
        <v>38754500</v>
      </c>
      <c r="G55" s="37">
        <f>SUM(G6:G54)</f>
        <v>38754500</v>
      </c>
      <c r="H55" s="3"/>
      <c r="I55" s="3" t="s">
        <v>61</v>
      </c>
      <c r="J55" s="3">
        <f>+G30</f>
        <v>3040000</v>
      </c>
      <c r="K55" s="3">
        <f>+J55*2%</f>
        <v>60800</v>
      </c>
      <c r="L55" s="3" t="s">
        <v>63</v>
      </c>
    </row>
    <row r="56" spans="2:14" x14ac:dyDescent="0.2">
      <c r="F56" s="3"/>
      <c r="G56" s="3"/>
      <c r="H56" s="3"/>
      <c r="I56" s="3"/>
      <c r="J56" s="3"/>
      <c r="K56" s="3"/>
      <c r="L56" s="3"/>
    </row>
    <row r="57" spans="2:14" x14ac:dyDescent="0.2">
      <c r="F57" s="3"/>
      <c r="G57" s="3"/>
      <c r="H57" s="3"/>
      <c r="I57" s="3"/>
      <c r="J57" s="3"/>
      <c r="K57" s="3"/>
      <c r="L57" s="3"/>
    </row>
    <row r="58" spans="2:14" ht="19" x14ac:dyDescent="0.25">
      <c r="B58" s="100" t="s">
        <v>68</v>
      </c>
      <c r="C58" s="100"/>
      <c r="D58" s="100"/>
      <c r="E58" s="100"/>
      <c r="F58" s="100"/>
      <c r="G58" s="100"/>
      <c r="H58" s="3"/>
      <c r="I58" s="3"/>
      <c r="J58" s="3"/>
      <c r="K58" s="3"/>
      <c r="L58" s="3"/>
    </row>
    <row r="59" spans="2:14" x14ac:dyDescent="0.2">
      <c r="B59" s="2" t="s">
        <v>2</v>
      </c>
      <c r="C59" s="101" t="s">
        <v>3</v>
      </c>
      <c r="D59" s="101"/>
      <c r="E59" s="101"/>
      <c r="F59" s="2" t="s">
        <v>4</v>
      </c>
      <c r="G59" s="2" t="s">
        <v>5</v>
      </c>
      <c r="H59" s="3"/>
      <c r="I59" s="3"/>
      <c r="J59" s="20">
        <v>43922</v>
      </c>
      <c r="K59" t="s">
        <v>31</v>
      </c>
      <c r="L59" s="3"/>
      <c r="M59" s="3"/>
      <c r="N59" s="3"/>
    </row>
    <row r="60" spans="2:14" x14ac:dyDescent="0.2">
      <c r="B60" s="24">
        <v>43191</v>
      </c>
      <c r="C60" s="98" t="s">
        <v>69</v>
      </c>
      <c r="D60" s="98"/>
      <c r="E60" s="98"/>
      <c r="F60" s="5"/>
      <c r="G60" s="6"/>
      <c r="H60" s="3"/>
      <c r="I60" s="3"/>
      <c r="L60" s="3" t="s">
        <v>34</v>
      </c>
      <c r="M60" s="3" t="s">
        <v>24</v>
      </c>
      <c r="N60" s="3" t="s">
        <v>35</v>
      </c>
    </row>
    <row r="61" spans="2:14" x14ac:dyDescent="0.2">
      <c r="B61" s="7"/>
      <c r="C61" t="s">
        <v>13</v>
      </c>
      <c r="F61" s="3">
        <f>+L66</f>
        <v>4760000</v>
      </c>
      <c r="G61" s="8"/>
      <c r="H61" s="3"/>
      <c r="I61" s="3"/>
      <c r="K61" t="s">
        <v>32</v>
      </c>
      <c r="L61" s="3">
        <v>4000</v>
      </c>
      <c r="M61" s="3">
        <v>1000</v>
      </c>
      <c r="N61" s="25">
        <f>+L61*M61</f>
        <v>4000000</v>
      </c>
    </row>
    <row r="62" spans="2:14" x14ac:dyDescent="0.2">
      <c r="B62" s="7"/>
      <c r="D62" s="1" t="s">
        <v>71</v>
      </c>
      <c r="E62" t="s">
        <v>36</v>
      </c>
      <c r="F62" s="3"/>
      <c r="G62" s="8">
        <f>+L64</f>
        <v>4000000</v>
      </c>
      <c r="H62" s="3"/>
      <c r="I62" s="3"/>
      <c r="K62" t="s">
        <v>33</v>
      </c>
      <c r="L62" s="3">
        <v>2300</v>
      </c>
      <c r="M62" s="3">
        <f>+M61</f>
        <v>1000</v>
      </c>
      <c r="N62" s="3">
        <f>+L62*M62</f>
        <v>2300000</v>
      </c>
    </row>
    <row r="63" spans="2:14" x14ac:dyDescent="0.2">
      <c r="B63" s="7"/>
      <c r="E63" t="s">
        <v>41</v>
      </c>
      <c r="F63" s="3"/>
      <c r="G63" s="8">
        <f>+L65</f>
        <v>760000</v>
      </c>
      <c r="H63" s="3"/>
      <c r="I63" s="3"/>
      <c r="L63" s="3"/>
      <c r="M63" s="3"/>
      <c r="N63" s="3"/>
    </row>
    <row r="64" spans="2:14" x14ac:dyDescent="0.2">
      <c r="B64" s="9"/>
      <c r="C64" s="10" t="s">
        <v>72</v>
      </c>
      <c r="D64" s="11"/>
      <c r="E64" s="12"/>
      <c r="F64" s="13"/>
      <c r="G64" s="14"/>
      <c r="H64" s="3"/>
      <c r="I64" s="3"/>
      <c r="K64" t="s">
        <v>36</v>
      </c>
      <c r="L64" s="3">
        <f>+N61</f>
        <v>4000000</v>
      </c>
      <c r="M64" s="3"/>
      <c r="N64" s="3"/>
    </row>
    <row r="65" spans="2:15" x14ac:dyDescent="0.2">
      <c r="B65" s="24">
        <v>43191</v>
      </c>
      <c r="C65" s="98" t="s">
        <v>73</v>
      </c>
      <c r="D65" s="98"/>
      <c r="E65" s="98"/>
      <c r="F65" s="5"/>
      <c r="G65" s="6"/>
      <c r="H65" s="3"/>
      <c r="I65" s="3"/>
      <c r="K65" t="s">
        <v>38</v>
      </c>
      <c r="L65" s="3">
        <f>+L64*19%</f>
        <v>760000</v>
      </c>
      <c r="M65" s="3"/>
      <c r="N65" s="3"/>
    </row>
    <row r="66" spans="2:15" x14ac:dyDescent="0.2">
      <c r="B66" s="7"/>
      <c r="C66" t="s">
        <v>43</v>
      </c>
      <c r="F66" s="3">
        <f>+N62</f>
        <v>2300000</v>
      </c>
      <c r="G66" s="8"/>
      <c r="H66" s="3"/>
      <c r="I66" s="3"/>
      <c r="L66" s="23">
        <f>SUM(L64:L65)</f>
        <v>4760000</v>
      </c>
      <c r="M66" s="3" t="s">
        <v>70</v>
      </c>
      <c r="N66" s="3"/>
    </row>
    <row r="67" spans="2:15" x14ac:dyDescent="0.2">
      <c r="B67" s="7"/>
      <c r="D67" s="1" t="s">
        <v>9</v>
      </c>
      <c r="E67" t="s">
        <v>14</v>
      </c>
      <c r="F67" s="3"/>
      <c r="G67" s="8">
        <f>+F66</f>
        <v>2300000</v>
      </c>
      <c r="H67" s="3"/>
      <c r="I67" s="3"/>
      <c r="J67" s="38">
        <v>43926</v>
      </c>
      <c r="K67" s="23" t="s">
        <v>74</v>
      </c>
      <c r="L67" s="3"/>
    </row>
    <row r="68" spans="2:15" x14ac:dyDescent="0.2">
      <c r="B68" s="7"/>
      <c r="C68" s="10" t="s">
        <v>44</v>
      </c>
      <c r="D68" s="11"/>
      <c r="E68" s="12"/>
      <c r="F68" s="13"/>
      <c r="G68" s="14"/>
      <c r="H68" s="3"/>
      <c r="I68" s="3"/>
      <c r="J68" s="23"/>
      <c r="K68" s="23" t="s">
        <v>75</v>
      </c>
      <c r="L68" s="3"/>
    </row>
    <row r="69" spans="2:15" x14ac:dyDescent="0.2">
      <c r="B69" s="24">
        <v>43195</v>
      </c>
      <c r="C69" s="98" t="s">
        <v>86</v>
      </c>
      <c r="D69" s="98"/>
      <c r="E69" s="98"/>
      <c r="F69" s="5"/>
      <c r="G69" s="6"/>
      <c r="H69" s="3"/>
      <c r="I69" s="3"/>
      <c r="J69" s="3"/>
      <c r="K69" s="3" t="str">
        <f>+E25</f>
        <v>Proveedores</v>
      </c>
      <c r="L69" s="3">
        <f>+G25</f>
        <v>3284400</v>
      </c>
      <c r="M69" t="s">
        <v>76</v>
      </c>
    </row>
    <row r="70" spans="2:15" x14ac:dyDescent="0.2">
      <c r="B70" s="7"/>
      <c r="C70" t="s">
        <v>28</v>
      </c>
      <c r="F70" s="3">
        <f>+G25</f>
        <v>3284400</v>
      </c>
      <c r="G70" s="8"/>
      <c r="H70" s="3"/>
      <c r="I70" s="3"/>
      <c r="J70" s="3"/>
      <c r="K70" s="22" t="s">
        <v>77</v>
      </c>
      <c r="L70" s="3">
        <f>+L69*5%</f>
        <v>164220</v>
      </c>
      <c r="M70" t="s">
        <v>78</v>
      </c>
      <c r="N70" s="3"/>
    </row>
    <row r="71" spans="2:15" x14ac:dyDescent="0.2">
      <c r="B71" s="7"/>
      <c r="D71" s="1" t="s">
        <v>71</v>
      </c>
      <c r="E71" t="s">
        <v>13</v>
      </c>
      <c r="F71" s="3"/>
      <c r="G71" s="8">
        <f>+L74</f>
        <v>3120180</v>
      </c>
      <c r="H71" s="3"/>
      <c r="I71" s="3"/>
      <c r="J71" s="3"/>
      <c r="K71" s="3"/>
      <c r="L71" s="3" t="s">
        <v>79</v>
      </c>
      <c r="M71" t="s">
        <v>80</v>
      </c>
      <c r="N71" s="39">
        <f>L70/1.19</f>
        <v>138000</v>
      </c>
      <c r="O71" s="4" t="s">
        <v>81</v>
      </c>
    </row>
    <row r="72" spans="2:15" x14ac:dyDescent="0.2">
      <c r="B72" s="7"/>
      <c r="E72" t="s">
        <v>84</v>
      </c>
      <c r="F72" s="3"/>
      <c r="G72" s="8">
        <f>+N71</f>
        <v>138000</v>
      </c>
      <c r="H72" s="3"/>
      <c r="I72" s="3"/>
      <c r="J72" s="3"/>
      <c r="K72" s="3"/>
      <c r="L72" s="3"/>
      <c r="M72" t="s">
        <v>27</v>
      </c>
      <c r="N72" s="3">
        <f>+N71*0.19</f>
        <v>26220</v>
      </c>
    </row>
    <row r="73" spans="2:15" x14ac:dyDescent="0.2">
      <c r="B73" s="7"/>
      <c r="E73" t="s">
        <v>27</v>
      </c>
      <c r="F73" s="3"/>
      <c r="G73" s="8">
        <f>+N72</f>
        <v>26220</v>
      </c>
      <c r="H73" s="3"/>
      <c r="I73" s="3"/>
      <c r="J73" s="3"/>
      <c r="K73" s="3"/>
      <c r="L73" s="3"/>
      <c r="N73" s="3"/>
    </row>
    <row r="74" spans="2:15" x14ac:dyDescent="0.2">
      <c r="B74" s="9"/>
      <c r="C74" s="10" t="s">
        <v>85</v>
      </c>
      <c r="D74" s="11"/>
      <c r="E74" s="12"/>
      <c r="F74" s="13"/>
      <c r="G74" s="14"/>
      <c r="H74" s="3"/>
      <c r="I74" s="3"/>
      <c r="J74" s="3"/>
      <c r="K74" s="3" t="s">
        <v>82</v>
      </c>
      <c r="L74" s="3">
        <f>+L69-L70</f>
        <v>3120180</v>
      </c>
      <c r="M74" t="s">
        <v>83</v>
      </c>
      <c r="N74" s="3"/>
    </row>
    <row r="75" spans="2:15" x14ac:dyDescent="0.2">
      <c r="B75" s="24">
        <v>43198</v>
      </c>
      <c r="C75" s="98" t="s">
        <v>87</v>
      </c>
      <c r="D75" s="98"/>
      <c r="E75" s="98"/>
      <c r="F75" s="5"/>
      <c r="G75" s="6"/>
      <c r="H75" s="3"/>
      <c r="I75" s="3"/>
      <c r="J75" s="3"/>
      <c r="K75" s="3"/>
      <c r="L75" s="3"/>
      <c r="N75" s="3"/>
    </row>
    <row r="76" spans="2:15" x14ac:dyDescent="0.2">
      <c r="B76" s="7"/>
      <c r="C76" t="s">
        <v>13</v>
      </c>
      <c r="F76" s="3">
        <f>+L83</f>
        <v>2380000</v>
      </c>
      <c r="G76" s="8"/>
      <c r="H76" s="3"/>
      <c r="I76" s="3"/>
      <c r="J76" s="20">
        <v>43929</v>
      </c>
      <c r="K76" t="s">
        <v>31</v>
      </c>
      <c r="L76" s="3"/>
      <c r="M76" s="3"/>
      <c r="N76" s="3"/>
    </row>
    <row r="77" spans="2:15" x14ac:dyDescent="0.2">
      <c r="B77" s="7"/>
      <c r="D77" s="1" t="s">
        <v>71</v>
      </c>
      <c r="E77" t="s">
        <v>36</v>
      </c>
      <c r="F77" s="3"/>
      <c r="G77" s="8">
        <f>+L81</f>
        <v>2000000</v>
      </c>
      <c r="H77" s="3"/>
      <c r="I77" s="3"/>
      <c r="L77" s="3" t="s">
        <v>34</v>
      </c>
      <c r="M77" s="3" t="s">
        <v>24</v>
      </c>
      <c r="N77" s="3" t="s">
        <v>35</v>
      </c>
    </row>
    <row r="78" spans="2:15" x14ac:dyDescent="0.2">
      <c r="B78" s="7"/>
      <c r="E78" t="s">
        <v>41</v>
      </c>
      <c r="F78" s="3"/>
      <c r="G78" s="8">
        <f>+L82</f>
        <v>380000</v>
      </c>
      <c r="H78" s="3"/>
      <c r="I78" s="3"/>
      <c r="K78" t="s">
        <v>32</v>
      </c>
      <c r="L78" s="3">
        <v>4000</v>
      </c>
      <c r="M78" s="3">
        <v>500</v>
      </c>
      <c r="N78" s="25">
        <f>+L78*M78</f>
        <v>2000000</v>
      </c>
    </row>
    <row r="79" spans="2:15" x14ac:dyDescent="0.2">
      <c r="B79" s="9"/>
      <c r="C79" s="10" t="s">
        <v>72</v>
      </c>
      <c r="D79" s="11"/>
      <c r="E79" s="12"/>
      <c r="F79" s="13"/>
      <c r="G79" s="14"/>
      <c r="H79" s="3"/>
      <c r="I79" s="3"/>
      <c r="K79" t="s">
        <v>33</v>
      </c>
      <c r="L79" s="3">
        <v>2300</v>
      </c>
      <c r="M79" s="3">
        <f>+M78</f>
        <v>500</v>
      </c>
      <c r="N79" s="3">
        <f>+L79*M79</f>
        <v>1150000</v>
      </c>
    </row>
    <row r="80" spans="2:15" x14ac:dyDescent="0.2">
      <c r="B80" s="24">
        <v>43198</v>
      </c>
      <c r="C80" s="98" t="s">
        <v>88</v>
      </c>
      <c r="D80" s="98"/>
      <c r="E80" s="98"/>
      <c r="F80" s="5"/>
      <c r="G80" s="6"/>
      <c r="H80" s="3"/>
      <c r="I80" s="3"/>
      <c r="L80" s="3"/>
      <c r="M80" s="3"/>
      <c r="N80" s="3"/>
    </row>
    <row r="81" spans="2:15" x14ac:dyDescent="0.2">
      <c r="B81" s="7"/>
      <c r="C81" t="s">
        <v>43</v>
      </c>
      <c r="F81" s="3">
        <f>+N79</f>
        <v>1150000</v>
      </c>
      <c r="G81" s="8"/>
      <c r="H81" s="3"/>
      <c r="I81" s="3"/>
      <c r="K81" t="s">
        <v>36</v>
      </c>
      <c r="L81" s="3">
        <f>+N78</f>
        <v>2000000</v>
      </c>
      <c r="M81" s="3"/>
      <c r="N81" s="3"/>
    </row>
    <row r="82" spans="2:15" x14ac:dyDescent="0.2">
      <c r="B82" s="7"/>
      <c r="D82" s="1" t="s">
        <v>9</v>
      </c>
      <c r="E82" t="s">
        <v>14</v>
      </c>
      <c r="F82" s="3"/>
      <c r="G82" s="8">
        <f>+F81</f>
        <v>1150000</v>
      </c>
      <c r="H82" s="3"/>
      <c r="I82" s="3"/>
      <c r="K82" t="s">
        <v>38</v>
      </c>
      <c r="L82" s="3">
        <f>+L81*19%</f>
        <v>380000</v>
      </c>
      <c r="M82" s="3"/>
      <c r="N82" s="3"/>
    </row>
    <row r="83" spans="2:15" x14ac:dyDescent="0.2">
      <c r="B83" s="9"/>
      <c r="C83" s="10" t="s">
        <v>44</v>
      </c>
      <c r="D83" s="11"/>
      <c r="E83" s="12"/>
      <c r="F83" s="13"/>
      <c r="G83" s="14"/>
      <c r="H83" s="3"/>
      <c r="I83" s="3"/>
      <c r="L83" s="23">
        <f>SUM(L81:L82)</f>
        <v>2380000</v>
      </c>
      <c r="M83" s="3" t="s">
        <v>70</v>
      </c>
      <c r="N83" s="3"/>
    </row>
    <row r="84" spans="2:15" x14ac:dyDescent="0.2">
      <c r="B84" s="24">
        <v>43202</v>
      </c>
      <c r="C84" s="98" t="s">
        <v>89</v>
      </c>
      <c r="D84" s="98"/>
      <c r="E84" s="98"/>
      <c r="F84" s="5"/>
      <c r="G84" s="6"/>
      <c r="H84" s="3"/>
      <c r="I84" s="3"/>
      <c r="J84" s="3"/>
      <c r="K84" s="3"/>
      <c r="L84" s="3"/>
    </row>
    <row r="85" spans="2:15" x14ac:dyDescent="0.2">
      <c r="B85" s="7"/>
      <c r="C85" t="str">
        <f>+E53</f>
        <v>PPM por Pagar</v>
      </c>
      <c r="F85" s="3">
        <f>+F52</f>
        <v>60800</v>
      </c>
      <c r="G85" s="8"/>
      <c r="H85" s="3"/>
      <c r="I85" s="3"/>
      <c r="J85" s="3"/>
      <c r="K85" s="3"/>
      <c r="L85" s="3"/>
    </row>
    <row r="86" spans="2:15" x14ac:dyDescent="0.2">
      <c r="B86" s="7"/>
      <c r="D86" s="1" t="s">
        <v>71</v>
      </c>
      <c r="E86" t="s">
        <v>13</v>
      </c>
      <c r="F86" s="3"/>
      <c r="G86" s="8">
        <f>+F85</f>
        <v>60800</v>
      </c>
      <c r="H86" s="3"/>
      <c r="I86" s="3"/>
      <c r="J86" s="3"/>
      <c r="K86" s="3"/>
      <c r="L86" s="3"/>
    </row>
    <row r="87" spans="2:15" x14ac:dyDescent="0.2">
      <c r="B87" s="9"/>
      <c r="C87" s="12" t="s">
        <v>90</v>
      </c>
      <c r="D87" s="11"/>
      <c r="E87" s="12"/>
      <c r="F87" s="13"/>
      <c r="G87" s="14"/>
      <c r="H87" s="3"/>
      <c r="I87" s="3"/>
      <c r="J87" s="3"/>
      <c r="K87" s="3"/>
      <c r="L87" s="3"/>
    </row>
    <row r="88" spans="2:15" x14ac:dyDescent="0.2">
      <c r="B88" s="24">
        <v>43210</v>
      </c>
      <c r="C88" s="98" t="s">
        <v>91</v>
      </c>
      <c r="D88" s="98"/>
      <c r="E88" s="98"/>
      <c r="F88" s="5"/>
      <c r="G88" s="6"/>
      <c r="H88" s="3"/>
      <c r="I88" s="3"/>
      <c r="J88" s="38">
        <v>43210</v>
      </c>
      <c r="K88" s="23" t="s">
        <v>92</v>
      </c>
      <c r="L88" s="23"/>
    </row>
    <row r="89" spans="2:15" x14ac:dyDescent="0.2">
      <c r="B89" s="7"/>
      <c r="C89" t="s">
        <v>13</v>
      </c>
      <c r="F89" s="3">
        <f>+L91</f>
        <v>1483216</v>
      </c>
      <c r="G89" s="8"/>
      <c r="H89" s="3"/>
      <c r="I89" s="3"/>
      <c r="J89" s="3"/>
      <c r="K89" s="3" t="str">
        <f>+C28</f>
        <v>Letra de Cambio</v>
      </c>
      <c r="L89" s="3">
        <f>+F28</f>
        <v>1447040</v>
      </c>
      <c r="M89" t="s">
        <v>93</v>
      </c>
    </row>
    <row r="90" spans="2:15" ht="15" customHeight="1" x14ac:dyDescent="0.2">
      <c r="B90" s="7"/>
      <c r="D90" s="1" t="s">
        <v>71</v>
      </c>
      <c r="E90" t="str">
        <f>+C28</f>
        <v>Letra de Cambio</v>
      </c>
      <c r="F90" s="3"/>
      <c r="G90" s="8">
        <f>+F28</f>
        <v>1447040</v>
      </c>
      <c r="H90" s="3"/>
      <c r="I90" s="3"/>
      <c r="J90" s="41" t="s">
        <v>95</v>
      </c>
      <c r="K90" s="40" t="s">
        <v>94</v>
      </c>
      <c r="L90" s="40">
        <f>+L89*2.5%</f>
        <v>36176</v>
      </c>
      <c r="M90" t="s">
        <v>97</v>
      </c>
    </row>
    <row r="91" spans="2:15" x14ac:dyDescent="0.2">
      <c r="B91" s="7"/>
      <c r="C91" s="4"/>
      <c r="E91" t="s">
        <v>95</v>
      </c>
      <c r="F91" s="3"/>
      <c r="G91" s="8">
        <f>+N93</f>
        <v>30400</v>
      </c>
      <c r="H91" s="3"/>
      <c r="I91" s="3"/>
      <c r="J91" s="3"/>
      <c r="K91" s="42" t="s">
        <v>96</v>
      </c>
      <c r="L91" s="42">
        <f>+L89+L90</f>
        <v>1483216</v>
      </c>
    </row>
    <row r="92" spans="2:15" x14ac:dyDescent="0.2">
      <c r="B92" s="7"/>
      <c r="E92" t="s">
        <v>41</v>
      </c>
      <c r="F92" s="3"/>
      <c r="G92" s="8">
        <f>+N94</f>
        <v>5776</v>
      </c>
      <c r="H92" s="3"/>
      <c r="I92" s="3"/>
      <c r="J92" s="3"/>
      <c r="K92" s="3"/>
      <c r="L92" s="3"/>
      <c r="N92" s="3"/>
      <c r="O92" s="3"/>
    </row>
    <row r="93" spans="2:15" x14ac:dyDescent="0.2">
      <c r="B93" s="9"/>
      <c r="C93" s="10" t="s">
        <v>99</v>
      </c>
      <c r="D93" s="11"/>
      <c r="E93" s="12"/>
      <c r="F93" s="13"/>
      <c r="G93" s="14"/>
      <c r="H93" s="3"/>
      <c r="I93" s="3"/>
      <c r="J93" s="3"/>
      <c r="K93" s="40" t="s">
        <v>94</v>
      </c>
      <c r="L93" s="40">
        <v>36176</v>
      </c>
      <c r="M93" t="s">
        <v>98</v>
      </c>
      <c r="N93" s="3">
        <f>L93/1.19</f>
        <v>30400</v>
      </c>
      <c r="O93" s="3"/>
    </row>
    <row r="94" spans="2:15" x14ac:dyDescent="0.2">
      <c r="B94" s="24">
        <v>43213</v>
      </c>
      <c r="C94" s="98" t="s">
        <v>123</v>
      </c>
      <c r="D94" s="98"/>
      <c r="E94" s="98"/>
      <c r="F94" s="5"/>
      <c r="G94" s="6"/>
      <c r="H94" s="3"/>
      <c r="I94" s="3"/>
      <c r="J94" s="3"/>
      <c r="K94" s="3"/>
      <c r="L94" s="3"/>
      <c r="M94" t="s">
        <v>41</v>
      </c>
      <c r="N94" s="3">
        <f>+N93*0.19</f>
        <v>5776</v>
      </c>
      <c r="O94" s="3"/>
    </row>
    <row r="95" spans="2:15" x14ac:dyDescent="0.2">
      <c r="B95" s="7"/>
      <c r="C95" t="s">
        <v>122</v>
      </c>
      <c r="F95" s="3">
        <f>SUM(G96:G97)</f>
        <v>333960</v>
      </c>
      <c r="G95" s="8"/>
      <c r="H95" s="3"/>
      <c r="I95" s="3"/>
      <c r="J95" s="3"/>
      <c r="K95" s="3"/>
      <c r="L95" s="3"/>
      <c r="N95" s="3"/>
      <c r="O95" s="3"/>
    </row>
    <row r="96" spans="2:15" x14ac:dyDescent="0.2">
      <c r="B96" s="7"/>
      <c r="D96" s="1" t="s">
        <v>71</v>
      </c>
      <c r="E96" t="s">
        <v>14</v>
      </c>
      <c r="F96" s="3"/>
      <c r="G96" s="8">
        <f>+M114+M115</f>
        <v>299000</v>
      </c>
      <c r="H96" s="3"/>
      <c r="I96" s="3"/>
      <c r="J96" s="3"/>
      <c r="K96" s="3"/>
      <c r="L96" s="3"/>
      <c r="N96" s="3"/>
      <c r="O96" s="3"/>
    </row>
    <row r="97" spans="2:16" x14ac:dyDescent="0.2">
      <c r="B97" s="7"/>
      <c r="E97" t="s">
        <v>41</v>
      </c>
      <c r="F97" s="3"/>
      <c r="G97" s="8">
        <f>+M116</f>
        <v>34960</v>
      </c>
      <c r="H97" s="3"/>
      <c r="I97" s="3"/>
      <c r="J97" s="3"/>
      <c r="K97" s="23" t="s">
        <v>100</v>
      </c>
      <c r="L97" s="3"/>
      <c r="N97" s="3"/>
      <c r="O97" s="3"/>
    </row>
    <row r="98" spans="2:16" x14ac:dyDescent="0.2">
      <c r="B98" s="9"/>
      <c r="C98" s="10" t="s">
        <v>124</v>
      </c>
      <c r="D98" s="11"/>
      <c r="E98" s="12"/>
      <c r="F98" s="13"/>
      <c r="G98" s="14"/>
      <c r="H98" s="3"/>
      <c r="I98" s="3"/>
      <c r="J98" s="3"/>
      <c r="K98" s="3" t="s">
        <v>101</v>
      </c>
      <c r="L98" s="3" t="s">
        <v>102</v>
      </c>
      <c r="N98" s="3"/>
      <c r="O98" s="3"/>
    </row>
    <row r="99" spans="2:16" x14ac:dyDescent="0.2">
      <c r="B99" s="24">
        <v>43220</v>
      </c>
      <c r="C99" s="98" t="s">
        <v>125</v>
      </c>
      <c r="D99" s="98"/>
      <c r="E99" s="98"/>
      <c r="F99" s="5"/>
      <c r="G99" s="6"/>
      <c r="H99" s="3"/>
      <c r="I99" s="3"/>
      <c r="J99" s="3"/>
      <c r="K99" s="3"/>
      <c r="L99" s="3" t="s">
        <v>103</v>
      </c>
      <c r="N99" s="3"/>
      <c r="O99" s="3"/>
    </row>
    <row r="100" spans="2:16" x14ac:dyDescent="0.2">
      <c r="B100" s="7"/>
      <c r="C100" t="s">
        <v>133</v>
      </c>
      <c r="F100" s="3">
        <v>2990</v>
      </c>
      <c r="G100" s="8"/>
      <c r="H100" s="3"/>
      <c r="I100" s="3"/>
      <c r="J100" s="3"/>
      <c r="K100" s="3"/>
      <c r="L100" s="3"/>
      <c r="N100" s="3"/>
      <c r="O100" s="3"/>
    </row>
    <row r="101" spans="2:16" x14ac:dyDescent="0.2">
      <c r="B101" s="7"/>
      <c r="D101" s="1" t="s">
        <v>71</v>
      </c>
      <c r="E101" t="s">
        <v>52</v>
      </c>
      <c r="F101" s="3"/>
      <c r="G101" s="8">
        <f>+F100</f>
        <v>2990</v>
      </c>
      <c r="H101" s="3"/>
      <c r="I101" s="3"/>
      <c r="J101" s="3"/>
      <c r="K101" s="3" t="s">
        <v>104</v>
      </c>
      <c r="L101" s="3" t="s">
        <v>105</v>
      </c>
    </row>
    <row r="102" spans="2:16" x14ac:dyDescent="0.2">
      <c r="B102" s="9"/>
      <c r="C102" s="10" t="s">
        <v>134</v>
      </c>
      <c r="D102" s="11"/>
      <c r="E102" s="12"/>
      <c r="F102" s="13"/>
      <c r="G102" s="14"/>
      <c r="H102" s="3"/>
      <c r="I102" s="3"/>
      <c r="J102" s="3"/>
      <c r="K102" s="3"/>
      <c r="L102" s="3"/>
    </row>
    <row r="103" spans="2:16" x14ac:dyDescent="0.2">
      <c r="B103" s="24">
        <v>43220</v>
      </c>
      <c r="C103" s="98" t="s">
        <v>138</v>
      </c>
      <c r="D103" s="98"/>
      <c r="E103" s="98"/>
      <c r="F103" s="5"/>
      <c r="G103" s="6"/>
      <c r="H103" s="3"/>
      <c r="I103" s="3"/>
      <c r="J103" s="3"/>
      <c r="K103" s="3"/>
      <c r="L103" s="3"/>
    </row>
    <row r="104" spans="2:16" x14ac:dyDescent="0.2">
      <c r="B104" s="7"/>
      <c r="C104" t="s">
        <v>41</v>
      </c>
      <c r="F104" s="3">
        <f>+J153</f>
        <v>1180736</v>
      </c>
      <c r="G104" s="8"/>
      <c r="H104" s="3"/>
      <c r="I104" s="3"/>
      <c r="J104" s="3"/>
      <c r="K104" s="3"/>
      <c r="L104" s="3"/>
    </row>
    <row r="105" spans="2:16" ht="16" thickBot="1" x14ac:dyDescent="0.25">
      <c r="B105" s="7"/>
      <c r="C105" t="s">
        <v>27</v>
      </c>
      <c r="F105" s="3">
        <f>+J154</f>
        <v>26220</v>
      </c>
      <c r="G105" s="8"/>
      <c r="H105" s="3"/>
      <c r="I105" s="3"/>
      <c r="J105" s="3"/>
      <c r="K105" s="3" t="s">
        <v>100</v>
      </c>
      <c r="L105" s="3"/>
    </row>
    <row r="106" spans="2:16" x14ac:dyDescent="0.2">
      <c r="B106" s="7"/>
      <c r="D106" s="1" t="s">
        <v>71</v>
      </c>
      <c r="E106" t="s">
        <v>52</v>
      </c>
      <c r="F106" s="3"/>
      <c r="G106" s="8">
        <f>+J156</f>
        <v>329510</v>
      </c>
      <c r="H106" s="3"/>
      <c r="I106" s="3"/>
      <c r="J106" s="3"/>
      <c r="K106" s="43" t="s">
        <v>106</v>
      </c>
      <c r="L106" s="44" t="s">
        <v>108</v>
      </c>
      <c r="M106" s="45" t="s">
        <v>110</v>
      </c>
      <c r="N106" s="45"/>
      <c r="O106" s="45"/>
      <c r="P106" s="46"/>
    </row>
    <row r="107" spans="2:16" x14ac:dyDescent="0.2">
      <c r="B107" s="7"/>
      <c r="E107" t="s">
        <v>145</v>
      </c>
      <c r="F107" s="3"/>
      <c r="G107" s="8">
        <f>+J157</f>
        <v>877446</v>
      </c>
      <c r="H107" s="3"/>
      <c r="I107" s="3"/>
      <c r="J107" s="3"/>
      <c r="K107" s="47" t="s">
        <v>112</v>
      </c>
      <c r="L107" s="3" t="s">
        <v>109</v>
      </c>
      <c r="M107" t="s">
        <v>111</v>
      </c>
      <c r="P107" s="48"/>
    </row>
    <row r="108" spans="2:16" x14ac:dyDescent="0.2">
      <c r="B108" s="9"/>
      <c r="C108" s="10" t="s">
        <v>149</v>
      </c>
      <c r="D108" s="11"/>
      <c r="E108" s="12"/>
      <c r="F108" s="13"/>
      <c r="G108" s="14"/>
      <c r="H108" s="3"/>
      <c r="I108" s="3"/>
      <c r="J108" s="3"/>
      <c r="K108" s="49"/>
      <c r="L108" s="3" t="s">
        <v>115</v>
      </c>
      <c r="P108" s="48"/>
    </row>
    <row r="109" spans="2:16" ht="16" thickBot="1" x14ac:dyDescent="0.25">
      <c r="B109" s="24">
        <v>43220</v>
      </c>
      <c r="C109" s="98" t="s">
        <v>152</v>
      </c>
      <c r="D109" s="98"/>
      <c r="E109" s="98"/>
      <c r="F109" s="5"/>
      <c r="G109" s="6"/>
      <c r="H109" s="3"/>
      <c r="I109" s="3"/>
      <c r="J109" s="3"/>
      <c r="K109" s="50"/>
      <c r="L109" s="51" t="s">
        <v>113</v>
      </c>
      <c r="M109" s="52"/>
      <c r="N109" s="52"/>
      <c r="O109" s="52"/>
      <c r="P109" s="53"/>
    </row>
    <row r="110" spans="2:16" x14ac:dyDescent="0.2">
      <c r="B110" s="7"/>
      <c r="C110" t="s">
        <v>58</v>
      </c>
      <c r="F110" s="3">
        <f>I169*2%</f>
        <v>120000</v>
      </c>
      <c r="G110" s="8"/>
      <c r="H110" s="3"/>
      <c r="I110" s="3"/>
      <c r="J110" s="3"/>
      <c r="K110" s="54" t="s">
        <v>107</v>
      </c>
      <c r="L110" s="3"/>
    </row>
    <row r="111" spans="2:16" ht="16" thickBot="1" x14ac:dyDescent="0.25">
      <c r="B111" s="7"/>
      <c r="D111" s="1" t="s">
        <v>71</v>
      </c>
      <c r="E111" t="s">
        <v>153</v>
      </c>
      <c r="F111" s="3"/>
      <c r="G111" s="8">
        <f>+F110</f>
        <v>120000</v>
      </c>
      <c r="H111" s="3"/>
      <c r="I111" s="3"/>
      <c r="J111" s="3"/>
      <c r="K111" s="55" t="s">
        <v>114</v>
      </c>
      <c r="L111" s="3"/>
    </row>
    <row r="112" spans="2:16" ht="16" thickBot="1" x14ac:dyDescent="0.25">
      <c r="B112" s="9"/>
      <c r="C112" s="10" t="s">
        <v>154</v>
      </c>
      <c r="D112" s="11"/>
      <c r="E112" s="12"/>
      <c r="F112" s="3"/>
      <c r="G112" s="8"/>
      <c r="H112" s="3"/>
      <c r="I112" s="3"/>
      <c r="J112" s="3"/>
      <c r="K112" s="3"/>
      <c r="L112" s="3"/>
    </row>
    <row r="113" spans="1:21" ht="16" thickBot="1" x14ac:dyDescent="0.25">
      <c r="F113" s="30">
        <f>SUM(F60:F112)</f>
        <v>17082322</v>
      </c>
      <c r="G113" s="31">
        <f>SUM(G60:G112)</f>
        <v>17082322</v>
      </c>
      <c r="H113" s="3"/>
      <c r="I113" s="3"/>
      <c r="J113" s="3"/>
      <c r="K113" s="3" t="s">
        <v>116</v>
      </c>
      <c r="L113" s="3">
        <v>2300</v>
      </c>
      <c r="M113" s="3"/>
      <c r="N113" s="3"/>
      <c r="O113" s="3"/>
      <c r="P113" s="3"/>
    </row>
    <row r="114" spans="1:21" x14ac:dyDescent="0.2">
      <c r="F114" s="3"/>
      <c r="G114" s="3"/>
      <c r="H114" s="3"/>
      <c r="I114" s="3"/>
      <c r="J114" s="3"/>
      <c r="K114" s="3" t="s">
        <v>117</v>
      </c>
      <c r="L114" s="3">
        <v>50</v>
      </c>
      <c r="M114" s="3">
        <f>+L113*L114</f>
        <v>115000</v>
      </c>
      <c r="N114" s="3" t="s">
        <v>119</v>
      </c>
      <c r="O114" s="3"/>
      <c r="P114" s="3"/>
    </row>
    <row r="115" spans="1:21" x14ac:dyDescent="0.2">
      <c r="F115" s="3"/>
      <c r="G115" s="3"/>
      <c r="H115" s="3"/>
      <c r="I115" s="3"/>
      <c r="J115" s="3"/>
      <c r="K115" s="3" t="s">
        <v>118</v>
      </c>
      <c r="L115" s="3">
        <v>80</v>
      </c>
      <c r="M115" s="3">
        <f>+L115*L113</f>
        <v>184000</v>
      </c>
      <c r="N115" s="3" t="s">
        <v>120</v>
      </c>
      <c r="O115" s="3"/>
      <c r="P115" s="3"/>
    </row>
    <row r="116" spans="1:21" x14ac:dyDescent="0.2">
      <c r="F116" s="3"/>
      <c r="G116" s="3"/>
      <c r="H116" s="3"/>
      <c r="I116" s="3"/>
      <c r="J116" s="3"/>
      <c r="K116" s="3"/>
      <c r="L116" s="3"/>
      <c r="M116" s="3">
        <f>+M115*19%</f>
        <v>34960</v>
      </c>
      <c r="N116" s="3" t="s">
        <v>41</v>
      </c>
      <c r="O116" s="3"/>
      <c r="P116" s="3"/>
    </row>
    <row r="117" spans="1:21" x14ac:dyDescent="0.2">
      <c r="F117" s="3"/>
      <c r="G117" s="3"/>
      <c r="H117" s="3"/>
      <c r="I117" s="3"/>
      <c r="J117" s="3"/>
      <c r="K117" s="3"/>
      <c r="L117" s="3"/>
      <c r="M117" s="23">
        <f>SUM(M114:M116)</f>
        <v>333960</v>
      </c>
      <c r="N117" s="3" t="s">
        <v>121</v>
      </c>
      <c r="O117" s="3"/>
      <c r="P117" s="3"/>
    </row>
    <row r="118" spans="1:21" ht="19" x14ac:dyDescent="0.25">
      <c r="B118" s="84" t="s">
        <v>157</v>
      </c>
      <c r="F118" s="3"/>
      <c r="G118" s="3"/>
      <c r="H118" s="3"/>
      <c r="I118" s="3"/>
      <c r="J118" s="3"/>
      <c r="K118" s="23" t="s">
        <v>126</v>
      </c>
      <c r="L118" s="3"/>
      <c r="M118" s="3"/>
      <c r="N118" s="3"/>
      <c r="O118" s="3"/>
      <c r="P118" s="3"/>
    </row>
    <row r="119" spans="1:21" x14ac:dyDescent="0.2"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21" x14ac:dyDescent="0.2">
      <c r="B120" t="str">
        <f>+E9</f>
        <v>Capital Social</v>
      </c>
      <c r="E120" s="3">
        <f>+G9</f>
        <v>15000000</v>
      </c>
      <c r="F120" s="3"/>
      <c r="G120" s="3"/>
      <c r="H120" s="3"/>
      <c r="I120" s="3"/>
      <c r="J120" s="3"/>
      <c r="K120" s="3" t="s">
        <v>127</v>
      </c>
      <c r="L120" s="3">
        <f>+F48</f>
        <v>332500</v>
      </c>
      <c r="M120" s="56">
        <v>7.94</v>
      </c>
      <c r="N120" s="3" t="s">
        <v>128</v>
      </c>
      <c r="O120" s="3"/>
      <c r="P120" s="3"/>
    </row>
    <row r="121" spans="1:21" x14ac:dyDescent="0.2">
      <c r="A121" t="s">
        <v>158</v>
      </c>
      <c r="B121" s="3" t="str">
        <f>+I10</f>
        <v>Cuenta obligada María</v>
      </c>
      <c r="E121" s="3">
        <f>-J13</f>
        <v>-1700000</v>
      </c>
      <c r="F121" s="3"/>
      <c r="G121" s="3"/>
      <c r="H121" s="3"/>
      <c r="I121" s="3"/>
      <c r="J121" s="3"/>
      <c r="K121" s="3" t="s">
        <v>129</v>
      </c>
      <c r="L121" s="81">
        <f>M120*N121</f>
        <v>329510</v>
      </c>
      <c r="M121" s="3" t="s">
        <v>130</v>
      </c>
      <c r="N121" s="3">
        <v>41500</v>
      </c>
      <c r="O121" s="3"/>
      <c r="P121" s="3"/>
    </row>
    <row r="122" spans="1:21" x14ac:dyDescent="0.2">
      <c r="B122" s="3" t="str">
        <f>+I17</f>
        <v>Cuenta obligada Mariana</v>
      </c>
      <c r="E122" s="3">
        <f>-J20</f>
        <v>-1700000</v>
      </c>
      <c r="F122" s="3"/>
      <c r="G122" s="3"/>
      <c r="H122" s="3"/>
      <c r="I122" s="3"/>
      <c r="J122" s="3"/>
      <c r="K122" s="58" t="s">
        <v>131</v>
      </c>
      <c r="L122" s="58">
        <f>+L121-L120</f>
        <v>-2990</v>
      </c>
      <c r="M122" s="3" t="s">
        <v>132</v>
      </c>
      <c r="N122" s="3"/>
      <c r="O122" s="3"/>
      <c r="P122" s="3"/>
    </row>
    <row r="123" spans="1:21" x14ac:dyDescent="0.2">
      <c r="B123" s="63" t="s">
        <v>159</v>
      </c>
      <c r="C123" s="63"/>
      <c r="D123" s="85"/>
      <c r="E123" s="57">
        <f>SUM(E120:E122)</f>
        <v>11600000</v>
      </c>
      <c r="F123" s="57" t="s">
        <v>160</v>
      </c>
      <c r="G123" s="57"/>
      <c r="H123" s="3"/>
      <c r="I123" s="3"/>
      <c r="J123" s="3"/>
      <c r="K123" s="3"/>
      <c r="L123" s="3"/>
      <c r="M123" s="3"/>
      <c r="N123" s="3"/>
      <c r="O123" s="3"/>
      <c r="P123" s="3"/>
    </row>
    <row r="124" spans="1:21" ht="16" thickBot="1" x14ac:dyDescent="0.25">
      <c r="F124" s="3"/>
      <c r="G124" s="3"/>
      <c r="H124" s="3"/>
      <c r="I124" s="3"/>
      <c r="J124" s="3"/>
      <c r="K124" s="57" t="s">
        <v>135</v>
      </c>
      <c r="L124" s="57"/>
      <c r="M124" s="3"/>
      <c r="N124" s="3"/>
      <c r="O124" s="3"/>
      <c r="P124" s="24">
        <v>43220</v>
      </c>
      <c r="Q124" s="98" t="s">
        <v>125</v>
      </c>
      <c r="R124" s="98"/>
      <c r="S124" s="98"/>
      <c r="T124" s="59"/>
      <c r="U124" s="60"/>
    </row>
    <row r="125" spans="1:21" x14ac:dyDescent="0.2">
      <c r="F125" s="3"/>
      <c r="G125" s="3"/>
      <c r="H125" s="66"/>
      <c r="I125" s="44" t="s">
        <v>16</v>
      </c>
      <c r="J125" s="67" t="s">
        <v>17</v>
      </c>
      <c r="K125" s="3" t="s">
        <v>127</v>
      </c>
      <c r="L125" s="3">
        <f>+L120</f>
        <v>332500</v>
      </c>
      <c r="M125">
        <v>7.94</v>
      </c>
      <c r="N125" t="s">
        <v>128</v>
      </c>
      <c r="P125" s="7"/>
      <c r="Q125" t="s">
        <v>52</v>
      </c>
      <c r="T125" s="3">
        <f>+L127</f>
        <v>980</v>
      </c>
      <c r="U125" s="61"/>
    </row>
    <row r="126" spans="1:21" x14ac:dyDescent="0.2">
      <c r="F126" s="3"/>
      <c r="G126" s="3"/>
      <c r="H126" s="49"/>
      <c r="I126" s="105" t="s">
        <v>139</v>
      </c>
      <c r="J126" s="106"/>
      <c r="K126" s="3" t="s">
        <v>129</v>
      </c>
      <c r="L126" s="3">
        <f>M125*N126</f>
        <v>333480</v>
      </c>
      <c r="M126" t="s">
        <v>130</v>
      </c>
      <c r="N126">
        <v>42000</v>
      </c>
      <c r="P126" s="7"/>
      <c r="R126" t="s">
        <v>71</v>
      </c>
      <c r="S126" t="s">
        <v>133</v>
      </c>
      <c r="U126" s="8">
        <f>+T125</f>
        <v>980</v>
      </c>
    </row>
    <row r="127" spans="1:21" x14ac:dyDescent="0.2">
      <c r="F127" s="3"/>
      <c r="G127" s="3"/>
      <c r="H127" s="49" t="s">
        <v>140</v>
      </c>
      <c r="I127" s="5">
        <f>+F48</f>
        <v>332500</v>
      </c>
      <c r="J127" s="68">
        <f>+G101</f>
        <v>2990</v>
      </c>
      <c r="K127" s="40" t="s">
        <v>131</v>
      </c>
      <c r="L127" s="40">
        <f>+L126-L125</f>
        <v>980</v>
      </c>
      <c r="M127" t="s">
        <v>136</v>
      </c>
      <c r="P127" s="9"/>
      <c r="Q127" s="12" t="s">
        <v>134</v>
      </c>
      <c r="R127" s="12"/>
      <c r="S127" s="12"/>
      <c r="T127" s="12"/>
      <c r="U127" s="62"/>
    </row>
    <row r="128" spans="1:21" x14ac:dyDescent="0.2">
      <c r="F128" s="3"/>
      <c r="G128" s="3"/>
      <c r="H128" s="49"/>
      <c r="I128" s="23"/>
      <c r="J128" s="69">
        <f>+G106</f>
        <v>329510</v>
      </c>
      <c r="K128" s="3"/>
      <c r="L128" s="3"/>
    </row>
    <row r="129" spans="6:21" x14ac:dyDescent="0.2">
      <c r="F129" s="3"/>
      <c r="G129" s="3"/>
      <c r="H129" s="49"/>
      <c r="I129" s="33"/>
      <c r="J129" s="69"/>
      <c r="K129" s="57" t="s">
        <v>137</v>
      </c>
      <c r="L129" s="57"/>
      <c r="P129" s="24">
        <v>43220</v>
      </c>
      <c r="Q129" s="98" t="s">
        <v>125</v>
      </c>
      <c r="R129" s="98"/>
      <c r="S129" s="98"/>
      <c r="T129" s="59"/>
      <c r="U129" s="60"/>
    </row>
    <row r="130" spans="6:21" ht="16" thickBot="1" x14ac:dyDescent="0.25">
      <c r="F130" s="3"/>
      <c r="G130" s="3"/>
      <c r="H130" s="49"/>
      <c r="I130" s="3"/>
      <c r="J130" s="69"/>
      <c r="K130" s="3" t="s">
        <v>127</v>
      </c>
      <c r="L130" s="3">
        <f>+L125</f>
        <v>332500</v>
      </c>
      <c r="M130">
        <v>7.94</v>
      </c>
      <c r="N130" t="s">
        <v>128</v>
      </c>
      <c r="P130" s="7"/>
      <c r="Q130" t="s">
        <v>52</v>
      </c>
      <c r="T130" s="3">
        <f>+L132</f>
        <v>186</v>
      </c>
      <c r="U130" s="61"/>
    </row>
    <row r="131" spans="6:21" ht="16" thickBot="1" x14ac:dyDescent="0.25">
      <c r="F131" s="3"/>
      <c r="G131" s="3"/>
      <c r="H131" s="49"/>
      <c r="I131" s="64">
        <f>SUM(I127:I130)</f>
        <v>332500</v>
      </c>
      <c r="J131" s="65">
        <f>SUM(J127:J130)</f>
        <v>332500</v>
      </c>
      <c r="K131" s="3" t="s">
        <v>129</v>
      </c>
      <c r="L131" s="3">
        <f>M130*N131</f>
        <v>332686</v>
      </c>
      <c r="M131" t="s">
        <v>130</v>
      </c>
      <c r="N131">
        <v>41900</v>
      </c>
      <c r="P131" s="7"/>
      <c r="R131" t="s">
        <v>71</v>
      </c>
      <c r="S131" t="s">
        <v>133</v>
      </c>
      <c r="U131" s="8">
        <f>+T130</f>
        <v>186</v>
      </c>
    </row>
    <row r="132" spans="6:21" ht="16" thickBot="1" x14ac:dyDescent="0.25">
      <c r="F132" s="3"/>
      <c r="G132" s="3"/>
      <c r="H132" s="49"/>
      <c r="I132" s="107" t="s">
        <v>150</v>
      </c>
      <c r="J132" s="108"/>
      <c r="K132" s="57" t="s">
        <v>131</v>
      </c>
      <c r="L132" s="57">
        <f>+L131-L130</f>
        <v>186</v>
      </c>
      <c r="M132" s="63" t="s">
        <v>136</v>
      </c>
      <c r="N132" s="63"/>
      <c r="P132" s="9"/>
      <c r="Q132" s="12" t="s">
        <v>134</v>
      </c>
      <c r="R132" s="12"/>
      <c r="S132" s="12"/>
      <c r="T132" s="12"/>
      <c r="U132" s="62"/>
    </row>
    <row r="133" spans="6:21" ht="16" thickBot="1" x14ac:dyDescent="0.25">
      <c r="F133" s="3"/>
      <c r="G133" s="3"/>
      <c r="H133" s="71"/>
      <c r="I133" s="51"/>
      <c r="J133" s="72"/>
      <c r="K133" s="3"/>
      <c r="L133" s="3"/>
    </row>
    <row r="134" spans="6:21" x14ac:dyDescent="0.2">
      <c r="F134" s="3"/>
      <c r="G134" s="3"/>
      <c r="H134" s="66"/>
      <c r="I134" s="44" t="s">
        <v>16</v>
      </c>
      <c r="J134" s="76" t="s">
        <v>17</v>
      </c>
      <c r="K134" s="3"/>
      <c r="L134" s="3"/>
    </row>
    <row r="135" spans="6:21" x14ac:dyDescent="0.2">
      <c r="F135" s="3"/>
      <c r="G135" s="3"/>
      <c r="H135" s="49"/>
      <c r="I135" s="99" t="s">
        <v>27</v>
      </c>
      <c r="J135" s="112"/>
      <c r="K135" s="3" t="s">
        <v>141</v>
      </c>
      <c r="L135" s="3"/>
    </row>
    <row r="136" spans="6:21" x14ac:dyDescent="0.2">
      <c r="F136" s="3"/>
      <c r="G136" s="3"/>
      <c r="H136" s="49"/>
      <c r="I136" s="3">
        <f>+F105</f>
        <v>26220</v>
      </c>
      <c r="J136" s="73">
        <f>+G73</f>
        <v>26220</v>
      </c>
      <c r="K136" s="3"/>
      <c r="L136" s="3"/>
    </row>
    <row r="137" spans="6:21" ht="16" thickBot="1" x14ac:dyDescent="0.25">
      <c r="F137" s="3"/>
      <c r="G137" s="3"/>
      <c r="H137" s="49"/>
      <c r="I137" s="3"/>
      <c r="J137" s="70"/>
      <c r="K137" s="3" t="s">
        <v>142</v>
      </c>
      <c r="L137" s="3"/>
    </row>
    <row r="138" spans="6:21" ht="16" thickBot="1" x14ac:dyDescent="0.25">
      <c r="F138" s="3"/>
      <c r="G138" s="3"/>
      <c r="H138" s="49"/>
      <c r="I138" s="30">
        <f>SUM(I136:I137)</f>
        <v>26220</v>
      </c>
      <c r="J138" s="77">
        <f>SUM(J136:J137)</f>
        <v>26220</v>
      </c>
      <c r="K138" s="3" t="s">
        <v>143</v>
      </c>
      <c r="L138" s="3"/>
    </row>
    <row r="139" spans="6:21" ht="16" thickBot="1" x14ac:dyDescent="0.25">
      <c r="F139" s="3"/>
      <c r="G139" s="3"/>
      <c r="H139" s="49"/>
      <c r="I139" s="107" t="s">
        <v>150</v>
      </c>
      <c r="J139" s="108"/>
      <c r="K139" s="3"/>
      <c r="L139" s="3"/>
    </row>
    <row r="140" spans="6:21" x14ac:dyDescent="0.2">
      <c r="F140" s="3"/>
      <c r="G140" s="3"/>
      <c r="H140" s="49"/>
      <c r="I140" s="3"/>
      <c r="J140" s="70"/>
      <c r="K140" s="3"/>
      <c r="L140" s="3"/>
    </row>
    <row r="141" spans="6:21" x14ac:dyDescent="0.2">
      <c r="F141" s="3"/>
      <c r="G141" s="3"/>
      <c r="H141" s="49"/>
      <c r="I141" s="3"/>
      <c r="J141" s="70"/>
      <c r="K141" s="3"/>
      <c r="L141" s="3"/>
    </row>
    <row r="142" spans="6:21" ht="16" thickBot="1" x14ac:dyDescent="0.25">
      <c r="F142" s="3"/>
      <c r="G142" s="3"/>
      <c r="H142" s="71"/>
      <c r="I142" s="51"/>
      <c r="J142" s="72"/>
      <c r="K142" s="3"/>
      <c r="L142" s="3"/>
    </row>
    <row r="143" spans="6:21" x14ac:dyDescent="0.2">
      <c r="F143" s="3"/>
      <c r="G143" s="3"/>
      <c r="H143" s="66"/>
      <c r="I143" s="44"/>
      <c r="J143" s="74"/>
      <c r="K143" s="3"/>
      <c r="L143" s="3"/>
    </row>
    <row r="144" spans="6:21" x14ac:dyDescent="0.2">
      <c r="F144" s="3"/>
      <c r="G144" s="3"/>
      <c r="H144" s="49"/>
      <c r="I144" s="3" t="s">
        <v>16</v>
      </c>
      <c r="J144" s="75" t="s">
        <v>17</v>
      </c>
      <c r="K144" s="3"/>
      <c r="L144" s="3"/>
    </row>
    <row r="145" spans="6:12" x14ac:dyDescent="0.2">
      <c r="F145" s="3"/>
      <c r="G145" s="3"/>
      <c r="H145" s="49"/>
      <c r="I145" s="105" t="s">
        <v>41</v>
      </c>
      <c r="J145" s="106"/>
      <c r="K145" s="3"/>
      <c r="L145" s="3"/>
    </row>
    <row r="146" spans="6:12" x14ac:dyDescent="0.2">
      <c r="F146" s="3"/>
      <c r="G146" s="3"/>
      <c r="H146" s="49"/>
      <c r="I146" s="5">
        <f>+F104</f>
        <v>1180736</v>
      </c>
      <c r="J146" s="68">
        <f>+G63</f>
        <v>760000</v>
      </c>
      <c r="K146" s="3"/>
      <c r="L146" s="3"/>
    </row>
    <row r="147" spans="6:12" x14ac:dyDescent="0.2">
      <c r="F147" s="3"/>
      <c r="G147" s="3"/>
      <c r="H147" s="49"/>
      <c r="I147" s="23"/>
      <c r="J147" s="69">
        <f>+G78</f>
        <v>380000</v>
      </c>
      <c r="K147" s="3"/>
      <c r="L147" s="3"/>
    </row>
    <row r="148" spans="6:12" x14ac:dyDescent="0.2">
      <c r="F148" s="3"/>
      <c r="G148" s="3"/>
      <c r="H148" s="49"/>
      <c r="I148" s="33"/>
      <c r="J148" s="69">
        <f>+G92</f>
        <v>5776</v>
      </c>
      <c r="K148" s="3"/>
      <c r="L148" s="3"/>
    </row>
    <row r="149" spans="6:12" ht="16" thickBot="1" x14ac:dyDescent="0.25">
      <c r="F149" s="3"/>
      <c r="G149" s="3"/>
      <c r="H149" s="49"/>
      <c r="I149" s="3"/>
      <c r="J149" s="69">
        <f>+G97</f>
        <v>34960</v>
      </c>
      <c r="K149" s="3"/>
      <c r="L149" s="3"/>
    </row>
    <row r="150" spans="6:12" ht="16" thickBot="1" x14ac:dyDescent="0.25">
      <c r="F150" s="3"/>
      <c r="G150" s="3"/>
      <c r="H150" s="49"/>
      <c r="I150" s="64">
        <f>SUM(I146:I149)</f>
        <v>1180736</v>
      </c>
      <c r="J150" s="65">
        <f>SUM(J146:J149)</f>
        <v>1180736</v>
      </c>
      <c r="K150" s="3" t="s">
        <v>146</v>
      </c>
      <c r="L150" s="3"/>
    </row>
    <row r="151" spans="6:12" ht="16" thickBot="1" x14ac:dyDescent="0.25">
      <c r="F151" s="3"/>
      <c r="G151" s="3"/>
      <c r="H151" s="49"/>
      <c r="I151" s="107" t="s">
        <v>150</v>
      </c>
      <c r="J151" s="108"/>
      <c r="K151" s="3"/>
      <c r="L151" s="3"/>
    </row>
    <row r="152" spans="6:12" ht="16" thickBot="1" x14ac:dyDescent="0.25">
      <c r="F152" s="3"/>
      <c r="G152" s="3"/>
      <c r="H152" s="71"/>
      <c r="I152" s="51"/>
      <c r="J152" s="72"/>
      <c r="K152" s="3"/>
      <c r="L152" s="3"/>
    </row>
    <row r="153" spans="6:12" x14ac:dyDescent="0.2">
      <c r="F153" s="3"/>
      <c r="G153" s="3"/>
      <c r="H153" s="3"/>
      <c r="I153" s="3" t="s">
        <v>41</v>
      </c>
      <c r="J153" s="3">
        <v>1180736</v>
      </c>
      <c r="K153" s="3"/>
      <c r="L153" s="3"/>
    </row>
    <row r="154" spans="6:12" ht="16" thickBot="1" x14ac:dyDescent="0.25">
      <c r="F154" s="3"/>
      <c r="G154" s="3"/>
      <c r="H154" s="3"/>
      <c r="I154" s="42" t="s">
        <v>27</v>
      </c>
      <c r="J154" s="42">
        <v>26220</v>
      </c>
      <c r="K154" s="3" t="s">
        <v>144</v>
      </c>
      <c r="L154" s="3"/>
    </row>
    <row r="155" spans="6:12" ht="16" thickBot="1" x14ac:dyDescent="0.25">
      <c r="F155" s="3"/>
      <c r="G155" s="3"/>
      <c r="H155" s="3"/>
      <c r="I155" s="30" t="s">
        <v>145</v>
      </c>
      <c r="J155" s="31">
        <f>+J153+J154</f>
        <v>1206956</v>
      </c>
      <c r="L155" s="3"/>
    </row>
    <row r="156" spans="6:12" x14ac:dyDescent="0.2">
      <c r="F156" s="3"/>
      <c r="G156" s="3"/>
      <c r="H156" s="3"/>
      <c r="I156" s="22" t="s">
        <v>52</v>
      </c>
      <c r="J156" s="22">
        <v>329510</v>
      </c>
      <c r="K156" s="3" t="s">
        <v>147</v>
      </c>
      <c r="L156" s="3"/>
    </row>
    <row r="157" spans="6:12" x14ac:dyDescent="0.2">
      <c r="F157" s="3"/>
      <c r="G157" s="3"/>
      <c r="H157" s="3"/>
      <c r="I157" s="57" t="s">
        <v>148</v>
      </c>
      <c r="J157" s="57">
        <f>+J155-J156</f>
        <v>877446</v>
      </c>
      <c r="K157" s="3"/>
      <c r="L157" s="3"/>
    </row>
    <row r="158" spans="6:12" x14ac:dyDescent="0.2">
      <c r="F158" s="3"/>
      <c r="G158" s="3"/>
      <c r="H158" s="3"/>
      <c r="K158" s="3"/>
      <c r="L158" s="3"/>
    </row>
    <row r="159" spans="6:12" ht="16" thickBot="1" x14ac:dyDescent="0.25">
      <c r="F159" s="3"/>
      <c r="G159" s="3"/>
      <c r="H159" s="3"/>
      <c r="I159" s="3"/>
      <c r="J159" s="3"/>
      <c r="K159" s="3"/>
      <c r="L159" s="3"/>
    </row>
    <row r="160" spans="6:12" x14ac:dyDescent="0.2">
      <c r="F160" s="3"/>
      <c r="G160" s="3"/>
      <c r="H160" s="66" t="s">
        <v>16</v>
      </c>
      <c r="I160" s="67" t="s">
        <v>17</v>
      </c>
      <c r="J160" s="32"/>
      <c r="K160" s="3"/>
      <c r="L160" s="3"/>
    </row>
    <row r="161" spans="6:12" x14ac:dyDescent="0.2">
      <c r="F161" s="3"/>
      <c r="G161" s="3"/>
      <c r="H161" s="109" t="s">
        <v>151</v>
      </c>
      <c r="I161" s="106"/>
      <c r="J161" s="34"/>
      <c r="K161" s="3"/>
      <c r="L161" s="3"/>
    </row>
    <row r="162" spans="6:12" x14ac:dyDescent="0.2">
      <c r="F162" s="3"/>
      <c r="G162" s="3"/>
      <c r="H162" s="78">
        <f>+E120</f>
        <v>15000000</v>
      </c>
      <c r="I162" s="68">
        <f>+G107</f>
        <v>877446</v>
      </c>
      <c r="J162" s="3" t="s">
        <v>143</v>
      </c>
      <c r="K162" s="3"/>
      <c r="L162" s="3"/>
    </row>
    <row r="163" spans="6:12" ht="16" thickBot="1" x14ac:dyDescent="0.25">
      <c r="F163" s="3"/>
      <c r="G163" s="3"/>
      <c r="H163" s="79"/>
      <c r="I163" s="80">
        <f>+F94</f>
        <v>0</v>
      </c>
      <c r="J163" s="3"/>
      <c r="K163" s="3"/>
      <c r="L163" s="3"/>
    </row>
    <row r="164" spans="6:12" ht="16" thickBot="1" x14ac:dyDescent="0.25">
      <c r="F164" s="3"/>
      <c r="G164" s="3"/>
      <c r="H164" s="3"/>
      <c r="I164" s="3"/>
      <c r="J164" s="3"/>
      <c r="K164" s="3"/>
      <c r="L164" s="3"/>
    </row>
    <row r="165" spans="6:12" x14ac:dyDescent="0.2">
      <c r="F165" s="3"/>
      <c r="G165" s="3"/>
      <c r="H165" s="66" t="s">
        <v>16</v>
      </c>
      <c r="I165" s="67" t="s">
        <v>17</v>
      </c>
      <c r="J165" s="3"/>
      <c r="K165" s="3"/>
      <c r="L165" s="3"/>
    </row>
    <row r="166" spans="6:12" x14ac:dyDescent="0.2">
      <c r="F166" s="3"/>
      <c r="G166" s="3"/>
      <c r="H166" s="110" t="s">
        <v>36</v>
      </c>
      <c r="I166" s="111"/>
      <c r="J166" s="3"/>
      <c r="K166" s="3"/>
      <c r="L166" s="3"/>
    </row>
    <row r="167" spans="6:12" x14ac:dyDescent="0.2">
      <c r="F167" s="3"/>
      <c r="G167" s="3"/>
      <c r="H167" s="3"/>
      <c r="I167" s="16">
        <f>+G62</f>
        <v>4000000</v>
      </c>
      <c r="J167" s="3"/>
      <c r="K167" s="3"/>
      <c r="L167" s="3"/>
    </row>
    <row r="168" spans="6:12" x14ac:dyDescent="0.2">
      <c r="F168" s="3"/>
      <c r="G168" s="3"/>
      <c r="H168" s="3"/>
      <c r="I168" s="17">
        <f>+G77</f>
        <v>2000000</v>
      </c>
      <c r="J168" s="3"/>
      <c r="K168" s="3"/>
      <c r="L168" s="3"/>
    </row>
    <row r="169" spans="6:12" x14ac:dyDescent="0.2">
      <c r="F169" s="3"/>
      <c r="G169" s="3"/>
      <c r="H169" s="28"/>
      <c r="I169" s="82">
        <f>SUM(I167:I168)</f>
        <v>6000000</v>
      </c>
      <c r="J169" s="3" t="s">
        <v>146</v>
      </c>
      <c r="K169" s="3"/>
      <c r="L169" s="3"/>
    </row>
    <row r="170" spans="6:12" x14ac:dyDescent="0.2">
      <c r="F170" s="3"/>
      <c r="G170" s="3"/>
      <c r="H170" s="3"/>
      <c r="I170" s="17"/>
      <c r="J170" s="3"/>
      <c r="K170" s="3"/>
      <c r="L170" s="3"/>
    </row>
    <row r="171" spans="6:12" x14ac:dyDescent="0.2">
      <c r="F171" s="3"/>
      <c r="G171" s="3"/>
      <c r="H171" s="3"/>
      <c r="I171" s="17"/>
      <c r="J171" s="3"/>
      <c r="K171" s="3"/>
      <c r="L171" s="3"/>
    </row>
    <row r="172" spans="6:12" x14ac:dyDescent="0.2">
      <c r="F172" s="3"/>
      <c r="G172" s="3"/>
      <c r="H172" s="3"/>
      <c r="I172" s="17"/>
      <c r="J172" s="3"/>
      <c r="K172" s="3"/>
      <c r="L172" s="3"/>
    </row>
    <row r="173" spans="6:12" x14ac:dyDescent="0.2">
      <c r="F173" s="3"/>
      <c r="G173" s="3"/>
      <c r="H173" s="3"/>
      <c r="I173" s="3"/>
      <c r="J173" s="3"/>
      <c r="K173" s="3"/>
      <c r="L173" s="3"/>
    </row>
    <row r="174" spans="6:12" x14ac:dyDescent="0.2">
      <c r="F174" s="3"/>
      <c r="G174" s="3"/>
      <c r="H174" s="3"/>
      <c r="I174" s="3"/>
      <c r="J174" s="3"/>
      <c r="K174" s="3"/>
      <c r="L174" s="3"/>
    </row>
    <row r="175" spans="6:12" x14ac:dyDescent="0.2">
      <c r="F175" s="3"/>
      <c r="G175" s="3"/>
      <c r="H175" s="3"/>
      <c r="I175" s="3"/>
      <c r="J175" s="3"/>
      <c r="K175" s="3"/>
      <c r="L175" s="3"/>
    </row>
    <row r="176" spans="6:12" x14ac:dyDescent="0.2">
      <c r="F176" s="3"/>
      <c r="G176" s="3"/>
      <c r="H176" s="3"/>
      <c r="I176" s="3"/>
      <c r="J176" s="3"/>
      <c r="K176" s="3"/>
      <c r="L176" s="3"/>
    </row>
    <row r="177" spans="6:12" x14ac:dyDescent="0.2">
      <c r="F177" s="3"/>
      <c r="G177" s="3"/>
      <c r="H177" s="3"/>
      <c r="I177" s="3"/>
      <c r="J177" s="3"/>
      <c r="K177" s="3"/>
      <c r="L177" s="3"/>
    </row>
    <row r="178" spans="6:12" x14ac:dyDescent="0.2">
      <c r="F178" s="3"/>
      <c r="G178" s="3"/>
      <c r="H178" s="3"/>
      <c r="I178" s="3"/>
      <c r="J178" s="3"/>
      <c r="K178" s="3"/>
      <c r="L178" s="3"/>
    </row>
    <row r="179" spans="6:12" x14ac:dyDescent="0.2">
      <c r="F179" s="3"/>
      <c r="G179" s="3"/>
      <c r="H179" s="3"/>
      <c r="I179" s="3"/>
      <c r="J179" s="3"/>
      <c r="K179" s="3"/>
      <c r="L179" s="3"/>
    </row>
    <row r="180" spans="6:12" x14ac:dyDescent="0.2">
      <c r="F180" s="3"/>
      <c r="G180" s="3"/>
      <c r="H180" s="3"/>
      <c r="I180" s="3"/>
      <c r="J180" s="3"/>
      <c r="K180" s="3"/>
      <c r="L180" s="3"/>
    </row>
    <row r="181" spans="6:12" x14ac:dyDescent="0.2">
      <c r="F181" s="3"/>
      <c r="G181" s="3"/>
      <c r="H181" s="3"/>
      <c r="I181" s="3"/>
      <c r="J181" s="3"/>
      <c r="K181" s="3"/>
      <c r="L181" s="3"/>
    </row>
    <row r="182" spans="6:12" x14ac:dyDescent="0.2">
      <c r="F182" s="3"/>
      <c r="G182" s="3"/>
      <c r="H182" s="3"/>
      <c r="I182" s="3"/>
      <c r="J182" s="3"/>
      <c r="K182" s="3"/>
      <c r="L182" s="3"/>
    </row>
    <row r="183" spans="6:12" x14ac:dyDescent="0.2">
      <c r="F183" s="3"/>
      <c r="G183" s="3"/>
      <c r="H183" s="3"/>
      <c r="I183" s="3"/>
      <c r="J183" s="3"/>
      <c r="K183" s="3"/>
      <c r="L183" s="3"/>
    </row>
    <row r="184" spans="6:12" x14ac:dyDescent="0.2">
      <c r="F184" s="3"/>
      <c r="G184" s="3"/>
      <c r="H184" s="3"/>
      <c r="I184" s="3"/>
      <c r="J184" s="3"/>
      <c r="K184" s="3"/>
      <c r="L184" s="3"/>
    </row>
    <row r="185" spans="6:12" x14ac:dyDescent="0.2">
      <c r="F185" s="3"/>
      <c r="G185" s="3"/>
      <c r="H185" s="3"/>
      <c r="I185" s="3"/>
      <c r="J185" s="3"/>
      <c r="K185" s="3"/>
      <c r="L185" s="3"/>
    </row>
    <row r="186" spans="6:12" x14ac:dyDescent="0.2">
      <c r="F186" s="3"/>
      <c r="G186" s="3"/>
      <c r="H186" s="3"/>
      <c r="I186" s="3"/>
      <c r="J186" s="3"/>
      <c r="K186" s="3"/>
      <c r="L186" s="3"/>
    </row>
    <row r="187" spans="6:12" x14ac:dyDescent="0.2">
      <c r="F187" s="3"/>
      <c r="G187" s="3"/>
      <c r="H187" s="3"/>
      <c r="I187" s="3"/>
      <c r="J187" s="3"/>
      <c r="K187" s="3"/>
      <c r="L187" s="3"/>
    </row>
    <row r="188" spans="6:12" x14ac:dyDescent="0.2">
      <c r="F188" s="3"/>
      <c r="G188" s="3"/>
      <c r="H188" s="3"/>
      <c r="I188" s="3"/>
      <c r="J188" s="3"/>
      <c r="K188" s="3"/>
      <c r="L188" s="3"/>
    </row>
    <row r="189" spans="6:12" x14ac:dyDescent="0.2">
      <c r="F189" s="3"/>
      <c r="G189" s="3"/>
      <c r="H189" s="3"/>
      <c r="I189" s="3"/>
      <c r="J189" s="3"/>
      <c r="K189" s="3"/>
      <c r="L189" s="3"/>
    </row>
    <row r="190" spans="6:12" x14ac:dyDescent="0.2">
      <c r="F190" s="3"/>
      <c r="G190" s="3"/>
      <c r="H190" s="3"/>
      <c r="I190" s="3"/>
      <c r="J190" s="3"/>
      <c r="K190" s="3"/>
      <c r="L190" s="3"/>
    </row>
    <row r="191" spans="6:12" x14ac:dyDescent="0.2">
      <c r="F191" s="3"/>
      <c r="G191" s="3"/>
      <c r="H191" s="3"/>
      <c r="I191" s="3"/>
      <c r="J191" s="3"/>
      <c r="K191" s="3"/>
      <c r="L191" s="3"/>
    </row>
    <row r="192" spans="6:12" x14ac:dyDescent="0.2">
      <c r="F192" s="3"/>
      <c r="G192" s="3"/>
      <c r="H192" s="3"/>
      <c r="I192" s="3"/>
      <c r="J192" s="3"/>
      <c r="K192" s="3"/>
      <c r="L192" s="3"/>
    </row>
    <row r="193" spans="6:12" x14ac:dyDescent="0.2">
      <c r="F193" s="3"/>
      <c r="G193" s="3"/>
      <c r="H193" s="3"/>
      <c r="I193" s="3"/>
      <c r="J193" s="3"/>
      <c r="K193" s="3"/>
      <c r="L193" s="3"/>
    </row>
    <row r="194" spans="6:12" x14ac:dyDescent="0.2">
      <c r="F194" s="3"/>
      <c r="G194" s="3"/>
      <c r="H194" s="3"/>
      <c r="I194" s="3"/>
      <c r="J194" s="3"/>
      <c r="K194" s="3"/>
      <c r="L194" s="3"/>
    </row>
    <row r="195" spans="6:12" x14ac:dyDescent="0.2">
      <c r="F195" s="3"/>
      <c r="G195" s="3"/>
      <c r="H195" s="3"/>
      <c r="I195" s="3"/>
      <c r="J195" s="3"/>
      <c r="K195" s="3"/>
      <c r="L195" s="3"/>
    </row>
    <row r="196" spans="6:12" x14ac:dyDescent="0.2">
      <c r="F196" s="3"/>
      <c r="G196" s="3"/>
      <c r="H196" s="3"/>
      <c r="I196" s="3"/>
      <c r="J196" s="3"/>
      <c r="K196" s="3"/>
      <c r="L196" s="3"/>
    </row>
    <row r="197" spans="6:12" x14ac:dyDescent="0.2">
      <c r="F197" s="3"/>
      <c r="G197" s="3"/>
      <c r="H197" s="3"/>
      <c r="I197" s="3"/>
      <c r="J197" s="3"/>
      <c r="K197" s="3"/>
      <c r="L197" s="3"/>
    </row>
    <row r="198" spans="6:12" x14ac:dyDescent="0.2">
      <c r="F198" s="3"/>
      <c r="G198" s="3"/>
      <c r="H198" s="3"/>
      <c r="I198" s="3"/>
      <c r="J198" s="3"/>
      <c r="K198" s="3"/>
      <c r="L198" s="3"/>
    </row>
    <row r="199" spans="6:12" x14ac:dyDescent="0.2">
      <c r="F199" s="3"/>
      <c r="G199" s="3"/>
      <c r="H199" s="3"/>
      <c r="I199" s="3"/>
      <c r="J199" s="3"/>
      <c r="K199" s="3"/>
      <c r="L199" s="3"/>
    </row>
    <row r="200" spans="6:12" x14ac:dyDescent="0.2">
      <c r="F200" s="3"/>
      <c r="G200" s="3"/>
      <c r="H200" s="3"/>
      <c r="I200" s="3"/>
      <c r="J200" s="3"/>
      <c r="K200" s="3"/>
      <c r="L200" s="3"/>
    </row>
    <row r="201" spans="6:12" x14ac:dyDescent="0.2">
      <c r="F201" s="3"/>
      <c r="G201" s="3"/>
      <c r="H201" s="3"/>
      <c r="I201" s="3"/>
      <c r="J201" s="3"/>
      <c r="K201" s="3"/>
      <c r="L201" s="3"/>
    </row>
    <row r="202" spans="6:12" x14ac:dyDescent="0.2">
      <c r="F202" s="3"/>
      <c r="G202" s="3"/>
      <c r="H202" s="3"/>
      <c r="I202" s="3"/>
      <c r="J202" s="3"/>
      <c r="K202" s="3"/>
      <c r="L202" s="3"/>
    </row>
    <row r="203" spans="6:12" x14ac:dyDescent="0.2">
      <c r="F203" s="3"/>
      <c r="G203" s="3"/>
      <c r="H203" s="3"/>
      <c r="I203" s="3"/>
      <c r="J203" s="3"/>
      <c r="K203" s="3"/>
      <c r="L203" s="3"/>
    </row>
    <row r="204" spans="6:12" x14ac:dyDescent="0.2">
      <c r="F204" s="3"/>
      <c r="G204" s="3"/>
      <c r="H204" s="3"/>
      <c r="I204" s="3"/>
      <c r="J204" s="3"/>
      <c r="K204" s="3"/>
      <c r="L204" s="3"/>
    </row>
    <row r="205" spans="6:12" x14ac:dyDescent="0.2">
      <c r="F205" s="3"/>
      <c r="G205" s="3"/>
      <c r="H205" s="3"/>
      <c r="I205" s="3"/>
      <c r="J205" s="3"/>
      <c r="K205" s="3"/>
      <c r="L205" s="3"/>
    </row>
    <row r="206" spans="6:12" x14ac:dyDescent="0.2">
      <c r="F206" s="3"/>
      <c r="G206" s="3"/>
      <c r="H206" s="3"/>
      <c r="I206" s="3"/>
      <c r="J206" s="3"/>
      <c r="K206" s="3"/>
      <c r="L206" s="3"/>
    </row>
    <row r="207" spans="6:12" x14ac:dyDescent="0.2">
      <c r="F207" s="3"/>
      <c r="G207" s="3"/>
      <c r="H207" s="3"/>
      <c r="I207" s="3"/>
      <c r="J207" s="3"/>
      <c r="K207" s="3"/>
      <c r="L207" s="3"/>
    </row>
    <row r="208" spans="6:12" x14ac:dyDescent="0.2">
      <c r="F208" s="3"/>
      <c r="G208" s="3"/>
      <c r="H208" s="3"/>
      <c r="I208" s="3"/>
      <c r="J208" s="3"/>
      <c r="K208" s="3"/>
      <c r="L208" s="3"/>
    </row>
    <row r="209" spans="6:12" x14ac:dyDescent="0.2">
      <c r="F209" s="3"/>
      <c r="G209" s="3"/>
      <c r="H209" s="3"/>
      <c r="I209" s="3"/>
      <c r="J209" s="3"/>
      <c r="K209" s="3"/>
      <c r="L209" s="3"/>
    </row>
    <row r="210" spans="6:12" x14ac:dyDescent="0.2">
      <c r="F210" s="3"/>
      <c r="G210" s="3"/>
      <c r="H210" s="3"/>
      <c r="I210" s="3"/>
      <c r="J210" s="3"/>
      <c r="K210" s="3"/>
      <c r="L210" s="3"/>
    </row>
    <row r="211" spans="6:12" x14ac:dyDescent="0.2">
      <c r="F211" s="3"/>
      <c r="G211" s="3"/>
      <c r="H211" s="3"/>
      <c r="I211" s="3"/>
      <c r="J211" s="3"/>
      <c r="K211" s="3"/>
      <c r="L211" s="3"/>
    </row>
    <row r="212" spans="6:12" x14ac:dyDescent="0.2">
      <c r="F212" s="3"/>
      <c r="G212" s="3"/>
      <c r="H212" s="3"/>
      <c r="I212" s="3"/>
      <c r="J212" s="3"/>
      <c r="K212" s="3"/>
      <c r="L212" s="3"/>
    </row>
    <row r="213" spans="6:12" x14ac:dyDescent="0.2">
      <c r="F213" s="3"/>
      <c r="G213" s="3"/>
      <c r="H213" s="3"/>
      <c r="I213" s="3"/>
      <c r="J213" s="3"/>
      <c r="K213" s="3"/>
      <c r="L213" s="3"/>
    </row>
    <row r="214" spans="6:12" x14ac:dyDescent="0.2">
      <c r="F214" s="3"/>
      <c r="G214" s="3"/>
      <c r="H214" s="3"/>
      <c r="I214" s="3"/>
      <c r="J214" s="3"/>
      <c r="K214" s="3"/>
      <c r="L214" s="3"/>
    </row>
    <row r="215" spans="6:12" x14ac:dyDescent="0.2">
      <c r="F215" s="3"/>
      <c r="G215" s="3"/>
      <c r="H215" s="3"/>
      <c r="I215" s="3"/>
      <c r="J215" s="3"/>
      <c r="K215" s="3"/>
      <c r="L215" s="3"/>
    </row>
    <row r="216" spans="6:12" x14ac:dyDescent="0.2">
      <c r="F216" s="3"/>
      <c r="G216" s="3"/>
      <c r="H216" s="3"/>
      <c r="I216" s="3"/>
      <c r="J216" s="3"/>
      <c r="K216" s="3"/>
      <c r="L216" s="3"/>
    </row>
    <row r="217" spans="6:12" x14ac:dyDescent="0.2">
      <c r="F217" s="3"/>
      <c r="G217" s="3"/>
      <c r="H217" s="3"/>
      <c r="I217" s="3"/>
      <c r="J217" s="3"/>
      <c r="K217" s="3"/>
      <c r="L217" s="3"/>
    </row>
    <row r="218" spans="6:12" x14ac:dyDescent="0.2">
      <c r="F218" s="3"/>
      <c r="G218" s="3"/>
      <c r="H218" s="3"/>
      <c r="I218" s="3"/>
      <c r="J218" s="3"/>
      <c r="K218" s="3"/>
      <c r="L218" s="3"/>
    </row>
    <row r="219" spans="6:12" x14ac:dyDescent="0.2">
      <c r="F219" s="3"/>
      <c r="G219" s="3"/>
      <c r="H219" s="3"/>
      <c r="I219" s="3"/>
      <c r="J219" s="3"/>
      <c r="K219" s="3"/>
      <c r="L219" s="3"/>
    </row>
    <row r="220" spans="6:12" x14ac:dyDescent="0.2">
      <c r="F220" s="3"/>
      <c r="G220" s="3"/>
      <c r="H220" s="3"/>
      <c r="I220" s="3"/>
      <c r="J220" s="3"/>
      <c r="K220" s="3"/>
      <c r="L220" s="3"/>
    </row>
    <row r="221" spans="6:12" x14ac:dyDescent="0.2">
      <c r="F221" s="3"/>
      <c r="G221" s="3"/>
      <c r="H221" s="3"/>
      <c r="I221" s="3"/>
      <c r="J221" s="3"/>
      <c r="K221" s="3"/>
      <c r="L221" s="3"/>
    </row>
    <row r="222" spans="6:12" x14ac:dyDescent="0.2">
      <c r="F222" s="3"/>
      <c r="G222" s="3"/>
      <c r="H222" s="3"/>
      <c r="I222" s="3"/>
      <c r="J222" s="3"/>
      <c r="K222" s="3"/>
      <c r="L222" s="3"/>
    </row>
    <row r="223" spans="6:12" x14ac:dyDescent="0.2">
      <c r="F223" s="3"/>
      <c r="G223" s="3"/>
      <c r="H223" s="3"/>
      <c r="I223" s="3"/>
      <c r="J223" s="3"/>
      <c r="K223" s="3"/>
      <c r="L223" s="3"/>
    </row>
    <row r="224" spans="6:12" x14ac:dyDescent="0.2">
      <c r="F224" s="3"/>
      <c r="G224" s="3"/>
      <c r="H224" s="3"/>
      <c r="I224" s="3"/>
      <c r="J224" s="3"/>
      <c r="K224" s="3"/>
      <c r="L224" s="3"/>
    </row>
    <row r="225" spans="6:12" x14ac:dyDescent="0.2">
      <c r="F225" s="3"/>
      <c r="G225" s="3"/>
      <c r="H225" s="3"/>
      <c r="I225" s="3"/>
      <c r="J225" s="3"/>
      <c r="K225" s="3"/>
      <c r="L225" s="3"/>
    </row>
    <row r="226" spans="6:12" x14ac:dyDescent="0.2">
      <c r="F226" s="3"/>
      <c r="G226" s="3"/>
      <c r="H226" s="3"/>
      <c r="I226" s="3"/>
      <c r="J226" s="3"/>
      <c r="K226" s="3"/>
      <c r="L226" s="3"/>
    </row>
    <row r="227" spans="6:12" x14ac:dyDescent="0.2">
      <c r="F227" s="3"/>
      <c r="G227" s="3"/>
      <c r="H227" s="3"/>
      <c r="I227" s="3"/>
      <c r="J227" s="3"/>
      <c r="K227" s="3"/>
      <c r="L227" s="3"/>
    </row>
    <row r="228" spans="6:12" x14ac:dyDescent="0.2">
      <c r="F228" s="3"/>
      <c r="G228" s="3"/>
      <c r="H228" s="3"/>
      <c r="I228" s="3"/>
      <c r="J228" s="3"/>
      <c r="K228" s="3"/>
      <c r="L228" s="3"/>
    </row>
    <row r="229" spans="6:12" x14ac:dyDescent="0.2">
      <c r="F229" s="3"/>
      <c r="G229" s="3"/>
      <c r="H229" s="3"/>
      <c r="I229" s="3"/>
      <c r="J229" s="3"/>
      <c r="K229" s="3"/>
      <c r="L229" s="3"/>
    </row>
    <row r="230" spans="6:12" x14ac:dyDescent="0.2">
      <c r="F230" s="3"/>
      <c r="G230" s="3"/>
      <c r="H230" s="3"/>
      <c r="I230" s="3"/>
      <c r="J230" s="3"/>
      <c r="K230" s="3"/>
      <c r="L230" s="3"/>
    </row>
    <row r="231" spans="6:12" x14ac:dyDescent="0.2">
      <c r="F231" s="3"/>
      <c r="G231" s="3"/>
      <c r="H231" s="3"/>
      <c r="I231" s="3"/>
      <c r="J231" s="3"/>
      <c r="K231" s="3"/>
      <c r="L231" s="3"/>
    </row>
    <row r="232" spans="6:12" x14ac:dyDescent="0.2">
      <c r="F232" s="3"/>
      <c r="G232" s="3"/>
      <c r="H232" s="3"/>
      <c r="I232" s="3"/>
      <c r="J232" s="3"/>
      <c r="K232" s="3"/>
      <c r="L232" s="3"/>
    </row>
    <row r="233" spans="6:12" x14ac:dyDescent="0.2">
      <c r="F233" s="3"/>
      <c r="G233" s="3"/>
      <c r="H233" s="3"/>
      <c r="I233" s="3"/>
      <c r="J233" s="3"/>
      <c r="K233" s="3"/>
      <c r="L233" s="3"/>
    </row>
    <row r="234" spans="6:12" x14ac:dyDescent="0.2">
      <c r="F234" s="3"/>
      <c r="G234" s="3"/>
      <c r="H234" s="3"/>
      <c r="I234" s="3"/>
      <c r="J234" s="3"/>
      <c r="K234" s="3"/>
      <c r="L234" s="3"/>
    </row>
    <row r="235" spans="6:12" x14ac:dyDescent="0.2">
      <c r="F235" s="3"/>
      <c r="G235" s="3"/>
      <c r="H235" s="3"/>
      <c r="I235" s="3"/>
      <c r="J235" s="3"/>
      <c r="K235" s="3"/>
      <c r="L235" s="3"/>
    </row>
    <row r="236" spans="6:12" x14ac:dyDescent="0.2">
      <c r="F236" s="3"/>
      <c r="G236" s="3"/>
      <c r="H236" s="3"/>
      <c r="I236" s="3"/>
      <c r="J236" s="3"/>
      <c r="K236" s="3"/>
      <c r="L236" s="3"/>
    </row>
    <row r="237" spans="6:12" x14ac:dyDescent="0.2">
      <c r="F237" s="3"/>
      <c r="G237" s="3"/>
      <c r="H237" s="3"/>
      <c r="I237" s="3"/>
      <c r="J237" s="3"/>
      <c r="K237" s="3"/>
      <c r="L237" s="3"/>
    </row>
    <row r="238" spans="6:12" x14ac:dyDescent="0.2">
      <c r="F238" s="3"/>
      <c r="G238" s="3"/>
      <c r="H238" s="3"/>
      <c r="I238" s="3"/>
      <c r="J238" s="3"/>
      <c r="K238" s="3"/>
      <c r="L238" s="3"/>
    </row>
    <row r="239" spans="6:12" x14ac:dyDescent="0.2">
      <c r="F239" s="3"/>
      <c r="G239" s="3"/>
      <c r="H239" s="3"/>
      <c r="I239" s="3"/>
      <c r="J239" s="3"/>
      <c r="K239" s="3"/>
      <c r="L239" s="3"/>
    </row>
    <row r="240" spans="6:12" x14ac:dyDescent="0.2">
      <c r="F240" s="3"/>
      <c r="G240" s="3"/>
      <c r="H240" s="3"/>
      <c r="I240" s="3"/>
      <c r="J240" s="3"/>
      <c r="K240" s="3"/>
      <c r="L240" s="3"/>
    </row>
    <row r="241" spans="6:12" x14ac:dyDescent="0.2">
      <c r="F241" s="3"/>
      <c r="G241" s="3"/>
      <c r="H241" s="3"/>
      <c r="I241" s="3"/>
      <c r="J241" s="3"/>
      <c r="K241" s="3"/>
      <c r="L241" s="3"/>
    </row>
    <row r="242" spans="6:12" x14ac:dyDescent="0.2">
      <c r="F242" s="3"/>
      <c r="G242" s="3"/>
      <c r="H242" s="3"/>
      <c r="I242" s="3"/>
      <c r="J242" s="3"/>
      <c r="K242" s="3"/>
      <c r="L242" s="3"/>
    </row>
    <row r="243" spans="6:12" x14ac:dyDescent="0.2">
      <c r="F243" s="3"/>
      <c r="G243" s="3"/>
      <c r="H243" s="3"/>
      <c r="I243" s="3"/>
      <c r="J243" s="3"/>
      <c r="K243" s="3"/>
      <c r="L243" s="3"/>
    </row>
    <row r="244" spans="6:12" x14ac:dyDescent="0.2">
      <c r="F244" s="3"/>
      <c r="G244" s="3"/>
      <c r="H244" s="3"/>
      <c r="I244" s="3"/>
      <c r="J244" s="3"/>
      <c r="K244" s="3"/>
      <c r="L244" s="3"/>
    </row>
    <row r="245" spans="6:12" x14ac:dyDescent="0.2">
      <c r="F245" s="3"/>
      <c r="G245" s="3"/>
      <c r="H245" s="3"/>
      <c r="I245" s="3"/>
      <c r="J245" s="3"/>
      <c r="K245" s="3"/>
      <c r="L245" s="3"/>
    </row>
    <row r="246" spans="6:12" x14ac:dyDescent="0.2">
      <c r="F246" s="3"/>
      <c r="G246" s="3"/>
      <c r="H246" s="3"/>
      <c r="I246" s="3"/>
      <c r="J246" s="3"/>
      <c r="K246" s="3"/>
      <c r="L246" s="3"/>
    </row>
    <row r="247" spans="6:12" x14ac:dyDescent="0.2">
      <c r="F247" s="3"/>
      <c r="G247" s="3"/>
      <c r="H247" s="3"/>
      <c r="I247" s="3"/>
      <c r="J247" s="3"/>
      <c r="K247" s="3"/>
      <c r="L247" s="3"/>
    </row>
    <row r="248" spans="6:12" x14ac:dyDescent="0.2">
      <c r="F248" s="3"/>
      <c r="G248" s="3"/>
      <c r="H248" s="3"/>
      <c r="I248" s="3"/>
      <c r="J248" s="3"/>
      <c r="K248" s="3"/>
      <c r="L248" s="3"/>
    </row>
    <row r="249" spans="6:12" x14ac:dyDescent="0.2">
      <c r="F249" s="3"/>
      <c r="G249" s="3"/>
      <c r="H249" s="3"/>
      <c r="I249" s="3"/>
      <c r="J249" s="3"/>
      <c r="K249" s="3"/>
      <c r="L249" s="3"/>
    </row>
    <row r="250" spans="6:12" x14ac:dyDescent="0.2">
      <c r="F250" s="3"/>
      <c r="G250" s="3"/>
      <c r="H250" s="3"/>
      <c r="I250" s="3"/>
      <c r="J250" s="3"/>
      <c r="K250" s="3"/>
      <c r="L250" s="3"/>
    </row>
    <row r="251" spans="6:12" x14ac:dyDescent="0.2">
      <c r="F251" s="3"/>
      <c r="G251" s="3"/>
      <c r="H251" s="3"/>
      <c r="I251" s="3"/>
      <c r="J251" s="3"/>
      <c r="K251" s="3"/>
      <c r="L251" s="3"/>
    </row>
    <row r="252" spans="6:12" x14ac:dyDescent="0.2">
      <c r="F252" s="3"/>
      <c r="G252" s="3"/>
      <c r="H252" s="3"/>
      <c r="I252" s="3"/>
      <c r="J252" s="3"/>
      <c r="K252" s="3"/>
      <c r="L252" s="3"/>
    </row>
    <row r="253" spans="6:12" x14ac:dyDescent="0.2">
      <c r="F253" s="3"/>
      <c r="G253" s="3"/>
      <c r="H253" s="3"/>
      <c r="I253" s="3"/>
      <c r="J253" s="3"/>
      <c r="K253" s="3"/>
      <c r="L253" s="3"/>
    </row>
    <row r="254" spans="6:12" x14ac:dyDescent="0.2">
      <c r="F254" s="3"/>
      <c r="G254" s="3"/>
      <c r="H254" s="3"/>
      <c r="I254" s="3"/>
      <c r="J254" s="3"/>
      <c r="K254" s="3"/>
      <c r="L254" s="3"/>
    </row>
    <row r="255" spans="6:12" x14ac:dyDescent="0.2">
      <c r="F255" s="3"/>
      <c r="G255" s="3"/>
      <c r="H255" s="3"/>
      <c r="I255" s="3"/>
      <c r="J255" s="3"/>
      <c r="K255" s="3"/>
      <c r="L255" s="3"/>
    </row>
    <row r="256" spans="6:12" x14ac:dyDescent="0.2">
      <c r="F256" s="3"/>
      <c r="G256" s="3"/>
      <c r="H256" s="3"/>
      <c r="I256" s="3"/>
      <c r="J256" s="3"/>
      <c r="K256" s="3"/>
      <c r="L256" s="3"/>
    </row>
    <row r="257" spans="6:12" x14ac:dyDescent="0.2">
      <c r="F257" s="3"/>
      <c r="G257" s="3"/>
      <c r="H257" s="3"/>
      <c r="I257" s="3"/>
      <c r="J257" s="3"/>
      <c r="K257" s="3"/>
      <c r="L257" s="3"/>
    </row>
    <row r="258" spans="6:12" x14ac:dyDescent="0.2">
      <c r="F258" s="3"/>
      <c r="G258" s="3"/>
      <c r="H258" s="3"/>
      <c r="I258" s="3"/>
      <c r="J258" s="3"/>
      <c r="K258" s="3"/>
      <c r="L258" s="3"/>
    </row>
    <row r="259" spans="6:12" x14ac:dyDescent="0.2">
      <c r="F259" s="3"/>
      <c r="G259" s="3"/>
      <c r="H259" s="3"/>
      <c r="I259" s="3"/>
      <c r="J259" s="3"/>
      <c r="K259" s="3"/>
      <c r="L259" s="3"/>
    </row>
    <row r="260" spans="6:12" x14ac:dyDescent="0.2">
      <c r="F260" s="3"/>
      <c r="G260" s="3"/>
      <c r="H260" s="3"/>
      <c r="I260" s="3"/>
      <c r="J260" s="3"/>
      <c r="K260" s="3"/>
      <c r="L260" s="3"/>
    </row>
    <row r="261" spans="6:12" x14ac:dyDescent="0.2">
      <c r="F261" s="3"/>
      <c r="G261" s="3"/>
      <c r="H261" s="3"/>
      <c r="I261" s="3"/>
      <c r="J261" s="3"/>
      <c r="K261" s="3"/>
      <c r="L261" s="3"/>
    </row>
    <row r="262" spans="6:12" x14ac:dyDescent="0.2">
      <c r="F262" s="3"/>
      <c r="G262" s="3"/>
      <c r="H262" s="3"/>
      <c r="I262" s="3"/>
      <c r="J262" s="3"/>
      <c r="K262" s="3"/>
      <c r="L262" s="3"/>
    </row>
    <row r="263" spans="6:12" x14ac:dyDescent="0.2">
      <c r="F263" s="3"/>
      <c r="G263" s="3"/>
      <c r="H263" s="3"/>
      <c r="I263" s="3"/>
      <c r="J263" s="3"/>
      <c r="K263" s="3"/>
      <c r="L263" s="3"/>
    </row>
    <row r="264" spans="6:12" x14ac:dyDescent="0.2">
      <c r="F264" s="3"/>
      <c r="G264" s="3"/>
      <c r="H264" s="3"/>
      <c r="I264" s="3"/>
      <c r="J264" s="3"/>
      <c r="K264" s="3"/>
      <c r="L264" s="3"/>
    </row>
    <row r="265" spans="6:12" x14ac:dyDescent="0.2">
      <c r="F265" s="3"/>
      <c r="G265" s="3"/>
      <c r="H265" s="3"/>
      <c r="I265" s="3"/>
      <c r="J265" s="3"/>
      <c r="K265" s="3"/>
      <c r="L265" s="3"/>
    </row>
    <row r="266" spans="6:12" x14ac:dyDescent="0.2">
      <c r="F266" s="3"/>
      <c r="G266" s="3"/>
      <c r="H266" s="3"/>
      <c r="I266" s="3"/>
      <c r="J266" s="3"/>
      <c r="K266" s="3"/>
      <c r="L266" s="3"/>
    </row>
    <row r="267" spans="6:12" x14ac:dyDescent="0.2">
      <c r="F267" s="3"/>
      <c r="G267" s="3"/>
      <c r="H267" s="3"/>
      <c r="I267" s="3"/>
      <c r="J267" s="3"/>
      <c r="K267" s="3"/>
      <c r="L267" s="3"/>
    </row>
    <row r="268" spans="6:12" x14ac:dyDescent="0.2">
      <c r="F268" s="3"/>
      <c r="G268" s="3"/>
      <c r="H268" s="3"/>
      <c r="I268" s="3"/>
      <c r="J268" s="3"/>
      <c r="K268" s="3"/>
      <c r="L268" s="3"/>
    </row>
    <row r="269" spans="6:12" x14ac:dyDescent="0.2">
      <c r="F269" s="3"/>
      <c r="G269" s="3"/>
      <c r="H269" s="3"/>
      <c r="I269" s="3"/>
      <c r="J269" s="3"/>
      <c r="K269" s="3"/>
      <c r="L269" s="3"/>
    </row>
    <row r="270" spans="6:12" x14ac:dyDescent="0.2">
      <c r="F270" s="3"/>
      <c r="G270" s="3"/>
      <c r="H270" s="3"/>
      <c r="I270" s="3"/>
      <c r="J270" s="3"/>
      <c r="K270" s="3"/>
      <c r="L270" s="3"/>
    </row>
    <row r="271" spans="6:12" x14ac:dyDescent="0.2">
      <c r="F271" s="3"/>
      <c r="G271" s="3"/>
      <c r="H271" s="3"/>
      <c r="I271" s="3"/>
      <c r="J271" s="3"/>
      <c r="K271" s="3"/>
      <c r="L271" s="3"/>
    </row>
    <row r="272" spans="6:12" x14ac:dyDescent="0.2">
      <c r="F272" s="3"/>
      <c r="G272" s="3"/>
      <c r="H272" s="3"/>
      <c r="I272" s="3"/>
      <c r="J272" s="3"/>
      <c r="K272" s="3"/>
      <c r="L272" s="3"/>
    </row>
    <row r="273" spans="6:12" x14ac:dyDescent="0.2">
      <c r="F273" s="3"/>
      <c r="G273" s="3"/>
      <c r="H273" s="3"/>
      <c r="I273" s="3"/>
      <c r="J273" s="3"/>
      <c r="K273" s="3"/>
      <c r="L273" s="3"/>
    </row>
    <row r="274" spans="6:12" x14ac:dyDescent="0.2">
      <c r="F274" s="3"/>
      <c r="G274" s="3"/>
      <c r="H274" s="3"/>
      <c r="I274" s="3"/>
      <c r="J274" s="3"/>
      <c r="K274" s="3"/>
      <c r="L274" s="3"/>
    </row>
    <row r="275" spans="6:12" x14ac:dyDescent="0.2">
      <c r="F275" s="3"/>
      <c r="G275" s="3"/>
      <c r="H275" s="3"/>
      <c r="I275" s="3"/>
      <c r="J275" s="3"/>
      <c r="K275" s="3"/>
      <c r="L275" s="3"/>
    </row>
    <row r="276" spans="6:12" x14ac:dyDescent="0.2">
      <c r="F276" s="3"/>
      <c r="G276" s="3"/>
      <c r="H276" s="3"/>
      <c r="I276" s="3"/>
      <c r="J276" s="3"/>
      <c r="K276" s="3"/>
      <c r="L276" s="3"/>
    </row>
    <row r="277" spans="6:12" x14ac:dyDescent="0.2">
      <c r="F277" s="3"/>
      <c r="G277" s="3"/>
      <c r="H277" s="3"/>
      <c r="I277" s="3"/>
      <c r="J277" s="3"/>
      <c r="K277" s="3"/>
      <c r="L277" s="3"/>
    </row>
    <row r="278" spans="6:12" x14ac:dyDescent="0.2">
      <c r="F278" s="3"/>
      <c r="G278" s="3"/>
      <c r="H278" s="3"/>
      <c r="I278" s="3"/>
      <c r="J278" s="3"/>
      <c r="K278" s="3"/>
      <c r="L278" s="3"/>
    </row>
    <row r="279" spans="6:12" x14ac:dyDescent="0.2">
      <c r="F279" s="3"/>
      <c r="G279" s="3"/>
      <c r="H279" s="3"/>
      <c r="I279" s="3"/>
      <c r="J279" s="3"/>
      <c r="K279" s="3"/>
      <c r="L279" s="3"/>
    </row>
    <row r="280" spans="6:12" x14ac:dyDescent="0.2">
      <c r="F280" s="3"/>
      <c r="G280" s="3"/>
      <c r="H280" s="3"/>
      <c r="I280" s="3"/>
      <c r="J280" s="3"/>
      <c r="K280" s="3"/>
      <c r="L280" s="3"/>
    </row>
    <row r="281" spans="6:12" x14ac:dyDescent="0.2">
      <c r="F281" s="3"/>
      <c r="G281" s="3"/>
      <c r="H281" s="3"/>
      <c r="I281" s="3"/>
      <c r="J281" s="3"/>
      <c r="K281" s="3"/>
      <c r="L281" s="3"/>
    </row>
    <row r="282" spans="6:12" x14ac:dyDescent="0.2">
      <c r="F282" s="3"/>
      <c r="G282" s="3"/>
      <c r="H282" s="3"/>
      <c r="I282" s="3"/>
      <c r="J282" s="3"/>
      <c r="K282" s="3"/>
      <c r="L282" s="3"/>
    </row>
    <row r="283" spans="6:12" x14ac:dyDescent="0.2">
      <c r="F283" s="3"/>
      <c r="G283" s="3"/>
      <c r="H283" s="3"/>
      <c r="I283" s="3"/>
      <c r="J283" s="3"/>
      <c r="K283" s="3"/>
      <c r="L283" s="3"/>
    </row>
    <row r="284" spans="6:12" x14ac:dyDescent="0.2">
      <c r="F284" s="3"/>
      <c r="G284" s="3"/>
      <c r="H284" s="3"/>
      <c r="I284" s="3"/>
      <c r="J284" s="3"/>
      <c r="K284" s="3"/>
      <c r="L284" s="3"/>
    </row>
    <row r="285" spans="6:12" x14ac:dyDescent="0.2">
      <c r="F285" s="3"/>
      <c r="G285" s="3"/>
      <c r="H285" s="3"/>
      <c r="I285" s="3"/>
      <c r="J285" s="3"/>
      <c r="K285" s="3"/>
      <c r="L285" s="3"/>
    </row>
    <row r="286" spans="6:12" x14ac:dyDescent="0.2">
      <c r="F286" s="3"/>
      <c r="G286" s="3"/>
      <c r="H286" s="3"/>
      <c r="I286" s="3"/>
      <c r="J286" s="3"/>
      <c r="K286" s="3"/>
      <c r="L286" s="3"/>
    </row>
    <row r="287" spans="6:12" x14ac:dyDescent="0.2">
      <c r="F287" s="3"/>
      <c r="G287" s="3"/>
      <c r="H287" s="3"/>
      <c r="I287" s="3"/>
      <c r="J287" s="3"/>
      <c r="K287" s="3"/>
      <c r="L287" s="3"/>
    </row>
    <row r="288" spans="6:12" x14ac:dyDescent="0.2">
      <c r="F288" s="3"/>
      <c r="G288" s="3"/>
      <c r="H288" s="3"/>
      <c r="I288" s="3"/>
      <c r="J288" s="3"/>
      <c r="K288" s="3"/>
      <c r="L288" s="3"/>
    </row>
    <row r="289" spans="6:12" x14ac:dyDescent="0.2">
      <c r="F289" s="3"/>
      <c r="G289" s="3"/>
      <c r="H289" s="3"/>
      <c r="I289" s="3"/>
      <c r="J289" s="3"/>
      <c r="K289" s="3"/>
      <c r="L289" s="3"/>
    </row>
    <row r="290" spans="6:12" x14ac:dyDescent="0.2">
      <c r="F290" s="3"/>
      <c r="G290" s="3"/>
      <c r="H290" s="3"/>
      <c r="I290" s="3"/>
      <c r="J290" s="3"/>
      <c r="K290" s="3"/>
      <c r="L290" s="3"/>
    </row>
    <row r="291" spans="6:12" x14ac:dyDescent="0.2">
      <c r="F291" s="3"/>
      <c r="G291" s="3"/>
      <c r="H291" s="3"/>
      <c r="I291" s="3"/>
      <c r="J291" s="3"/>
      <c r="K291" s="3"/>
      <c r="L291" s="3"/>
    </row>
    <row r="292" spans="6:12" x14ac:dyDescent="0.2">
      <c r="F292" s="3"/>
      <c r="G292" s="3"/>
      <c r="H292" s="3"/>
      <c r="I292" s="3"/>
      <c r="J292" s="3"/>
      <c r="K292" s="3"/>
      <c r="L292" s="3"/>
    </row>
    <row r="293" spans="6:12" x14ac:dyDescent="0.2">
      <c r="F293" s="3"/>
      <c r="G293" s="3"/>
      <c r="H293" s="3"/>
      <c r="I293" s="3"/>
      <c r="J293" s="3"/>
      <c r="K293" s="3"/>
      <c r="L293" s="3"/>
    </row>
    <row r="294" spans="6:12" x14ac:dyDescent="0.2">
      <c r="F294" s="3"/>
      <c r="G294" s="3"/>
      <c r="H294" s="3"/>
      <c r="I294" s="3"/>
      <c r="J294" s="3"/>
      <c r="K294" s="3"/>
      <c r="L294" s="3"/>
    </row>
    <row r="295" spans="6:12" x14ac:dyDescent="0.2">
      <c r="F295" s="3"/>
      <c r="G295" s="3"/>
      <c r="H295" s="3"/>
      <c r="I295" s="3"/>
      <c r="J295" s="3"/>
      <c r="K295" s="3"/>
      <c r="L295" s="3"/>
    </row>
    <row r="296" spans="6:12" x14ac:dyDescent="0.2">
      <c r="F296" s="3"/>
      <c r="G296" s="3"/>
      <c r="H296" s="3"/>
      <c r="I296" s="3"/>
      <c r="J296" s="3"/>
      <c r="K296" s="3"/>
      <c r="L296" s="3"/>
    </row>
    <row r="297" spans="6:12" x14ac:dyDescent="0.2">
      <c r="F297" s="3"/>
      <c r="G297" s="3"/>
      <c r="H297" s="3"/>
      <c r="I297" s="3"/>
      <c r="J297" s="3"/>
      <c r="K297" s="3"/>
      <c r="L297" s="3"/>
    </row>
    <row r="298" spans="6:12" x14ac:dyDescent="0.2">
      <c r="F298" s="3"/>
      <c r="G298" s="3"/>
      <c r="H298" s="3"/>
      <c r="I298" s="3"/>
      <c r="J298" s="3"/>
      <c r="K298" s="3"/>
      <c r="L298" s="3"/>
    </row>
    <row r="299" spans="6:12" x14ac:dyDescent="0.2">
      <c r="F299" s="3"/>
      <c r="G299" s="3"/>
      <c r="H299" s="3"/>
      <c r="I299" s="3"/>
      <c r="J299" s="3"/>
      <c r="K299" s="3"/>
      <c r="L299" s="3"/>
    </row>
    <row r="300" spans="6:12" x14ac:dyDescent="0.2">
      <c r="F300" s="3"/>
      <c r="G300" s="3"/>
      <c r="H300" s="3"/>
      <c r="I300" s="3"/>
      <c r="J300" s="3"/>
      <c r="K300" s="3"/>
      <c r="L300" s="3"/>
    </row>
    <row r="301" spans="6:12" x14ac:dyDescent="0.2">
      <c r="F301" s="3"/>
      <c r="G301" s="3"/>
      <c r="H301" s="3"/>
      <c r="I301" s="3"/>
      <c r="J301" s="3"/>
      <c r="K301" s="3"/>
      <c r="L301" s="3"/>
    </row>
    <row r="302" spans="6:12" x14ac:dyDescent="0.2">
      <c r="F302" s="3"/>
      <c r="G302" s="3"/>
      <c r="H302" s="3"/>
      <c r="I302" s="3"/>
      <c r="J302" s="3"/>
      <c r="K302" s="3"/>
      <c r="L302" s="3"/>
    </row>
    <row r="303" spans="6:12" x14ac:dyDescent="0.2">
      <c r="F303" s="3"/>
      <c r="G303" s="3"/>
      <c r="H303" s="3"/>
      <c r="I303" s="3"/>
      <c r="J303" s="3"/>
      <c r="K303" s="3"/>
      <c r="L303" s="3"/>
    </row>
    <row r="304" spans="6:12" x14ac:dyDescent="0.2">
      <c r="F304" s="3"/>
      <c r="G304" s="3"/>
      <c r="H304" s="3"/>
      <c r="I304" s="3"/>
      <c r="J304" s="3"/>
      <c r="K304" s="3"/>
      <c r="L304" s="3"/>
    </row>
    <row r="305" spans="6:12" x14ac:dyDescent="0.2">
      <c r="F305" s="3"/>
      <c r="G305" s="3"/>
      <c r="H305" s="3"/>
      <c r="I305" s="3"/>
      <c r="J305" s="3"/>
      <c r="K305" s="3"/>
      <c r="L305" s="3"/>
    </row>
    <row r="306" spans="6:12" x14ac:dyDescent="0.2">
      <c r="F306" s="3"/>
      <c r="G306" s="3"/>
      <c r="H306" s="3"/>
      <c r="I306" s="3"/>
      <c r="J306" s="3"/>
      <c r="K306" s="3"/>
      <c r="L306" s="3"/>
    </row>
    <row r="307" spans="6:12" x14ac:dyDescent="0.2">
      <c r="F307" s="3"/>
      <c r="G307" s="3"/>
      <c r="H307" s="3"/>
      <c r="I307" s="3"/>
      <c r="J307" s="3"/>
      <c r="K307" s="3"/>
      <c r="L307" s="3"/>
    </row>
    <row r="308" spans="6:12" x14ac:dyDescent="0.2">
      <c r="F308" s="3"/>
      <c r="G308" s="3"/>
      <c r="H308" s="3"/>
      <c r="I308" s="3"/>
      <c r="J308" s="3"/>
      <c r="K308" s="3"/>
      <c r="L308" s="3"/>
    </row>
    <row r="309" spans="6:12" x14ac:dyDescent="0.2">
      <c r="F309" s="3"/>
      <c r="G309" s="3"/>
      <c r="H309" s="3"/>
      <c r="I309" s="3"/>
      <c r="J309" s="3"/>
      <c r="K309" s="3"/>
      <c r="L309" s="3"/>
    </row>
    <row r="310" spans="6:12" x14ac:dyDescent="0.2">
      <c r="F310" s="3"/>
      <c r="G310" s="3"/>
      <c r="H310" s="3"/>
      <c r="I310" s="3"/>
      <c r="J310" s="3"/>
      <c r="K310" s="3"/>
      <c r="L310" s="3"/>
    </row>
    <row r="311" spans="6:12" x14ac:dyDescent="0.2">
      <c r="F311" s="3"/>
      <c r="G311" s="3"/>
      <c r="H311" s="3"/>
      <c r="I311" s="3"/>
      <c r="J311" s="3"/>
      <c r="K311" s="3"/>
      <c r="L311" s="3"/>
    </row>
    <row r="312" spans="6:12" x14ac:dyDescent="0.2">
      <c r="F312" s="3"/>
      <c r="G312" s="3"/>
      <c r="H312" s="3"/>
      <c r="I312" s="3"/>
      <c r="J312" s="3"/>
      <c r="K312" s="3"/>
      <c r="L312" s="3"/>
    </row>
    <row r="313" spans="6:12" x14ac:dyDescent="0.2">
      <c r="F313" s="3"/>
      <c r="G313" s="3"/>
      <c r="H313" s="3"/>
      <c r="I313" s="3"/>
      <c r="J313" s="3"/>
      <c r="K313" s="3"/>
      <c r="L313" s="3"/>
    </row>
    <row r="314" spans="6:12" x14ac:dyDescent="0.2">
      <c r="F314" s="3"/>
      <c r="G314" s="3"/>
      <c r="H314" s="3"/>
      <c r="I314" s="3"/>
      <c r="J314" s="3"/>
      <c r="K314" s="3"/>
      <c r="L314" s="3"/>
    </row>
    <row r="315" spans="6:12" x14ac:dyDescent="0.2">
      <c r="F315" s="3"/>
      <c r="G315" s="3"/>
      <c r="H315" s="3"/>
      <c r="I315" s="3"/>
      <c r="J315" s="3"/>
      <c r="K315" s="3"/>
      <c r="L315" s="3"/>
    </row>
    <row r="316" spans="6:12" x14ac:dyDescent="0.2">
      <c r="F316" s="3"/>
      <c r="G316" s="3"/>
      <c r="H316" s="3"/>
      <c r="I316" s="3"/>
      <c r="J316" s="3"/>
      <c r="K316" s="3"/>
      <c r="L316" s="3"/>
    </row>
    <row r="317" spans="6:12" x14ac:dyDescent="0.2">
      <c r="F317" s="3"/>
      <c r="G317" s="3"/>
      <c r="H317" s="3"/>
      <c r="I317" s="3"/>
      <c r="J317" s="3"/>
      <c r="K317" s="3"/>
      <c r="L317" s="3"/>
    </row>
    <row r="318" spans="6:12" x14ac:dyDescent="0.2">
      <c r="F318" s="3"/>
      <c r="G318" s="3"/>
      <c r="H318" s="3"/>
      <c r="I318" s="3"/>
      <c r="J318" s="3"/>
      <c r="K318" s="3"/>
      <c r="L318" s="3"/>
    </row>
    <row r="319" spans="6:12" x14ac:dyDescent="0.2">
      <c r="F319" s="3"/>
      <c r="G319" s="3"/>
      <c r="H319" s="3"/>
      <c r="I319" s="3"/>
      <c r="J319" s="3"/>
      <c r="K319" s="3"/>
      <c r="L319" s="3"/>
    </row>
    <row r="320" spans="6:12" x14ac:dyDescent="0.2">
      <c r="F320" s="3"/>
      <c r="G320" s="3"/>
      <c r="H320" s="3"/>
      <c r="I320" s="3"/>
      <c r="J320" s="3"/>
      <c r="K320" s="3"/>
      <c r="L320" s="3"/>
    </row>
    <row r="321" spans="6:12" x14ac:dyDescent="0.2">
      <c r="F321" s="3"/>
      <c r="G321" s="3"/>
      <c r="H321" s="3"/>
      <c r="I321" s="3"/>
      <c r="J321" s="3"/>
      <c r="K321" s="3"/>
      <c r="L321" s="3"/>
    </row>
    <row r="322" spans="6:12" x14ac:dyDescent="0.2">
      <c r="F322" s="3"/>
      <c r="G322" s="3"/>
      <c r="H322" s="3"/>
      <c r="I322" s="3"/>
      <c r="J322" s="3"/>
      <c r="K322" s="3"/>
      <c r="L322" s="3"/>
    </row>
    <row r="323" spans="6:12" x14ac:dyDescent="0.2">
      <c r="F323" s="3"/>
      <c r="G323" s="3"/>
      <c r="H323" s="3"/>
      <c r="I323" s="3"/>
      <c r="J323" s="3"/>
      <c r="K323" s="3"/>
      <c r="L323" s="3"/>
    </row>
    <row r="324" spans="6:12" x14ac:dyDescent="0.2">
      <c r="F324" s="3"/>
      <c r="G324" s="3"/>
      <c r="H324" s="3"/>
      <c r="I324" s="3"/>
      <c r="J324" s="3"/>
      <c r="K324" s="3"/>
      <c r="L324" s="3"/>
    </row>
    <row r="325" spans="6:12" x14ac:dyDescent="0.2">
      <c r="F325" s="3"/>
      <c r="G325" s="3"/>
      <c r="H325" s="3"/>
      <c r="I325" s="3"/>
      <c r="J325" s="3"/>
      <c r="K325" s="3"/>
      <c r="L325" s="3"/>
    </row>
    <row r="326" spans="6:12" x14ac:dyDescent="0.2">
      <c r="F326" s="3"/>
      <c r="G326" s="3"/>
      <c r="H326" s="3"/>
      <c r="I326" s="3"/>
      <c r="J326" s="3"/>
      <c r="K326" s="3"/>
      <c r="L326" s="3"/>
    </row>
    <row r="327" spans="6:12" x14ac:dyDescent="0.2">
      <c r="F327" s="3"/>
      <c r="G327" s="3"/>
      <c r="H327" s="3"/>
      <c r="I327" s="3"/>
      <c r="J327" s="3"/>
      <c r="K327" s="3"/>
      <c r="L327" s="3"/>
    </row>
    <row r="328" spans="6:12" x14ac:dyDescent="0.2">
      <c r="F328" s="3"/>
      <c r="G328" s="3"/>
      <c r="H328" s="3"/>
      <c r="I328" s="3"/>
      <c r="J328" s="3"/>
      <c r="K328" s="3"/>
      <c r="L328" s="3"/>
    </row>
    <row r="329" spans="6:12" x14ac:dyDescent="0.2">
      <c r="F329" s="3"/>
      <c r="G329" s="3"/>
      <c r="H329" s="3"/>
      <c r="I329" s="3"/>
      <c r="J329" s="3"/>
      <c r="K329" s="3"/>
      <c r="L329" s="3"/>
    </row>
    <row r="330" spans="6:12" x14ac:dyDescent="0.2">
      <c r="F330" s="3"/>
      <c r="G330" s="3"/>
      <c r="H330" s="3"/>
      <c r="I330" s="3"/>
      <c r="J330" s="3"/>
      <c r="K330" s="3"/>
      <c r="L330" s="3"/>
    </row>
    <row r="331" spans="6:12" x14ac:dyDescent="0.2">
      <c r="F331" s="3"/>
      <c r="G331" s="3"/>
      <c r="H331" s="3"/>
      <c r="I331" s="3"/>
      <c r="J331" s="3"/>
      <c r="K331" s="3"/>
      <c r="L331" s="3"/>
    </row>
    <row r="332" spans="6:12" x14ac:dyDescent="0.2">
      <c r="F332" s="3"/>
      <c r="G332" s="3"/>
      <c r="H332" s="3"/>
      <c r="I332" s="3"/>
      <c r="J332" s="3"/>
      <c r="K332" s="3"/>
      <c r="L332" s="3"/>
    </row>
    <row r="333" spans="6:12" x14ac:dyDescent="0.2">
      <c r="F333" s="3"/>
      <c r="G333" s="3"/>
      <c r="H333" s="3"/>
      <c r="I333" s="3"/>
      <c r="J333" s="3"/>
      <c r="K333" s="3"/>
      <c r="L333" s="3"/>
    </row>
    <row r="334" spans="6:12" x14ac:dyDescent="0.2">
      <c r="F334" s="3"/>
      <c r="G334" s="3"/>
      <c r="H334" s="3"/>
      <c r="I334" s="3"/>
      <c r="J334" s="3"/>
      <c r="K334" s="3"/>
      <c r="L334" s="3"/>
    </row>
    <row r="335" spans="6:12" x14ac:dyDescent="0.2">
      <c r="F335" s="3"/>
      <c r="G335" s="3"/>
      <c r="H335" s="3"/>
      <c r="I335" s="3"/>
      <c r="J335" s="3"/>
      <c r="K335" s="3"/>
      <c r="L335" s="3"/>
    </row>
    <row r="336" spans="6:12" x14ac:dyDescent="0.2">
      <c r="F336" s="3"/>
      <c r="G336" s="3"/>
      <c r="H336" s="3"/>
      <c r="I336" s="3"/>
      <c r="J336" s="3"/>
      <c r="K336" s="3"/>
      <c r="L336" s="3"/>
    </row>
    <row r="337" spans="6:12" x14ac:dyDescent="0.2">
      <c r="F337" s="3"/>
      <c r="G337" s="3"/>
      <c r="H337" s="3"/>
      <c r="I337" s="3"/>
      <c r="J337" s="3"/>
      <c r="K337" s="3"/>
      <c r="L337" s="3"/>
    </row>
    <row r="338" spans="6:12" x14ac:dyDescent="0.2">
      <c r="F338" s="3"/>
      <c r="G338" s="3"/>
      <c r="H338" s="3"/>
      <c r="I338" s="3"/>
      <c r="J338" s="3"/>
      <c r="K338" s="3"/>
      <c r="L338" s="3"/>
    </row>
    <row r="339" spans="6:12" x14ac:dyDescent="0.2">
      <c r="F339" s="3"/>
      <c r="G339" s="3"/>
      <c r="H339" s="3"/>
      <c r="I339" s="3"/>
      <c r="J339" s="3"/>
      <c r="K339" s="3"/>
      <c r="L339" s="3"/>
    </row>
    <row r="340" spans="6:12" x14ac:dyDescent="0.2">
      <c r="F340" s="3"/>
      <c r="G340" s="3"/>
      <c r="H340" s="3"/>
      <c r="I340" s="3"/>
      <c r="J340" s="3"/>
      <c r="K340" s="3"/>
      <c r="L340" s="3"/>
    </row>
    <row r="341" spans="6:12" x14ac:dyDescent="0.2">
      <c r="F341" s="3"/>
      <c r="G341" s="3"/>
      <c r="H341" s="3"/>
      <c r="I341" s="3"/>
      <c r="J341" s="3"/>
      <c r="K341" s="3"/>
      <c r="L341" s="3"/>
    </row>
    <row r="342" spans="6:12" x14ac:dyDescent="0.2">
      <c r="F342" s="3"/>
      <c r="G342" s="3"/>
      <c r="H342" s="3"/>
      <c r="I342" s="3"/>
      <c r="J342" s="3"/>
      <c r="K342" s="3"/>
      <c r="L342" s="3"/>
    </row>
    <row r="343" spans="6:12" x14ac:dyDescent="0.2">
      <c r="F343" s="3"/>
      <c r="G343" s="3"/>
      <c r="H343" s="3"/>
      <c r="I343" s="3"/>
      <c r="J343" s="3"/>
      <c r="K343" s="3"/>
      <c r="L343" s="3"/>
    </row>
    <row r="344" spans="6:12" x14ac:dyDescent="0.2">
      <c r="F344" s="3"/>
      <c r="G344" s="3"/>
      <c r="H344" s="3"/>
      <c r="I344" s="3"/>
      <c r="J344" s="3"/>
      <c r="K344" s="3"/>
      <c r="L344" s="3"/>
    </row>
    <row r="345" spans="6:12" x14ac:dyDescent="0.2">
      <c r="F345" s="3"/>
      <c r="G345" s="3"/>
      <c r="H345" s="3"/>
      <c r="I345" s="3"/>
      <c r="J345" s="3"/>
      <c r="K345" s="3"/>
      <c r="L345" s="3"/>
    </row>
    <row r="346" spans="6:12" x14ac:dyDescent="0.2">
      <c r="F346" s="3"/>
      <c r="G346" s="3"/>
      <c r="H346" s="3"/>
      <c r="I346" s="3"/>
      <c r="J346" s="3"/>
      <c r="K346" s="3"/>
      <c r="L346" s="3"/>
    </row>
    <row r="347" spans="6:12" x14ac:dyDescent="0.2">
      <c r="F347" s="3"/>
      <c r="G347" s="3"/>
      <c r="H347" s="3"/>
      <c r="I347" s="3"/>
      <c r="J347" s="3"/>
      <c r="K347" s="3"/>
      <c r="L347" s="3"/>
    </row>
    <row r="348" spans="6:12" x14ac:dyDescent="0.2">
      <c r="F348" s="3"/>
      <c r="G348" s="3"/>
      <c r="H348" s="3"/>
      <c r="I348" s="3"/>
      <c r="J348" s="3"/>
      <c r="K348" s="3"/>
      <c r="L348" s="3"/>
    </row>
    <row r="349" spans="6:12" x14ac:dyDescent="0.2">
      <c r="F349" s="3"/>
      <c r="G349" s="3"/>
      <c r="H349" s="3"/>
      <c r="I349" s="3"/>
      <c r="J349" s="3"/>
      <c r="K349" s="3"/>
      <c r="L349" s="3"/>
    </row>
    <row r="350" spans="6:12" x14ac:dyDescent="0.2">
      <c r="F350" s="3"/>
      <c r="G350" s="3"/>
      <c r="H350" s="3"/>
      <c r="I350" s="3"/>
      <c r="J350" s="3"/>
      <c r="K350" s="3"/>
      <c r="L350" s="3"/>
    </row>
    <row r="351" spans="6:12" x14ac:dyDescent="0.2">
      <c r="J351" s="3"/>
      <c r="K351" s="3"/>
      <c r="L351" s="3"/>
    </row>
    <row r="352" spans="6:12" x14ac:dyDescent="0.2">
      <c r="J352" s="3"/>
      <c r="K352" s="3"/>
      <c r="L352" s="3"/>
    </row>
  </sheetData>
  <mergeCells count="43">
    <mergeCell ref="I132:J132"/>
    <mergeCell ref="I151:J151"/>
    <mergeCell ref="H161:I161"/>
    <mergeCell ref="C109:E109"/>
    <mergeCell ref="H166:I166"/>
    <mergeCell ref="I135:J135"/>
    <mergeCell ref="I139:J139"/>
    <mergeCell ref="I145:J145"/>
    <mergeCell ref="C99:E99"/>
    <mergeCell ref="Q124:S124"/>
    <mergeCell ref="Q129:S129"/>
    <mergeCell ref="C103:E103"/>
    <mergeCell ref="I126:J126"/>
    <mergeCell ref="I10:J10"/>
    <mergeCell ref="C16:E16"/>
    <mergeCell ref="I17:J17"/>
    <mergeCell ref="C88:E88"/>
    <mergeCell ref="C94:E94"/>
    <mergeCell ref="I26:J26"/>
    <mergeCell ref="I36:J36"/>
    <mergeCell ref="I30:J30"/>
    <mergeCell ref="I39:J39"/>
    <mergeCell ref="C51:E51"/>
    <mergeCell ref="C41:E41"/>
    <mergeCell ref="C46:E46"/>
    <mergeCell ref="C80:E80"/>
    <mergeCell ref="C84:E84"/>
    <mergeCell ref="B58:G58"/>
    <mergeCell ref="C59:E59"/>
    <mergeCell ref="B4:G4"/>
    <mergeCell ref="C21:E21"/>
    <mergeCell ref="C27:E27"/>
    <mergeCell ref="C33:E33"/>
    <mergeCell ref="C37:E37"/>
    <mergeCell ref="C5:E5"/>
    <mergeCell ref="C6:E6"/>
    <mergeCell ref="C11:E11"/>
    <mergeCell ref="C60:E60"/>
    <mergeCell ref="C65:E65"/>
    <mergeCell ref="C69:E69"/>
    <mergeCell ref="C75:E75"/>
    <mergeCell ref="V32:X32"/>
    <mergeCell ref="L51:M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 Garrido</dc:creator>
  <cp:lastModifiedBy>Dominique Garrido</cp:lastModifiedBy>
  <dcterms:created xsi:type="dcterms:W3CDTF">2020-06-02T14:29:58Z</dcterms:created>
  <dcterms:modified xsi:type="dcterms:W3CDTF">2024-04-25T14:00:51Z</dcterms:modified>
</cp:coreProperties>
</file>