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aster" sheetId="1" r:id="rId1"/>
    <sheet name="sourceParams" sheetId="3" r:id="rId2"/>
    <sheet name="plotTts" sheetId="2" r:id="rId3"/>
    <sheet name="note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3" i="1" l="1"/>
  <c r="T11" i="1"/>
  <c r="T16" i="1"/>
  <c r="T15" i="1"/>
  <c r="T14" i="1"/>
  <c r="M26" i="1" l="1"/>
  <c r="M25" i="1"/>
  <c r="M24" i="1"/>
  <c r="M23" i="1"/>
  <c r="M22" i="1"/>
  <c r="M21" i="1"/>
  <c r="M20" i="1"/>
  <c r="M19" i="1"/>
  <c r="M18" i="1"/>
  <c r="M17" i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M10" i="1"/>
  <c r="M16" i="1"/>
  <c r="M15" i="1"/>
  <c r="M14" i="1"/>
  <c r="M13" i="1"/>
  <c r="M12" i="1"/>
  <c r="M11" i="1"/>
  <c r="M8" i="1"/>
  <c r="M7" i="1"/>
  <c r="M6" i="1"/>
  <c r="M5" i="1"/>
  <c r="M4" i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<sst xmlns="http://schemas.openxmlformats.org/spreadsheetml/2006/main" count="336" uniqueCount="90">
  <si>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</si>
  <si>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</si>
  <si>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</si>
  <si>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</si>
  <si>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</si>
  <si>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</si>
  <si>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</si>
  <si>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</si>
  <si>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</si>
  <si>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</si>
  <si>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</si>
  <si>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</si>
  <si>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</si>
  <si>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</si>
  <si>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</si>
  <si>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</si>
  <si>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</si>
  <si>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</si>
  <si>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</si>
  <si>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</si>
  <si>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</si>
  <si>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</si>
  <si>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</si>
  <si>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</si>
  <si>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</si>
  <si>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</si>
  <si>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</si>
  <si>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</si>
  <si>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</si>
  <si>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</si>
  <si>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</si>
  <si>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</si>
  <si>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</si>
  <si>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</si>
  <si>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</si>
  <si>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</si>
  <si>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</si>
  <si>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</si>
  <si>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</si>
  <si>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</si>
  <si>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</si>
  <si>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</si>
  <si>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</si>
  <si>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</si>
  <si>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</si>
  <si>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</si>
  <si>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</si>
  <si>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</si>
  <si>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 xml:space="preserve">  </t>
  </si>
  <si>
    <t>Tap Model</t>
  </si>
  <si>
    <t>Log(Time to solve) (us)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</si>
  <si>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</si>
  <si>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</si>
  <si>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</si>
  <si>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</si>
  <si>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</si>
  <si>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</si>
  <si>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</si>
  <si>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</si>
  <si>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</si>
  <si>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</si>
  <si>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</si>
  <si>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</si>
  <si>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</si>
  <si>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</si>
  <si>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</si>
  <si>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</si>
  <si>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</si>
  <si>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</si>
  <si>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</si>
  <si>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</si>
  <si>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SRC Z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</si>
  <si>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</si>
  <si>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</si>
  <si>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</si>
  <si>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</si>
  <si>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</si>
  <si>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</si>
  <si>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</si>
  <si>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</si>
  <si>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</si>
  <si>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</si>
  <si>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</si>
  <si>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</si>
  <si>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</si>
  <si>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</si>
  <si>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</si>
  <si>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</si>
  <si>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</si>
  <si>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Timings (3000 LFs)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</si>
</sst>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1" fillId="0" borderId="0" xfId="1" applyBorder="1" applyAlignment="1">
      <alignment horizontal="center"/>
    </xf>
    <xf numFmtId="0" fontId="4" fillId="0" borderId="0" xfId="5"/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28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S17" sqref="S17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0" customWidth="1"/>
    <col min="4" max="4" width="6.140625" bestFit="1" customWidth="1"/>
    <col min="5" max="5" width="6" bestFit="1" customWidth="1"/>
    <col min="6" max="6" width="7.42578125" customWidth="1"/>
    <col min="7" max="7" width="6" customWidth="1"/>
    <col min="8" max="8" width="10.85546875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21.28515625" customWidth="1"/>
    <col min="14" max="14" width="5.85546875" bestFit="1" customWidth="1"/>
    <col min="15" max="15" width="12" customWidth="1"/>
    <col min="16" max="16" width="10.140625" bestFit="1" customWidth="1"/>
    <col min="19" max="19" width="23" bestFit="1" customWidth="1"/>
    <col min="20" max="20" width="22.42578125" bestFit="1" customWidth="1"/>
  </cols>
  <sheetData>
    <row r="1" spans="1:21" ht="15.75" thickBot="1" x14ac:dyDescent="0.3">
      <c r="A1" s="3" t="s">
        <v>12</v>
      </c>
      <c r="B1" s="3" t="s">
        <v>11</v>
      </c>
      <c r="C1" s="3" t="s">
        <v>56</v>
      </c>
      <c r="D1" s="3" t="s">
        <v>1</v>
      </c>
      <c r="E1" s="3" t="s">
        <v>13</v>
      </c>
      <c r="F1" s="3" t="s">
        <v>47</v>
      </c>
      <c r="G1" s="3" t="s">
        <v>32</v>
      </c>
      <c r="H1" s="3" t="s">
        <v>38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50</v>
      </c>
      <c r="N1" s="22" t="s">
        <v>26</v>
      </c>
      <c r="O1" s="22"/>
      <c r="P1" s="22"/>
      <c r="Q1" s="22"/>
      <c r="R1" s="22"/>
    </row>
    <row r="2" spans="1:2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4"/>
      <c r="N2" s="4" t="s">
        <v>71</v>
      </c>
      <c r="O2" s="4" t="s">
        <v>27</v>
      </c>
      <c r="P2" s="4" t="s">
        <v>49</v>
      </c>
      <c r="Q2" s="4" t="s">
        <v>28</v>
      </c>
      <c r="R2" s="4" t="s">
        <v>29</v>
      </c>
      <c r="S2" s="4"/>
      <c r="T2" s="4" t="s">
        <v>89</v>
      </c>
    </row>
    <row r="3" spans="1:21" ht="15.75" thickBot="1" x14ac:dyDescent="0.3">
      <c r="A3" s="5" t="s">
        <v>0</v>
      </c>
      <c r="B3" s="6" t="s">
        <v>4</v>
      </c>
      <c r="C3" s="21" t="s">
        <v>70</v>
      </c>
      <c r="D3" s="6">
        <v>4</v>
      </c>
      <c r="E3" s="6">
        <v>1</v>
      </c>
      <c r="F3" s="6">
        <f>LOG(E3*D3)</f>
        <v>0.6020599913279624</v>
      </c>
      <c r="G3" s="10" t="s">
        <v>33</v>
      </c>
      <c r="H3" s="7" t="s">
        <v>36</v>
      </c>
      <c r="I3" s="6">
        <v>0</v>
      </c>
      <c r="J3" s="6">
        <v>0</v>
      </c>
      <c r="K3" s="6" t="s">
        <v>19</v>
      </c>
      <c r="L3" s="6">
        <v>5.4</v>
      </c>
      <c r="M3" s="21" t="s">
        <v>30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</row>
    <row r="4" spans="1:21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34</v>
      </c>
      <c r="H4" s="2" t="s">
        <v>37</v>
      </c>
      <c r="I4">
        <v>2</v>
      </c>
      <c r="J4">
        <v>1</v>
      </c>
      <c r="K4">
        <v>1.5</v>
      </c>
      <c r="L4">
        <v>3.6</v>
      </c>
      <c r="M4">
        <f>LOG10(703)</f>
        <v>2.8469553250198238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</row>
    <row r="5" spans="1:21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34</v>
      </c>
      <c r="H5" s="2">
        <v>24.9</v>
      </c>
      <c r="I5">
        <v>2</v>
      </c>
      <c r="J5">
        <v>2</v>
      </c>
      <c r="K5">
        <v>50</v>
      </c>
      <c r="L5">
        <v>2</v>
      </c>
      <c r="M5">
        <f>LOG10(4000)</f>
        <v>3.6020599913279625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</row>
    <row r="6" spans="1:21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35</v>
      </c>
      <c r="H6" s="2">
        <v>4.8</v>
      </c>
      <c r="I6">
        <v>0</v>
      </c>
      <c r="J6">
        <v>1</v>
      </c>
      <c r="K6">
        <v>3</v>
      </c>
      <c r="L6">
        <v>2.6</v>
      </c>
      <c r="M6">
        <f>LOG10(2907)</f>
        <v>3.4634450317704277</v>
      </c>
      <c r="N6" s="1" t="s">
        <v>31</v>
      </c>
      <c r="O6" s="1" t="s">
        <v>30</v>
      </c>
      <c r="P6" s="1" t="s">
        <v>31</v>
      </c>
      <c r="Q6" s="1" t="s">
        <v>31</v>
      </c>
      <c r="R6" s="1" t="s">
        <v>31</v>
      </c>
      <c r="U6" t="s">
        <v>48</v>
      </c>
    </row>
    <row r="7" spans="1:21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34</v>
      </c>
      <c r="H7" s="2">
        <v>2.4</v>
      </c>
      <c r="I7">
        <v>4</v>
      </c>
      <c r="J7">
        <v>3</v>
      </c>
      <c r="K7">
        <v>6</v>
      </c>
      <c r="L7">
        <v>3.6</v>
      </c>
      <c r="M7">
        <f>LOG10(4965)</f>
        <v>3.6959192528313998</v>
      </c>
      <c r="N7" s="1" t="s">
        <v>31</v>
      </c>
      <c r="O7" s="1" t="s">
        <v>30</v>
      </c>
      <c r="P7" s="1" t="s">
        <v>30</v>
      </c>
      <c r="Q7" s="1" t="s">
        <v>30</v>
      </c>
      <c r="R7" s="1" t="s">
        <v>30</v>
      </c>
    </row>
    <row r="8" spans="1:21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34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f>LOG10(275763)</f>
        <v>5.4405359950748213</v>
      </c>
      <c r="N8" s="1" t="s">
        <v>31</v>
      </c>
      <c r="O8" s="1" t="s">
        <v>30</v>
      </c>
      <c r="P8" s="1" t="s">
        <v>30</v>
      </c>
      <c r="Q8" s="1" t="s">
        <v>31</v>
      </c>
      <c r="R8" s="1" t="s">
        <v>30</v>
      </c>
    </row>
    <row r="9" spans="1:21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34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f>LOG10(5144)</f>
        <v>3.7113009599161657</v>
      </c>
      <c r="N9" s="1" t="s">
        <v>30</v>
      </c>
      <c r="O9" s="1" t="s">
        <v>30</v>
      </c>
      <c r="P9" s="1" t="s">
        <v>31</v>
      </c>
      <c r="Q9" s="1" t="s">
        <v>31</v>
      </c>
      <c r="R9" s="1" t="s">
        <v>30</v>
      </c>
    </row>
    <row r="10" spans="1:21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34</v>
      </c>
      <c r="H10" s="2">
        <v>13.8</v>
      </c>
      <c r="I10">
        <v>0</v>
      </c>
      <c r="J10">
        <v>0</v>
      </c>
      <c r="L10">
        <v>42.8</v>
      </c>
      <c r="M10" s="15">
        <f>LOG10(12061)</f>
        <v>4.0813833174622856</v>
      </c>
      <c r="N10" s="1" t="s">
        <v>30</v>
      </c>
      <c r="O10" s="1" t="s">
        <v>30</v>
      </c>
      <c r="P10" s="1" t="s">
        <v>31</v>
      </c>
      <c r="Q10" s="1" t="s">
        <v>31</v>
      </c>
      <c r="R10" s="1" t="s">
        <v>30</v>
      </c>
    </row>
    <row r="11" spans="1:21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34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>
        <f>LOG10(32321)</f>
        <v>4.50948478922394</v>
      </c>
      <c r="N11" s="8" t="s">
        <v>31</v>
      </c>
      <c r="O11" s="8" t="s">
        <v>30</v>
      </c>
      <c r="P11" s="8" t="s">
        <v>31</v>
      </c>
      <c r="Q11" s="8" t="s">
        <v>31</v>
      </c>
      <c r="R11" s="8" t="s">
        <v>30</v>
      </c>
      <c r="T11">
        <f>726/60</f>
        <v>12.1</v>
      </c>
    </row>
    <row r="12" spans="1:21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34</v>
      </c>
      <c r="H12" s="2">
        <v>12.47</v>
      </c>
      <c r="I12">
        <v>2</v>
      </c>
      <c r="J12">
        <v>0</v>
      </c>
      <c r="K12">
        <v>4</v>
      </c>
      <c r="L12">
        <v>19.3</v>
      </c>
      <c r="M12">
        <f>LOG10(17450)</f>
        <v>4.2417954312951984</v>
      </c>
      <c r="N12" s="1" t="s">
        <v>30</v>
      </c>
      <c r="O12" s="1" t="s">
        <v>30</v>
      </c>
      <c r="P12" s="1" t="s">
        <v>31</v>
      </c>
      <c r="Q12" s="1" t="s">
        <v>31</v>
      </c>
      <c r="R12" s="1" t="s">
        <v>30</v>
      </c>
      <c r="S12" t="s">
        <v>88</v>
      </c>
    </row>
    <row r="13" spans="1:21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34</v>
      </c>
      <c r="H13" s="2">
        <v>34.5</v>
      </c>
      <c r="I13">
        <v>3</v>
      </c>
      <c r="J13">
        <v>1</v>
      </c>
      <c r="K13">
        <v>10</v>
      </c>
      <c r="L13">
        <v>69.400000000000006</v>
      </c>
      <c r="M13" s="15">
        <f>LOG10(87955)</f>
        <v>4.9442605329428515</v>
      </c>
      <c r="N13" s="1" t="s">
        <v>30</v>
      </c>
      <c r="O13" s="1" t="s">
        <v>30</v>
      </c>
      <c r="P13" s="1" t="s">
        <v>30</v>
      </c>
      <c r="Q13" s="1" t="s">
        <v>31</v>
      </c>
      <c r="R13" s="1" t="s">
        <v>30</v>
      </c>
      <c r="T13">
        <f>3145/60</f>
        <v>52.416666666666664</v>
      </c>
    </row>
    <row r="14" spans="1:21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34</v>
      </c>
      <c r="H14" s="7">
        <v>12.47</v>
      </c>
      <c r="I14" s="6">
        <v>5</v>
      </c>
      <c r="J14" s="6">
        <v>9</v>
      </c>
      <c r="K14" s="6"/>
      <c r="L14" s="6">
        <v>11.6</v>
      </c>
      <c r="M14">
        <f>LOG10(26279)</f>
        <v>4.4196088349081029</v>
      </c>
      <c r="N14" s="8" t="s">
        <v>30</v>
      </c>
      <c r="O14" s="8" t="s">
        <v>30</v>
      </c>
      <c r="P14" s="8" t="s">
        <v>30</v>
      </c>
      <c r="Q14" s="8" t="s">
        <v>31</v>
      </c>
      <c r="R14" s="8" t="s">
        <v>30</v>
      </c>
      <c r="S14" t="s">
        <v>72</v>
      </c>
      <c r="T14">
        <f>886/60</f>
        <v>14.766666666666667</v>
      </c>
    </row>
    <row r="15" spans="1:21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34</v>
      </c>
      <c r="H15" s="2">
        <v>13.2</v>
      </c>
      <c r="I15">
        <v>1</v>
      </c>
      <c r="J15">
        <v>1</v>
      </c>
      <c r="L15">
        <v>12.74</v>
      </c>
      <c r="M15">
        <f>LOG10(20153)</f>
        <v>4.3043397048923389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30</v>
      </c>
      <c r="T15">
        <f>188/60</f>
        <v>3.1333333333333333</v>
      </c>
    </row>
    <row r="16" spans="1:21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34</v>
      </c>
      <c r="H16" s="2">
        <v>12.47</v>
      </c>
      <c r="I16">
        <v>3</v>
      </c>
      <c r="J16">
        <v>1</v>
      </c>
      <c r="L16">
        <v>15.67</v>
      </c>
      <c r="M16" s="15">
        <f>LOG10(27688)</f>
        <v>4.4422915862860712</v>
      </c>
      <c r="N16" s="1" t="s">
        <v>30</v>
      </c>
      <c r="O16" s="1" t="s">
        <v>30</v>
      </c>
      <c r="P16" s="1" t="s">
        <v>30</v>
      </c>
      <c r="Q16" s="1" t="s">
        <v>31</v>
      </c>
      <c r="R16" s="1" t="s">
        <v>30</v>
      </c>
      <c r="T16">
        <f>806/60</f>
        <v>13.433333333333334</v>
      </c>
    </row>
    <row r="17" spans="1:18" ht="15.75" thickBot="1" x14ac:dyDescent="0.3">
      <c r="A17" s="5" t="s">
        <v>39</v>
      </c>
      <c r="B17" s="11" t="s">
        <v>44</v>
      </c>
      <c r="C17" s="19" t="s">
        <v>70</v>
      </c>
      <c r="D17" s="6">
        <v>907</v>
      </c>
      <c r="E17" s="6">
        <v>55</v>
      </c>
      <c r="F17" s="6">
        <f t="shared" si="0"/>
        <v>4.6979699765543392</v>
      </c>
      <c r="G17" s="6" t="s">
        <v>34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>
        <f>LOG10(10388)</f>
        <v>4.0165319409572655</v>
      </c>
      <c r="N17" s="8" t="s">
        <v>30</v>
      </c>
      <c r="O17" s="8" t="s">
        <v>30</v>
      </c>
      <c r="P17" s="8" t="s">
        <v>31</v>
      </c>
      <c r="Q17" s="8" t="s">
        <v>31</v>
      </c>
      <c r="R17" s="8" t="s">
        <v>30</v>
      </c>
    </row>
    <row r="18" spans="1:18" ht="15.75" thickTop="1" x14ac:dyDescent="0.25">
      <c r="B18" s="12" t="s">
        <v>45</v>
      </c>
      <c r="C18" s="20" t="s">
        <v>70</v>
      </c>
      <c r="D18">
        <v>2287</v>
      </c>
      <c r="E18">
        <v>175</v>
      </c>
      <c r="F18" s="13">
        <f t="shared" si="0"/>
        <v>5.602304213293043</v>
      </c>
      <c r="G18" t="s">
        <v>34</v>
      </c>
      <c r="H18" s="2">
        <v>0.41599999999999998</v>
      </c>
      <c r="I18">
        <v>0</v>
      </c>
      <c r="J18">
        <v>0</v>
      </c>
      <c r="L18" s="13">
        <f t="shared" ref="L18:L26" si="1">E18*0.001</f>
        <v>0.17500000000000002</v>
      </c>
      <c r="M18">
        <f>LOG10(24732)</f>
        <v>4.3932592378268378</v>
      </c>
      <c r="N18" s="1" t="s">
        <v>30</v>
      </c>
      <c r="O18" s="1" t="s">
        <v>30</v>
      </c>
      <c r="P18" s="1" t="s">
        <v>31</v>
      </c>
      <c r="Q18" s="1" t="s">
        <v>31</v>
      </c>
      <c r="R18" s="1" t="s">
        <v>30</v>
      </c>
    </row>
    <row r="19" spans="1:18" x14ac:dyDescent="0.25">
      <c r="B19" s="12" t="s">
        <v>46</v>
      </c>
      <c r="C19" s="20" t="s">
        <v>70</v>
      </c>
      <c r="D19">
        <v>1304</v>
      </c>
      <c r="E19">
        <v>94</v>
      </c>
      <c r="F19" s="13">
        <f t="shared" si="0"/>
        <v>5.0884054449956002</v>
      </c>
      <c r="G19" t="s">
        <v>34</v>
      </c>
      <c r="H19" s="2">
        <v>0.41599999999999998</v>
      </c>
      <c r="I19">
        <v>0</v>
      </c>
      <c r="J19">
        <v>0</v>
      </c>
      <c r="L19" s="13">
        <f t="shared" si="1"/>
        <v>9.4E-2</v>
      </c>
      <c r="M19">
        <f>LOG10(24431)</f>
        <v>4.3879412437066989</v>
      </c>
      <c r="N19" s="1" t="s">
        <v>30</v>
      </c>
      <c r="O19" s="1" t="s">
        <v>30</v>
      </c>
      <c r="P19" s="1" t="s">
        <v>31</v>
      </c>
      <c r="Q19" s="1" t="s">
        <v>31</v>
      </c>
      <c r="R19" s="1" t="s">
        <v>30</v>
      </c>
    </row>
    <row r="20" spans="1:18" x14ac:dyDescent="0.25">
      <c r="B20" s="12" t="s">
        <v>42</v>
      </c>
      <c r="C20" s="20" t="s">
        <v>70</v>
      </c>
      <c r="D20">
        <v>375</v>
      </c>
      <c r="E20">
        <v>24</v>
      </c>
      <c r="F20" s="13">
        <f t="shared" si="0"/>
        <v>3.9542425094393248</v>
      </c>
      <c r="G20" t="s">
        <v>34</v>
      </c>
      <c r="H20" s="2">
        <v>0.41599999999999998</v>
      </c>
      <c r="I20">
        <v>0</v>
      </c>
      <c r="J20">
        <v>0</v>
      </c>
      <c r="L20" s="13">
        <f t="shared" si="1"/>
        <v>2.4E-2</v>
      </c>
      <c r="M20">
        <f>LOG10(6773)</f>
        <v>3.8307810756063612</v>
      </c>
      <c r="N20" s="1" t="s">
        <v>30</v>
      </c>
      <c r="O20" s="1" t="s">
        <v>30</v>
      </c>
      <c r="P20" s="1" t="s">
        <v>31</v>
      </c>
      <c r="Q20" s="1" t="s">
        <v>31</v>
      </c>
      <c r="R20" s="1" t="s">
        <v>30</v>
      </c>
    </row>
    <row r="21" spans="1:18" x14ac:dyDescent="0.25">
      <c r="B21" s="12" t="s">
        <v>40</v>
      </c>
      <c r="C21" s="20" t="s">
        <v>70</v>
      </c>
      <c r="D21">
        <v>1605</v>
      </c>
      <c r="E21">
        <v>115</v>
      </c>
      <c r="F21" s="13">
        <f t="shared" si="0"/>
        <v>5.2661728770945029</v>
      </c>
      <c r="G21" t="s">
        <v>34</v>
      </c>
      <c r="H21" s="2">
        <v>0.41599999999999998</v>
      </c>
      <c r="I21">
        <v>0</v>
      </c>
      <c r="J21">
        <v>0</v>
      </c>
      <c r="L21" s="13">
        <f t="shared" si="1"/>
        <v>0.115</v>
      </c>
      <c r="M21">
        <f>LOG10(26276)</f>
        <v>4.4195592531957208</v>
      </c>
      <c r="N21" s="1" t="s">
        <v>30</v>
      </c>
      <c r="O21" s="1" t="s">
        <v>30</v>
      </c>
      <c r="P21" s="1" t="s">
        <v>31</v>
      </c>
      <c r="Q21" s="1" t="s">
        <v>31</v>
      </c>
      <c r="R21" s="1" t="s">
        <v>30</v>
      </c>
    </row>
    <row r="22" spans="1:18" x14ac:dyDescent="0.25">
      <c r="B22" s="12" t="s">
        <v>41</v>
      </c>
      <c r="C22" s="20" t="s">
        <v>70</v>
      </c>
      <c r="D22">
        <v>1545</v>
      </c>
      <c r="E22">
        <v>186</v>
      </c>
      <c r="F22" s="13">
        <f t="shared" si="0"/>
        <v>5.4584414279787694</v>
      </c>
      <c r="G22" t="s">
        <v>34</v>
      </c>
      <c r="H22" s="2">
        <v>0.41599999999999998</v>
      </c>
      <c r="I22">
        <v>0</v>
      </c>
      <c r="J22">
        <v>0</v>
      </c>
      <c r="L22" s="13">
        <f t="shared" si="1"/>
        <v>0.186</v>
      </c>
      <c r="M22">
        <f>LOG10(20720)</f>
        <v>4.3163897510731957</v>
      </c>
      <c r="N22" s="1" t="s">
        <v>30</v>
      </c>
      <c r="O22" s="1" t="s">
        <v>30</v>
      </c>
      <c r="P22" s="1" t="s">
        <v>31</v>
      </c>
      <c r="Q22" s="1" t="s">
        <v>31</v>
      </c>
      <c r="R22" s="1" t="s">
        <v>30</v>
      </c>
    </row>
    <row r="23" spans="1:18" x14ac:dyDescent="0.25">
      <c r="B23" s="12">
        <v>193</v>
      </c>
      <c r="C23" s="20" t="s">
        <v>70</v>
      </c>
      <c r="D23">
        <v>1391</v>
      </c>
      <c r="E23">
        <v>65</v>
      </c>
      <c r="F23" s="13">
        <f t="shared" si="0"/>
        <v>4.9562404866349024</v>
      </c>
      <c r="G23" t="s">
        <v>34</v>
      </c>
      <c r="H23" s="2">
        <v>0.41599999999999998</v>
      </c>
      <c r="I23">
        <v>0</v>
      </c>
      <c r="J23">
        <v>0</v>
      </c>
      <c r="L23" s="13">
        <f t="shared" si="1"/>
        <v>6.5000000000000002E-2</v>
      </c>
      <c r="M23">
        <f>LOG10(16241)</f>
        <v>4.2106127663528978</v>
      </c>
      <c r="N23" s="1" t="s">
        <v>30</v>
      </c>
      <c r="O23" s="1" t="s">
        <v>30</v>
      </c>
      <c r="P23" s="1" t="s">
        <v>31</v>
      </c>
      <c r="Q23" s="1" t="s">
        <v>31</v>
      </c>
      <c r="R23" s="1" t="s">
        <v>30</v>
      </c>
    </row>
    <row r="24" spans="1:18" x14ac:dyDescent="0.25">
      <c r="B24" s="12">
        <v>162</v>
      </c>
      <c r="C24" s="20" t="s">
        <v>70</v>
      </c>
      <c r="D24">
        <v>1077</v>
      </c>
      <c r="E24">
        <v>73</v>
      </c>
      <c r="F24" s="13">
        <f t="shared" si="0"/>
        <v>4.8955385634184374</v>
      </c>
      <c r="G24" t="s">
        <v>34</v>
      </c>
      <c r="H24" s="2">
        <v>0.41599999999999998</v>
      </c>
      <c r="I24">
        <v>0</v>
      </c>
      <c r="J24">
        <v>0</v>
      </c>
      <c r="L24" s="13">
        <f t="shared" si="1"/>
        <v>7.2999999999999995E-2</v>
      </c>
      <c r="M24">
        <f>LOG10(10072)</f>
        <v>4.0031157170998064</v>
      </c>
      <c r="N24" s="1" t="s">
        <v>30</v>
      </c>
      <c r="O24" s="1" t="s">
        <v>30</v>
      </c>
      <c r="P24" s="1" t="s">
        <v>31</v>
      </c>
      <c r="Q24" s="1" t="s">
        <v>31</v>
      </c>
      <c r="R24" s="1" t="s">
        <v>30</v>
      </c>
    </row>
    <row r="25" spans="1:18" x14ac:dyDescent="0.25">
      <c r="B25" s="12">
        <v>213</v>
      </c>
      <c r="C25" s="20" t="s">
        <v>70</v>
      </c>
      <c r="D25">
        <v>844</v>
      </c>
      <c r="E25">
        <v>67</v>
      </c>
      <c r="F25" s="13">
        <f t="shared" si="0"/>
        <v>4.7524172493264816</v>
      </c>
      <c r="G25" t="s">
        <v>34</v>
      </c>
      <c r="H25" s="2">
        <v>0.41599999999999998</v>
      </c>
      <c r="I25">
        <v>0</v>
      </c>
      <c r="J25">
        <v>0</v>
      </c>
      <c r="L25" s="13">
        <f t="shared" si="1"/>
        <v>6.7000000000000004E-2</v>
      </c>
      <c r="M25">
        <f>LOG10(7623)</f>
        <v>3.882125919770032</v>
      </c>
      <c r="N25" s="1" t="s">
        <v>30</v>
      </c>
      <c r="O25" s="1" t="s">
        <v>30</v>
      </c>
      <c r="P25" s="1" t="s">
        <v>31</v>
      </c>
      <c r="Q25" s="1" t="s">
        <v>31</v>
      </c>
      <c r="R25" s="1" t="s">
        <v>30</v>
      </c>
    </row>
    <row r="26" spans="1:18" x14ac:dyDescent="0.25">
      <c r="B26" s="12" t="s">
        <v>42</v>
      </c>
      <c r="C26" s="20" t="s">
        <v>70</v>
      </c>
      <c r="D26">
        <v>375</v>
      </c>
      <c r="E26">
        <v>24</v>
      </c>
      <c r="F26" s="13">
        <f t="shared" si="0"/>
        <v>3.9542425094393248</v>
      </c>
      <c r="G26" t="s">
        <v>34</v>
      </c>
      <c r="H26" s="2">
        <v>0.41599999999999998</v>
      </c>
      <c r="I26">
        <v>0</v>
      </c>
      <c r="J26">
        <v>0</v>
      </c>
      <c r="L26" s="13">
        <f t="shared" si="1"/>
        <v>2.4E-2</v>
      </c>
      <c r="M26">
        <f>LOG10(5757)</f>
        <v>3.7601962294551341</v>
      </c>
      <c r="N26" s="1" t="s">
        <v>30</v>
      </c>
      <c r="O26" s="1" t="s">
        <v>30</v>
      </c>
      <c r="P26" s="1" t="s">
        <v>31</v>
      </c>
      <c r="Q26" s="1" t="s">
        <v>31</v>
      </c>
      <c r="R26" s="1" t="s">
        <v>30</v>
      </c>
    </row>
    <row r="29" spans="1:18" x14ac:dyDescent="0.25">
      <c r="A29" t="s">
        <v>43</v>
      </c>
    </row>
  </sheetData>
  <mergeCells count="1">
    <mergeCell ref="N1:R1"/>
  </mergeCells>
  <conditionalFormatting sqref="N3:N16 Q3:Q16">
    <cfRule type="cellIs" dxfId="27" priority="37" operator="equal">
      <formula>0</formula>
    </cfRule>
    <cfRule type="cellIs" dxfId="26" priority="38" operator="equal">
      <formula>"O"</formula>
    </cfRule>
    <cfRule type="cellIs" dxfId="25" priority="39" operator="equal">
      <formula>"X"</formula>
    </cfRule>
  </conditionalFormatting>
  <conditionalFormatting sqref="D3:D1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33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32">
      <colorScale>
        <cfvo type="min"/>
        <cfvo type="max"/>
        <color rgb="FFFCFCFF"/>
        <color rgb="FFF8696B"/>
      </colorScale>
    </cfRule>
  </conditionalFormatting>
  <conditionalFormatting sqref="L3:M16 M10:M26">
    <cfRule type="colorScale" priority="31">
      <colorScale>
        <cfvo type="min"/>
        <cfvo type="max"/>
        <color rgb="FFFCFCFF"/>
        <color rgb="FF63BE7B"/>
      </colorScale>
    </cfRule>
  </conditionalFormatting>
  <conditionalFormatting sqref="G3:G26">
    <cfRule type="cellIs" dxfId="24" priority="30" operator="equal">
      <formula>"Y"</formula>
    </cfRule>
  </conditionalFormatting>
  <conditionalFormatting sqref="Q17:Q26">
    <cfRule type="cellIs" dxfId="23" priority="27" operator="equal">
      <formula>0</formula>
    </cfRule>
    <cfRule type="cellIs" dxfId="22" priority="28" operator="equal">
      <formula>"O"</formula>
    </cfRule>
    <cfRule type="cellIs" dxfId="21" priority="29" operator="equal">
      <formula>"X"</formula>
    </cfRule>
  </conditionalFormatting>
  <conditionalFormatting sqref="N17:N26">
    <cfRule type="cellIs" dxfId="20" priority="24" operator="equal">
      <formula>0</formula>
    </cfRule>
    <cfRule type="cellIs" dxfId="19" priority="25" operator="equal">
      <formula>"O"</formula>
    </cfRule>
    <cfRule type="cellIs" dxfId="18" priority="26" operator="equal">
      <formula>"X"</formula>
    </cfRule>
  </conditionalFormatting>
  <conditionalFormatting sqref="I3:J26">
    <cfRule type="colorScale" priority="23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M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ellIs" dxfId="17" priority="17" operator="equal">
      <formula>0</formula>
    </cfRule>
    <cfRule type="cellIs" dxfId="16" priority="18" operator="equal">
      <formula>"O"</formula>
    </cfRule>
    <cfRule type="cellIs" dxfId="15" priority="19" operator="equal">
      <formula>"X"</formula>
    </cfRule>
  </conditionalFormatting>
  <conditionalFormatting sqref="R17:R26">
    <cfRule type="cellIs" dxfId="14" priority="14" operator="equal">
      <formula>0</formula>
    </cfRule>
    <cfRule type="cellIs" dxfId="13" priority="15" operator="equal">
      <formula>"O"</formula>
    </cfRule>
    <cfRule type="cellIs" dxfId="12" priority="16" operator="equal">
      <formula>"X"</formula>
    </cfRule>
  </conditionalFormatting>
  <conditionalFormatting sqref="P3:P16">
    <cfRule type="cellIs" dxfId="11" priority="11" operator="equal">
      <formula>0</formula>
    </cfRule>
    <cfRule type="cellIs" dxfId="10" priority="12" operator="equal">
      <formula>"O"</formula>
    </cfRule>
    <cfRule type="cellIs" dxfId="9" priority="13" operator="equal">
      <formula>"X"</formula>
    </cfRule>
  </conditionalFormatting>
  <conditionalFormatting sqref="P17:P26">
    <cfRule type="cellIs" dxfId="8" priority="8" operator="equal">
      <formula>0</formula>
    </cfRule>
    <cfRule type="cellIs" dxfId="7" priority="9" operator="equal">
      <formula>"O"</formula>
    </cfRule>
    <cfRule type="cellIs" dxfId="6" priority="10" operator="equal">
      <formula>"X"</formula>
    </cfRule>
  </conditionalFormatting>
  <conditionalFormatting sqref="M3:M26">
    <cfRule type="colorScale" priority="7">
      <colorScale>
        <cfvo type="min"/>
        <cfvo type="max"/>
        <color rgb="FFFCFCFF"/>
        <color rgb="FF63BE7B"/>
      </colorScale>
    </cfRule>
  </conditionalFormatting>
  <conditionalFormatting sqref="O3:O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O17:O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17" sqref="C17:F17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57</v>
      </c>
      <c r="D1" t="s">
        <v>58</v>
      </c>
      <c r="E1" t="s">
        <v>59</v>
      </c>
      <c r="F1" t="s">
        <v>62</v>
      </c>
      <c r="G1" t="s">
        <v>60</v>
      </c>
      <c r="H1" t="s">
        <v>61</v>
      </c>
      <c r="I1" t="s">
        <v>63</v>
      </c>
      <c r="J1" t="s">
        <v>64</v>
      </c>
      <c r="K1" t="s">
        <v>68</v>
      </c>
      <c r="L1" t="s">
        <v>69</v>
      </c>
      <c r="M1" t="s">
        <v>67</v>
      </c>
    </row>
    <row r="2" spans="1:13" x14ac:dyDescent="0.25">
      <c r="A2" t="s">
        <v>66</v>
      </c>
      <c r="B2" t="s">
        <v>65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39</v>
      </c>
      <c r="B17" s="11" t="s">
        <v>44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45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46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42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40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41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42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55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19" sqref="D19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56</v>
      </c>
      <c r="F1" t="s">
        <v>84</v>
      </c>
      <c r="G1" t="s">
        <v>87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70</v>
      </c>
    </row>
    <row r="4" spans="1:7" ht="15.75" thickTop="1" x14ac:dyDescent="0.25">
      <c r="B4" t="s">
        <v>5</v>
      </c>
      <c r="C4">
        <v>5</v>
      </c>
      <c r="F4" t="s">
        <v>34</v>
      </c>
    </row>
    <row r="5" spans="1:7" x14ac:dyDescent="0.25">
      <c r="B5" t="s">
        <v>6</v>
      </c>
      <c r="C5">
        <v>6</v>
      </c>
      <c r="F5" t="s">
        <v>34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85</v>
      </c>
      <c r="G7" t="s">
        <v>85</v>
      </c>
    </row>
    <row r="8" spans="1:7" x14ac:dyDescent="0.25">
      <c r="B8" t="s">
        <v>17</v>
      </c>
      <c r="C8">
        <v>9</v>
      </c>
      <c r="D8" t="s">
        <v>83</v>
      </c>
      <c r="F8" t="s">
        <v>86</v>
      </c>
      <c r="G8" t="s">
        <v>86</v>
      </c>
    </row>
    <row r="9" spans="1:7" x14ac:dyDescent="0.25">
      <c r="B9" t="s">
        <v>9</v>
      </c>
      <c r="C9">
        <v>0</v>
      </c>
    </row>
    <row r="10" spans="1:7" x14ac:dyDescent="0.25">
      <c r="B10" t="s">
        <v>25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3" t="s">
        <v>73</v>
      </c>
      <c r="E11" t="s">
        <v>77</v>
      </c>
      <c r="F11" t="s">
        <v>86</v>
      </c>
      <c r="G11" t="s">
        <v>86</v>
      </c>
    </row>
    <row r="12" spans="1:7" ht="15.75" thickTop="1" x14ac:dyDescent="0.25">
      <c r="B12" t="s">
        <v>15</v>
      </c>
      <c r="C12" s="17">
        <v>18</v>
      </c>
      <c r="D12" t="s">
        <v>73</v>
      </c>
      <c r="E12" t="s">
        <v>78</v>
      </c>
      <c r="F12" t="s">
        <v>34</v>
      </c>
      <c r="G12" t="s">
        <v>85</v>
      </c>
    </row>
    <row r="13" spans="1:7" x14ac:dyDescent="0.25">
      <c r="B13" t="s">
        <v>16</v>
      </c>
      <c r="C13">
        <v>22</v>
      </c>
      <c r="D13" t="s">
        <v>73</v>
      </c>
      <c r="E13" t="s">
        <v>79</v>
      </c>
      <c r="F13" t="s">
        <v>34</v>
      </c>
      <c r="G13" t="s">
        <v>86</v>
      </c>
    </row>
    <row r="14" spans="1:7" ht="15.75" thickBot="1" x14ac:dyDescent="0.3">
      <c r="A14" s="5" t="s">
        <v>21</v>
      </c>
      <c r="B14" s="6" t="s">
        <v>22</v>
      </c>
      <c r="C14" s="6">
        <v>19</v>
      </c>
      <c r="D14" t="s">
        <v>74</v>
      </c>
      <c r="E14" t="s">
        <v>82</v>
      </c>
      <c r="F14" t="s">
        <v>34</v>
      </c>
      <c r="G14" t="s">
        <v>86</v>
      </c>
    </row>
    <row r="15" spans="1:7" ht="15.75" thickTop="1" x14ac:dyDescent="0.25">
      <c r="B15" t="s">
        <v>23</v>
      </c>
      <c r="C15">
        <v>20</v>
      </c>
      <c r="D15" t="s">
        <v>75</v>
      </c>
      <c r="E15" t="s">
        <v>81</v>
      </c>
      <c r="F15" t="s">
        <v>34</v>
      </c>
      <c r="G15" t="s">
        <v>86</v>
      </c>
    </row>
    <row r="16" spans="1:7" x14ac:dyDescent="0.25">
      <c r="B16" t="s">
        <v>24</v>
      </c>
      <c r="C16">
        <v>21</v>
      </c>
      <c r="D16" t="s">
        <v>76</v>
      </c>
      <c r="E16" t="s">
        <v>80</v>
      </c>
      <c r="F16" t="s">
        <v>34</v>
      </c>
      <c r="G16" t="s">
        <v>86</v>
      </c>
    </row>
    <row r="17" spans="1:3" ht="15.75" thickBot="1" x14ac:dyDescent="0.3">
      <c r="A17" s="5" t="s">
        <v>39</v>
      </c>
      <c r="B17" s="11" t="s">
        <v>44</v>
      </c>
      <c r="C17" s="19" t="s">
        <v>70</v>
      </c>
    </row>
    <row r="18" spans="1:3" ht="15.75" thickTop="1" x14ac:dyDescent="0.25">
      <c r="B18" s="12" t="s">
        <v>45</v>
      </c>
      <c r="C18" s="20" t="s">
        <v>70</v>
      </c>
    </row>
    <row r="19" spans="1:3" x14ac:dyDescent="0.25">
      <c r="B19" s="12" t="s">
        <v>46</v>
      </c>
      <c r="C19" s="20" t="s">
        <v>70</v>
      </c>
    </row>
    <row r="20" spans="1:3" x14ac:dyDescent="0.25">
      <c r="B20" s="12" t="s">
        <v>42</v>
      </c>
      <c r="C20" s="20" t="s">
        <v>70</v>
      </c>
    </row>
    <row r="21" spans="1:3" x14ac:dyDescent="0.25">
      <c r="B21" s="12" t="s">
        <v>40</v>
      </c>
      <c r="C21" s="20" t="s">
        <v>70</v>
      </c>
    </row>
    <row r="22" spans="1:3" x14ac:dyDescent="0.25">
      <c r="B22" s="12" t="s">
        <v>41</v>
      </c>
      <c r="C22" s="20" t="s">
        <v>70</v>
      </c>
    </row>
    <row r="23" spans="1:3" x14ac:dyDescent="0.25">
      <c r="B23" s="12">
        <v>193</v>
      </c>
      <c r="C23" s="20" t="s">
        <v>70</v>
      </c>
    </row>
    <row r="24" spans="1:3" x14ac:dyDescent="0.25">
      <c r="B24" s="12">
        <v>162</v>
      </c>
      <c r="C24" s="20" t="s">
        <v>70</v>
      </c>
    </row>
    <row r="25" spans="1:3" x14ac:dyDescent="0.25">
      <c r="B25" s="12">
        <v>213</v>
      </c>
      <c r="C25" s="20" t="s">
        <v>70</v>
      </c>
    </row>
    <row r="26" spans="1:3" x14ac:dyDescent="0.25">
      <c r="B26" s="12" t="s">
        <v>42</v>
      </c>
      <c r="C26" s="20" t="s">
        <v>70</v>
      </c>
    </row>
  </sheetData>
  <hyperlinks>
    <hyperlink ref="D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sourceParams</vt:lpstr>
      <vt:lpstr>plotTts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2019-03-12T13:28:58Z</dcterms:modified>
</cp:coreProperties>
</file>