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filterPrivacy="1" codeName="ThisWorkbook"/>
  <xr:revisionPtr revIDLastSave="0" documentId="13_ncr:1_{190B9849-9F28-334C-BA68-7A398F0B5A59}" xr6:coauthVersionLast="47" xr6:coauthVersionMax="47" xr10:uidLastSave="{00000000-0000-0000-0000-000000000000}"/>
  <bookViews>
    <workbookView xWindow="0" yWindow="500" windowWidth="28800" windowHeight="1588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12" l="1"/>
  <c r="F53" i="12"/>
  <c r="E53" i="12"/>
  <c r="H27" i="12"/>
  <c r="H76" i="12"/>
  <c r="H74" i="12"/>
  <c r="H73" i="12"/>
  <c r="H72" i="12"/>
  <c r="H71" i="12"/>
  <c r="H69" i="12"/>
  <c r="H68" i="12"/>
  <c r="H67" i="12"/>
  <c r="H66" i="12"/>
  <c r="H64" i="12"/>
  <c r="H63" i="12"/>
  <c r="H62" i="12"/>
  <c r="H61" i="12"/>
  <c r="H59" i="12"/>
  <c r="H58" i="12"/>
  <c r="H57" i="12"/>
  <c r="H56" i="12"/>
  <c r="H47" i="12"/>
  <c r="H41" i="12"/>
  <c r="H35" i="12"/>
  <c r="H17" i="12"/>
  <c r="E10" i="12"/>
  <c r="F10" i="12" s="1"/>
  <c r="E13" i="12" s="1"/>
  <c r="F9" i="12"/>
  <c r="H9" i="12" s="1"/>
  <c r="H8" i="12"/>
  <c r="I6" i="12"/>
  <c r="I5" i="12" s="1"/>
  <c r="I7" i="12" l="1"/>
  <c r="J6" i="12"/>
  <c r="J7" i="12" s="1"/>
  <c r="E11" i="12"/>
  <c r="E12" i="12"/>
  <c r="K6" i="12" l="1"/>
  <c r="K7" i="12" s="1"/>
  <c r="F12" i="12"/>
  <c r="F11" i="12"/>
  <c r="H11" i="12" s="1"/>
  <c r="H10" i="12"/>
  <c r="F13" i="12" l="1"/>
  <c r="E14" i="12" s="1"/>
  <c r="L6" i="12"/>
  <c r="M6" i="12" s="1"/>
  <c r="H12" i="12"/>
  <c r="H13" i="12" l="1"/>
  <c r="L7" i="12"/>
  <c r="E21" i="12"/>
  <c r="F14" i="12"/>
  <c r="E15" i="12" s="1"/>
  <c r="M7" i="12"/>
  <c r="N6" i="12"/>
  <c r="N7" i="12" l="1"/>
  <c r="O6" i="12"/>
  <c r="F15" i="12"/>
  <c r="E16" i="12"/>
  <c r="F16" i="12" s="1"/>
  <c r="H15" i="12"/>
  <c r="H14" i="12"/>
  <c r="F21" i="12"/>
  <c r="E22" i="12" s="1"/>
  <c r="E20" i="12" l="1"/>
  <c r="E19" i="12"/>
  <c r="E18" i="12"/>
  <c r="H21" i="12"/>
  <c r="E25" i="12"/>
  <c r="F25" i="12" s="1"/>
  <c r="E26" i="12" s="1"/>
  <c r="E34" i="12" s="1"/>
  <c r="F22" i="12"/>
  <c r="H22" i="12" s="1"/>
  <c r="E24" i="12"/>
  <c r="F24" i="12" s="1"/>
  <c r="E23" i="12"/>
  <c r="O7" i="12"/>
  <c r="P6" i="12"/>
  <c r="E40" i="12" l="1"/>
  <c r="F34" i="12"/>
  <c r="F26" i="12"/>
  <c r="E28" i="12" s="1"/>
  <c r="F28" i="12" s="1"/>
  <c r="H16" i="12"/>
  <c r="F23" i="12"/>
  <c r="H23" i="12" s="1"/>
  <c r="H24" i="12"/>
  <c r="P7" i="12"/>
  <c r="P5" i="12"/>
  <c r="Q6" i="12"/>
  <c r="H25" i="12"/>
  <c r="E29" i="12"/>
  <c r="H28" i="12"/>
  <c r="E36" i="12"/>
  <c r="H34" i="12" l="1"/>
  <c r="F29" i="12"/>
  <c r="E30" i="12" s="1"/>
  <c r="Q7" i="12"/>
  <c r="R6" i="12"/>
  <c r="F19" i="12"/>
  <c r="H19" i="12" s="1"/>
  <c r="F20" i="12"/>
  <c r="H20" i="12" s="1"/>
  <c r="F37" i="12"/>
  <c r="F38" i="12" s="1"/>
  <c r="F39" i="12" s="1"/>
  <c r="E46" i="12"/>
  <c r="E42" i="12"/>
  <c r="F40" i="12"/>
  <c r="H40" i="12" s="1"/>
  <c r="F18" i="12"/>
  <c r="H18" i="12" s="1"/>
  <c r="F36" i="12"/>
  <c r="H36" i="12" s="1"/>
  <c r="E37" i="12"/>
  <c r="F42" i="12" l="1"/>
  <c r="S6" i="12"/>
  <c r="R7" i="12"/>
  <c r="F30" i="12"/>
  <c r="H30" i="12" s="1"/>
  <c r="F45" i="12"/>
  <c r="F46" i="12"/>
  <c r="F44" i="12"/>
  <c r="E38" i="12"/>
  <c r="H37" i="12"/>
  <c r="H29" i="12"/>
  <c r="E48" i="12" l="1"/>
  <c r="E55" i="12"/>
  <c r="F55" i="12" s="1"/>
  <c r="H46" i="12"/>
  <c r="E60" i="12"/>
  <c r="H55" i="12"/>
  <c r="T6" i="12"/>
  <c r="S7" i="12"/>
  <c r="E43" i="12"/>
  <c r="E45" i="12"/>
  <c r="H45" i="12" s="1"/>
  <c r="E39" i="12"/>
  <c r="H38" i="12"/>
  <c r="F48" i="12"/>
  <c r="E49" i="12" s="1"/>
  <c r="E31" i="12"/>
  <c r="E33" i="12"/>
  <c r="F33" i="12" s="1"/>
  <c r="E32" i="12"/>
  <c r="H42" i="12"/>
  <c r="F49" i="12" l="1"/>
  <c r="F31" i="12"/>
  <c r="H31" i="12" s="1"/>
  <c r="H48" i="12"/>
  <c r="F32" i="12"/>
  <c r="H32" i="12" s="1"/>
  <c r="U6" i="12"/>
  <c r="T7" i="12"/>
  <c r="E65" i="12"/>
  <c r="F60" i="12"/>
  <c r="H60" i="12" s="1"/>
  <c r="F43" i="12"/>
  <c r="E44" i="12" s="1"/>
  <c r="H44" i="12" s="1"/>
  <c r="H49" i="12" l="1"/>
  <c r="E50" i="12"/>
  <c r="H43" i="12"/>
  <c r="F65" i="12"/>
  <c r="E70" i="12"/>
  <c r="H65" i="12"/>
  <c r="V6" i="12"/>
  <c r="U7" i="12"/>
  <c r="E51" i="12" l="1"/>
  <c r="E52" i="12" s="1"/>
  <c r="F50" i="12"/>
  <c r="F51" i="12" s="1"/>
  <c r="F52" i="12" s="1"/>
  <c r="E54" i="12" s="1"/>
  <c r="W6" i="12"/>
  <c r="V7" i="12"/>
  <c r="E75" i="12"/>
  <c r="F70" i="12"/>
  <c r="H70" i="12" s="1"/>
  <c r="F75" i="12" l="1"/>
  <c r="H75"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<sst xmlns="http://schemas.openxmlformats.org/spreadsheetml/2006/main" count="141" uniqueCount="94">
  <si>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</si>
  <si>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</si>
  <si>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</si>
  <si>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</si>
  <si>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</si>
  <si>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</si>
  <si>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</si>
  <si>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</si>
  <si>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</si>
  <si>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</si>
  <si>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</si>
  <si>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</si>
  <si>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</si>
  <si>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</si>
  <si>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</si>
  <si>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</si>
  <si>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</si>
  <si>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</si>
  <si>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</si>
  <si>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</si>
  <si>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</si>
  <si>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</si>
  <si>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</si>
  <si>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</si>
  <si>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</si>
  <si>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</si>
  <si>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</si>
  <si>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</si>
  <si>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</si>
  <si>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</si>
  <si>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</si>
  <si>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</si>
  <si>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</si>
  <si>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</si>
  <si>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</si>
  <si>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</si>
  <si>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</si>
  <si>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</si>
  <si>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</si>
  <si>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</si>
  <si>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</si>
  <si>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</si>
  <si>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</si>
  <si>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</si>
  <si>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</si>
  <si>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</si>
  <si>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</si>
  <si>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</si>
  <si>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</si>
  <si>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</si>
  <si>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</si>
  <si>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</si>
  <si>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</si>
  <si>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</si>
  <si>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</si>
  <si>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</si>
  <si>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</si>
  <si>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</si>
  <si>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</si>
  <si>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</si>
  <si>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</si>
  <si>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 xml:space="preserve">Mise en place du login </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</si>
  <si>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</si>
  <si>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</si>
  <si>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</si>
  <si>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</si>
  <si>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</si>
  <si>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</si>
  <si>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</si>
  <si>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</si>
  <si>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</si>
  <si>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</si>
  <si>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</si>
  <si>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</si>
  <si>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</si>
  <si>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</si>
  <si>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</si>
  <si>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</si>
  <si>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</si>
  <si>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</si>
  <si>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</si>
  <si>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</si>
  <si>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</si>
  <si>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</si>
  <si>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</si>
  <si>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</si>
  <si>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</si>
  <si>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</si>
  <si>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</si>
  <si>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</si>
  <si>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</si>
  <si>
    <t>Création base de données WavMap</t>
  </si>
  <si>
    <t>CC</t>
  </si>
  <si>
    <t>Recherche API WavMap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</si>
</sst>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79"/>
  <sheetViews>
    <sheetView showGridLines="0" tabSelected="1" showRuler="0" zoomScaleNormal="55" zoomScalePageLayoutView="70" workbookViewId="0">
      <pane ySplit="7" topLeftCell="A54" activePane="bottomLeft" state="frozen"/>
      <selection pane="bottomLeft" activeCell="D57" sqref="D57"/>
    </sheetView>
  </sheetViews>
  <sheetFormatPr baseColWidth="10" defaultColWidth="9.1640625" defaultRowHeight="30" customHeight="1" x14ac:dyDescent="0.2"/>
  <cols>
    <col min="1" max="1" width="2.5" style="18" customWidth="1"/>
    <col min="2" max="2" width="53.83203125" customWidth="1"/>
    <col min="3" max="3" width="33.83203125" bestFit="1" customWidth="1"/>
    <col min="4" max="4" width="14.6640625" customWidth="1"/>
    <col min="5" max="5" width="11" style="5" customWidth="1"/>
    <col min="6" max="6" width="10.5" customWidth="1"/>
    <col min="7" max="7" width="2.5" customWidth="1"/>
    <col min="8" max="8" width="9.5" hidden="1" customWidth="1"/>
    <col min="9" max="64" width="2.5" customWidth="1"/>
  </cols>
  <sheetData>
    <row r="1" spans="1:64" ht="30" customHeight="1" x14ac:dyDescent="0.35">
      <c r="A1" s="19" t="s">
        <v>0</v>
      </c>
      <c r="B1" s="21" t="s">
        <v>18</v>
      </c>
      <c r="C1" s="1"/>
      <c r="D1" s="2"/>
      <c r="E1" s="4"/>
      <c r="F1" s="17"/>
      <c r="H1" s="2"/>
      <c r="I1" s="10"/>
    </row>
    <row r="2" spans="1:64" ht="30" customHeight="1" x14ac:dyDescent="0.3">
      <c r="A2" s="19"/>
      <c r="B2" s="44" t="s">
        <v>33</v>
      </c>
      <c r="C2" s="1"/>
      <c r="D2" s="2"/>
      <c r="E2" s="4"/>
      <c r="F2" s="17"/>
      <c r="H2" s="2"/>
      <c r="I2" s="10"/>
    </row>
    <row r="3" spans="1:64" ht="30" customHeight="1" x14ac:dyDescent="0.3">
      <c r="A3" s="19"/>
      <c r="B3" s="44"/>
      <c r="C3" s="1"/>
      <c r="D3" s="2"/>
      <c r="E3" s="4"/>
      <c r="F3" s="17"/>
      <c r="H3" s="2"/>
      <c r="I3" s="10"/>
    </row>
    <row r="4" spans="1:64" ht="14.5" customHeight="1" x14ac:dyDescent="0.2">
      <c r="A4" s="18" t="s">
        <v>1</v>
      </c>
      <c r="B4" s="44"/>
      <c r="C4" s="45" t="s">
        <v>11</v>
      </c>
      <c r="D4" s="46"/>
      <c r="E4" s="47">
        <v>44459</v>
      </c>
      <c r="F4" s="47"/>
    </row>
    <row r="5" spans="1:64" ht="30" customHeight="1" x14ac:dyDescent="0.2">
      <c r="A5" s="19" t="s">
        <v>2</v>
      </c>
      <c r="C5" s="45" t="s">
        <v>12</v>
      </c>
      <c r="D5" s="46"/>
      <c r="E5" s="31">
        <v>19</v>
      </c>
      <c r="I5" s="41">
        <f>I6</f>
        <v>44585</v>
      </c>
      <c r="J5" s="42"/>
      <c r="K5" s="42"/>
      <c r="L5" s="42"/>
      <c r="M5" s="42"/>
      <c r="N5" s="42"/>
      <c r="O5" s="43"/>
      <c r="P5" s="41">
        <f>P6</f>
        <v>44592</v>
      </c>
      <c r="Q5" s="42"/>
      <c r="R5" s="42"/>
      <c r="S5" s="42"/>
      <c r="T5" s="42"/>
      <c r="U5" s="42"/>
      <c r="V5" s="43"/>
      <c r="W5" s="41">
        <f>W6</f>
        <v>44599</v>
      </c>
      <c r="X5" s="42"/>
      <c r="Y5" s="42"/>
      <c r="Z5" s="42"/>
      <c r="AA5" s="42"/>
      <c r="AB5" s="42"/>
      <c r="AC5" s="43"/>
      <c r="AD5" s="41">
        <f>AD6</f>
        <v>44606</v>
      </c>
      <c r="AE5" s="42"/>
      <c r="AF5" s="42"/>
      <c r="AG5" s="42"/>
      <c r="AH5" s="42"/>
      <c r="AI5" s="42"/>
      <c r="AJ5" s="43"/>
      <c r="AK5" s="41">
        <f>AK6</f>
        <v>44613</v>
      </c>
      <c r="AL5" s="42"/>
      <c r="AM5" s="42"/>
      <c r="AN5" s="42"/>
      <c r="AO5" s="42"/>
      <c r="AP5" s="42"/>
      <c r="AQ5" s="43"/>
      <c r="AR5" s="41">
        <f>AR6</f>
        <v>44620</v>
      </c>
      <c r="AS5" s="42"/>
      <c r="AT5" s="42"/>
      <c r="AU5" s="42"/>
      <c r="AV5" s="42"/>
      <c r="AW5" s="42"/>
      <c r="AX5" s="43"/>
      <c r="AY5" s="41">
        <f>AY6</f>
        <v>44627</v>
      </c>
      <c r="AZ5" s="42"/>
      <c r="BA5" s="42"/>
      <c r="BB5" s="42"/>
      <c r="BC5" s="42"/>
      <c r="BD5" s="42"/>
      <c r="BE5" s="43"/>
      <c r="BF5" s="41">
        <f>BF6</f>
        <v>44634</v>
      </c>
      <c r="BG5" s="42"/>
      <c r="BH5" s="42"/>
      <c r="BI5" s="42"/>
      <c r="BJ5" s="42"/>
      <c r="BK5" s="42"/>
      <c r="BL5" s="43"/>
    </row>
    <row r="6" spans="1:64" ht="15" customHeight="1" x14ac:dyDescent="0.2">
      <c r="A6" s="19" t="s">
        <v>3</v>
      </c>
      <c r="B6" s="48"/>
      <c r="C6" s="48"/>
      <c r="D6" s="48"/>
      <c r="E6" s="48"/>
      <c r="F6" s="48"/>
      <c r="G6" s="48"/>
      <c r="I6" s="26">
        <f>Début_Projet-WEEKDAY(Début_Projet,1)+2+7*(Semaine_Affichage-1)</f>
        <v>44585</v>
      </c>
      <c r="J6" s="27">
        <f>I6+1</f>
        <v>44586</v>
      </c>
      <c r="K6" s="27">
        <f t="shared" ref="K6:AX6" si="0">J6+1</f>
        <v>44587</v>
      </c>
      <c r="L6" s="27">
        <f t="shared" si="0"/>
        <v>44588</v>
      </c>
      <c r="M6" s="27">
        <f t="shared" si="0"/>
        <v>44589</v>
      </c>
      <c r="N6" s="27">
        <f t="shared" si="0"/>
        <v>44590</v>
      </c>
      <c r="O6" s="28">
        <f t="shared" si="0"/>
        <v>44591</v>
      </c>
      <c r="P6" s="26">
        <f>O6+1</f>
        <v>44592</v>
      </c>
      <c r="Q6" s="27">
        <f>P6+1</f>
        <v>44593</v>
      </c>
      <c r="R6" s="27">
        <f t="shared" si="0"/>
        <v>44594</v>
      </c>
      <c r="S6" s="27">
        <f t="shared" si="0"/>
        <v>44595</v>
      </c>
      <c r="T6" s="27">
        <f t="shared" si="0"/>
        <v>44596</v>
      </c>
      <c r="U6" s="27">
        <f t="shared" si="0"/>
        <v>44597</v>
      </c>
      <c r="V6" s="28">
        <f t="shared" si="0"/>
        <v>44598</v>
      </c>
      <c r="W6" s="26">
        <f>V6+1</f>
        <v>44599</v>
      </c>
      <c r="X6" s="27">
        <f>W6+1</f>
        <v>44600</v>
      </c>
      <c r="Y6" s="27">
        <f t="shared" si="0"/>
        <v>44601</v>
      </c>
      <c r="Z6" s="27">
        <f t="shared" si="0"/>
        <v>44602</v>
      </c>
      <c r="AA6" s="27">
        <f t="shared" si="0"/>
        <v>44603</v>
      </c>
      <c r="AB6" s="27">
        <f t="shared" si="0"/>
        <v>44604</v>
      </c>
      <c r="AC6" s="28">
        <f t="shared" si="0"/>
        <v>44605</v>
      </c>
      <c r="AD6" s="26">
        <f>AC6+1</f>
        <v>44606</v>
      </c>
      <c r="AE6" s="27">
        <f>AD6+1</f>
        <v>44607</v>
      </c>
      <c r="AF6" s="27">
        <f t="shared" si="0"/>
        <v>44608</v>
      </c>
      <c r="AG6" s="27">
        <f t="shared" si="0"/>
        <v>44609</v>
      </c>
      <c r="AH6" s="27">
        <f t="shared" si="0"/>
        <v>44610</v>
      </c>
      <c r="AI6" s="27">
        <f t="shared" si="0"/>
        <v>44611</v>
      </c>
      <c r="AJ6" s="28">
        <f t="shared" si="0"/>
        <v>44612</v>
      </c>
      <c r="AK6" s="26">
        <f>AJ6+1</f>
        <v>44613</v>
      </c>
      <c r="AL6" s="27">
        <f>AK6+1</f>
        <v>44614</v>
      </c>
      <c r="AM6" s="27">
        <f t="shared" si="0"/>
        <v>44615</v>
      </c>
      <c r="AN6" s="27">
        <f t="shared" si="0"/>
        <v>44616</v>
      </c>
      <c r="AO6" s="27">
        <f t="shared" si="0"/>
        <v>44617</v>
      </c>
      <c r="AP6" s="27">
        <f t="shared" si="0"/>
        <v>44618</v>
      </c>
      <c r="AQ6" s="28">
        <f t="shared" si="0"/>
        <v>44619</v>
      </c>
      <c r="AR6" s="26">
        <f>AQ6+1</f>
        <v>44620</v>
      </c>
      <c r="AS6" s="27">
        <f>AR6+1</f>
        <v>44621</v>
      </c>
      <c r="AT6" s="27">
        <f t="shared" si="0"/>
        <v>44622</v>
      </c>
      <c r="AU6" s="27">
        <f t="shared" si="0"/>
        <v>44623</v>
      </c>
      <c r="AV6" s="27">
        <f t="shared" si="0"/>
        <v>44624</v>
      </c>
      <c r="AW6" s="27">
        <f t="shared" si="0"/>
        <v>44625</v>
      </c>
      <c r="AX6" s="28">
        <f t="shared" si="0"/>
        <v>44626</v>
      </c>
      <c r="AY6" s="26">
        <f>AX6+1</f>
        <v>44627</v>
      </c>
      <c r="AZ6" s="27">
        <f>AY6+1</f>
        <v>44628</v>
      </c>
      <c r="BA6" s="27">
        <f t="shared" ref="BA6:BE6" si="1">AZ6+1</f>
        <v>44629</v>
      </c>
      <c r="BB6" s="27">
        <f t="shared" si="1"/>
        <v>44630</v>
      </c>
      <c r="BC6" s="27">
        <f t="shared" si="1"/>
        <v>44631</v>
      </c>
      <c r="BD6" s="27">
        <f t="shared" si="1"/>
        <v>44632</v>
      </c>
      <c r="BE6" s="28">
        <f t="shared" si="1"/>
        <v>44633</v>
      </c>
      <c r="BF6" s="26">
        <f>BE6+1</f>
        <v>44634</v>
      </c>
      <c r="BG6" s="27">
        <f>BF6+1</f>
        <v>44635</v>
      </c>
      <c r="BH6" s="27">
        <f t="shared" ref="BH6:BL6" si="2">BG6+1</f>
        <v>44636</v>
      </c>
      <c r="BI6" s="27">
        <f t="shared" si="2"/>
        <v>44637</v>
      </c>
      <c r="BJ6" s="27">
        <f t="shared" si="2"/>
        <v>44638</v>
      </c>
      <c r="BK6" s="27">
        <f t="shared" si="2"/>
        <v>44639</v>
      </c>
      <c r="BL6" s="28">
        <f t="shared" si="2"/>
        <v>44640</v>
      </c>
    </row>
    <row r="7" spans="1:64" ht="30" customHeight="1" thickBot="1" x14ac:dyDescent="0.25">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25">
      <c r="A8" s="19" t="s">
        <v>5</v>
      </c>
      <c r="B8" s="37" t="s">
        <v>80</v>
      </c>
      <c r="C8" s="38"/>
      <c r="D8" s="39"/>
      <c r="E8" s="40"/>
      <c r="F8" s="40"/>
      <c r="G8" s="13"/>
      <c r="H8" s="13" t="str">
        <f t="shared" ref="H8:H76"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25">
      <c r="A9" s="19" t="s">
        <v>6</v>
      </c>
      <c r="B9" s="33" t="s">
        <v>20</v>
      </c>
      <c r="C9" s="34" t="s">
        <v>30</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25">
      <c r="A10" s="19" t="s">
        <v>7</v>
      </c>
      <c r="B10" s="24" t="s">
        <v>21</v>
      </c>
      <c r="C10" s="22" t="s">
        <v>31</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25">
      <c r="A11" s="18"/>
      <c r="B11" s="24" t="s">
        <v>22</v>
      </c>
      <c r="C11" s="22" t="s">
        <v>32</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25">
      <c r="A12" s="19"/>
      <c r="B12" s="24" t="s">
        <v>19</v>
      </c>
      <c r="C12" s="22" t="s">
        <v>30</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25">
      <c r="A13" s="18"/>
      <c r="B13" s="24" t="s">
        <v>23</v>
      </c>
      <c r="C13" s="22" t="s">
        <v>31</v>
      </c>
      <c r="D13" s="14">
        <v>1</v>
      </c>
      <c r="E13" s="29">
        <f>F10+1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25">
      <c r="A14" s="18"/>
      <c r="B14" s="33" t="s">
        <v>82</v>
      </c>
      <c r="C14" s="34" t="s">
        <v>30</v>
      </c>
      <c r="D14" s="35">
        <v>1</v>
      </c>
      <c r="E14" s="36">
        <f>F13+1</f>
        <v>44470</v>
      </c>
      <c r="F14" s="36">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25">
      <c r="A15" s="18"/>
      <c r="B15" s="24" t="s">
        <v>24</v>
      </c>
      <c r="C15" s="22" t="s">
        <v>32</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25">
      <c r="A16" s="18"/>
      <c r="B16" s="24" t="s">
        <v>25</v>
      </c>
      <c r="C16" s="22" t="s">
        <v>30</v>
      </c>
      <c r="D16" s="14">
        <v>1</v>
      </c>
      <c r="E16" s="29">
        <f>E15+1</f>
        <v>44471</v>
      </c>
      <c r="F16" s="29">
        <f>E16+6</f>
        <v>44477</v>
      </c>
      <c r="G16" s="13"/>
      <c r="H16" s="13">
        <f t="shared" si="4"/>
        <v>7</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25">
      <c r="A17" s="18" t="s">
        <v>8</v>
      </c>
      <c r="B17" s="37" t="s">
        <v>81</v>
      </c>
      <c r="C17" s="38"/>
      <c r="D17" s="39"/>
      <c r="E17" s="40"/>
      <c r="F17" s="40"/>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25">
      <c r="A18" s="18"/>
      <c r="B18" s="24" t="s">
        <v>26</v>
      </c>
      <c r="C18" s="22" t="s">
        <v>30</v>
      </c>
      <c r="D18" s="14">
        <v>1</v>
      </c>
      <c r="E18" s="29">
        <f>F16+1</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25">
      <c r="A19" s="18"/>
      <c r="B19" s="24" t="s">
        <v>29</v>
      </c>
      <c r="C19" s="22" t="s">
        <v>36</v>
      </c>
      <c r="D19" s="14">
        <v>1</v>
      </c>
      <c r="E19" s="29">
        <f>F16+1</f>
        <v>44478</v>
      </c>
      <c r="F19" s="29">
        <f>E19+7</f>
        <v>44485</v>
      </c>
      <c r="G19" s="13"/>
      <c r="H19" s="13">
        <f t="shared" si="4"/>
        <v>8</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25">
      <c r="A20" s="18"/>
      <c r="B20" s="24" t="s">
        <v>35</v>
      </c>
      <c r="C20" s="22" t="s">
        <v>34</v>
      </c>
      <c r="D20" s="14">
        <v>1</v>
      </c>
      <c r="E20" s="29">
        <f>F16+1</f>
        <v>44478</v>
      </c>
      <c r="F20" s="29">
        <f>E20+4</f>
        <v>44482</v>
      </c>
      <c r="G20" s="13"/>
      <c r="H20" s="13">
        <f t="shared" si="4"/>
        <v>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25">
      <c r="A21" s="18"/>
      <c r="B21" s="33" t="s">
        <v>27</v>
      </c>
      <c r="C21" s="34" t="s">
        <v>30</v>
      </c>
      <c r="D21" s="35">
        <v>1</v>
      </c>
      <c r="E21" s="36">
        <f>E14+18</f>
        <v>44488</v>
      </c>
      <c r="F21" s="36">
        <f>E21</f>
        <v>44488</v>
      </c>
      <c r="G21" s="13"/>
      <c r="H21" s="13">
        <f t="shared" si="4"/>
        <v>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25">
      <c r="A22" s="18"/>
      <c r="B22" s="24" t="s">
        <v>28</v>
      </c>
      <c r="C22" s="22" t="s">
        <v>37</v>
      </c>
      <c r="D22" s="14">
        <v>1</v>
      </c>
      <c r="E22" s="29">
        <f>F21</f>
        <v>44488</v>
      </c>
      <c r="F22" s="29">
        <f>E22+6</f>
        <v>44494</v>
      </c>
      <c r="G22" s="13"/>
      <c r="H22" s="13">
        <f t="shared" si="4"/>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25">
      <c r="A23" s="18"/>
      <c r="B23" s="24" t="s">
        <v>38</v>
      </c>
      <c r="C23" s="22" t="s">
        <v>30</v>
      </c>
      <c r="D23" s="14">
        <v>1</v>
      </c>
      <c r="E23" s="29">
        <f>E22+1</f>
        <v>44489</v>
      </c>
      <c r="F23" s="29">
        <f>E23+11</f>
        <v>44500</v>
      </c>
      <c r="G23" s="13"/>
      <c r="H23" s="13">
        <f t="shared" si="4"/>
        <v>12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25">
      <c r="A24" s="18"/>
      <c r="B24" s="24" t="s">
        <v>39</v>
      </c>
      <c r="C24" s="22" t="s">
        <v>34</v>
      </c>
      <c r="D24" s="14">
        <v>1</v>
      </c>
      <c r="E24" s="29">
        <f>E22+1</f>
        <v>44489</v>
      </c>
      <c r="F24" s="29">
        <f>E24+15</f>
        <v>44504</v>
      </c>
      <c r="G24" s="13"/>
      <c r="H24" s="13">
        <f t="shared" si="4"/>
        <v>16</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25">
      <c r="A25" s="18"/>
      <c r="B25" s="24" t="s">
        <v>40</v>
      </c>
      <c r="C25" s="22" t="s">
        <v>36</v>
      </c>
      <c r="D25" s="14">
        <v>1</v>
      </c>
      <c r="E25" s="29">
        <f>E22+1</f>
        <v>44489</v>
      </c>
      <c r="F25" s="29">
        <f>E25+15</f>
        <v>44504</v>
      </c>
      <c r="G25" s="13"/>
      <c r="H25" s="13">
        <f t="shared" si="4"/>
        <v>16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25">
      <c r="A26" s="18"/>
      <c r="B26" s="33" t="s">
        <v>41</v>
      </c>
      <c r="C26" s="34" t="s">
        <v>30</v>
      </c>
      <c r="D26" s="35">
        <v>1</v>
      </c>
      <c r="E26" s="36">
        <f>F25+1</f>
        <v>44505</v>
      </c>
      <c r="F26" s="36">
        <f>E26</f>
        <v>44505</v>
      </c>
      <c r="G26" s="13"/>
      <c r="H26" s="13"/>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25">
      <c r="A27" s="18" t="s">
        <v>8</v>
      </c>
      <c r="B27" s="37" t="s">
        <v>83</v>
      </c>
      <c r="C27" s="38"/>
      <c r="D27" s="39"/>
      <c r="E27" s="40"/>
      <c r="F27" s="40"/>
      <c r="G27" s="13"/>
      <c r="H27" s="13" t="str">
        <f t="shared" si="4"/>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25">
      <c r="A28" s="18"/>
      <c r="B28" s="24" t="s">
        <v>42</v>
      </c>
      <c r="C28" s="22" t="s">
        <v>68</v>
      </c>
      <c r="D28" s="14">
        <v>1</v>
      </c>
      <c r="E28" s="29">
        <f>F26</f>
        <v>44505</v>
      </c>
      <c r="F28" s="29">
        <f>E28+3</f>
        <v>44508</v>
      </c>
      <c r="G28" s="13"/>
      <c r="H28" s="13">
        <f t="shared" si="4"/>
        <v>4</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25">
      <c r="A29" s="18"/>
      <c r="B29" s="24" t="s">
        <v>43</v>
      </c>
      <c r="C29" s="22" t="s">
        <v>30</v>
      </c>
      <c r="D29" s="14">
        <v>1</v>
      </c>
      <c r="E29" s="29">
        <f>E28+1</f>
        <v>44506</v>
      </c>
      <c r="F29" s="29">
        <f>E29+2</f>
        <v>44508</v>
      </c>
      <c r="G29" s="13"/>
      <c r="H29" s="13">
        <f t="shared" si="4"/>
        <v>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25">
      <c r="A30" s="18"/>
      <c r="B30" s="24" t="s">
        <v>61</v>
      </c>
      <c r="C30" s="22" t="s">
        <v>36</v>
      </c>
      <c r="D30" s="14">
        <v>1</v>
      </c>
      <c r="E30" s="29">
        <f>F29</f>
        <v>44508</v>
      </c>
      <c r="F30" s="29">
        <f>E30+6</f>
        <v>44514</v>
      </c>
      <c r="G30" s="13"/>
      <c r="H30" s="13">
        <f t="shared" si="4"/>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25">
      <c r="A31" s="18"/>
      <c r="B31" s="24" t="s">
        <v>62</v>
      </c>
      <c r="C31" s="22" t="s">
        <v>32</v>
      </c>
      <c r="D31" s="14">
        <v>1</v>
      </c>
      <c r="E31" s="29">
        <f>F30+1</f>
        <v>44515</v>
      </c>
      <c r="F31" s="29">
        <f>E31+9</f>
        <v>44524</v>
      </c>
      <c r="G31" s="13"/>
      <c r="H31" s="13">
        <f t="shared" si="4"/>
        <v>10</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25">
      <c r="A32" s="18"/>
      <c r="B32" s="24" t="s">
        <v>63</v>
      </c>
      <c r="C32" s="22" t="s">
        <v>34</v>
      </c>
      <c r="D32" s="14">
        <v>1</v>
      </c>
      <c r="E32" s="29">
        <f>F30+1</f>
        <v>44515</v>
      </c>
      <c r="F32" s="29">
        <f>E32+6</f>
        <v>44521</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25">
      <c r="A33" s="18"/>
      <c r="B33" s="24" t="s">
        <v>70</v>
      </c>
      <c r="C33" s="22" t="s">
        <v>36</v>
      </c>
      <c r="D33" s="14">
        <v>1</v>
      </c>
      <c r="E33" s="29">
        <f>F30+1</f>
        <v>44515</v>
      </c>
      <c r="F33" s="29">
        <f>E33+10</f>
        <v>44525</v>
      </c>
      <c r="G33" s="13"/>
      <c r="H33" s="13"/>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25">
      <c r="A34" s="18"/>
      <c r="B34" s="33" t="s">
        <v>50</v>
      </c>
      <c r="C34" s="34" t="s">
        <v>30</v>
      </c>
      <c r="D34" s="35">
        <v>1</v>
      </c>
      <c r="E34" s="36">
        <f>E26+21</f>
        <v>44526</v>
      </c>
      <c r="F34" s="36">
        <f>E34</f>
        <v>44526</v>
      </c>
      <c r="G34" s="13"/>
      <c r="H34" s="13">
        <f t="shared" si="4"/>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25">
      <c r="A35" s="18" t="s">
        <v>8</v>
      </c>
      <c r="B35" s="37" t="s">
        <v>84</v>
      </c>
      <c r="C35" s="38"/>
      <c r="D35" s="39"/>
      <c r="E35" s="40"/>
      <c r="F35" s="40"/>
      <c r="G35" s="13"/>
      <c r="H35" s="13" t="str">
        <f t="shared" si="4"/>
        <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25">
      <c r="A36" s="18"/>
      <c r="B36" s="24" t="s">
        <v>64</v>
      </c>
      <c r="C36" s="22" t="s">
        <v>68</v>
      </c>
      <c r="D36" s="14">
        <v>1</v>
      </c>
      <c r="E36" s="29">
        <f>F34+1</f>
        <v>44527</v>
      </c>
      <c r="F36" s="29">
        <f>E36+2</f>
        <v>44529</v>
      </c>
      <c r="G36" s="13"/>
      <c r="H36" s="13">
        <f t="shared" si="4"/>
        <v>3</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25">
      <c r="A37" s="18"/>
      <c r="B37" s="24" t="s">
        <v>69</v>
      </c>
      <c r="C37" s="22" t="s">
        <v>34</v>
      </c>
      <c r="D37" s="14">
        <v>1</v>
      </c>
      <c r="E37" s="29">
        <f>E36+1</f>
        <v>44528</v>
      </c>
      <c r="F37" s="29">
        <f>E40-1</f>
        <v>44546</v>
      </c>
      <c r="G37" s="13"/>
      <c r="H37" s="13">
        <f t="shared" si="4"/>
        <v>19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25">
      <c r="A38" s="18"/>
      <c r="B38" s="24" t="s">
        <v>74</v>
      </c>
      <c r="C38" s="22" t="s">
        <v>36</v>
      </c>
      <c r="D38" s="14">
        <v>0.8</v>
      </c>
      <c r="E38" s="29">
        <f>E37</f>
        <v>44528</v>
      </c>
      <c r="F38" s="29">
        <f>F37</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25">
      <c r="A39" s="18"/>
      <c r="B39" s="24" t="s">
        <v>71</v>
      </c>
      <c r="C39" s="22" t="s">
        <v>72</v>
      </c>
      <c r="D39" s="14">
        <v>1</v>
      </c>
      <c r="E39" s="29">
        <f>E38</f>
        <v>44528</v>
      </c>
      <c r="F39" s="29">
        <f>F38</f>
        <v>44546</v>
      </c>
      <c r="G39" s="13"/>
      <c r="H39" s="13"/>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25">
      <c r="A40" s="18"/>
      <c r="B40" s="33" t="s">
        <v>65</v>
      </c>
      <c r="C40" s="34" t="s">
        <v>30</v>
      </c>
      <c r="D40" s="35">
        <v>1</v>
      </c>
      <c r="E40" s="36">
        <f>E34+21</f>
        <v>44547</v>
      </c>
      <c r="F40" s="36">
        <f>E40</f>
        <v>44547</v>
      </c>
      <c r="G40" s="13"/>
      <c r="H40" s="13">
        <f t="shared" si="4"/>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25">
      <c r="A41" s="18" t="s">
        <v>8</v>
      </c>
      <c r="B41" s="37" t="s">
        <v>89</v>
      </c>
      <c r="C41" s="38"/>
      <c r="D41" s="39"/>
      <c r="E41" s="40"/>
      <c r="F41" s="40"/>
      <c r="G41" s="13"/>
      <c r="H41" s="13" t="str">
        <f t="shared" si="4"/>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25">
      <c r="A42" s="18"/>
      <c r="B42" s="24" t="s">
        <v>66</v>
      </c>
      <c r="C42" s="22" t="s">
        <v>32</v>
      </c>
      <c r="D42" s="14">
        <v>1</v>
      </c>
      <c r="E42" s="29">
        <f>E40</f>
        <v>44547</v>
      </c>
      <c r="F42" s="29">
        <f>E42+1</f>
        <v>44548</v>
      </c>
      <c r="G42" s="13"/>
      <c r="H42" s="13">
        <f t="shared" si="4"/>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25">
      <c r="A43" s="18"/>
      <c r="B43" s="32" t="s">
        <v>67</v>
      </c>
      <c r="C43" s="22" t="s">
        <v>30</v>
      </c>
      <c r="D43" s="14">
        <v>1</v>
      </c>
      <c r="E43" s="29">
        <f>F42+1</f>
        <v>44549</v>
      </c>
      <c r="F43" s="29">
        <f>E43+7</f>
        <v>44556</v>
      </c>
      <c r="G43" s="13"/>
      <c r="H43" s="13">
        <f t="shared" si="4"/>
        <v>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25">
      <c r="A44" s="18"/>
      <c r="B44" s="24" t="s">
        <v>75</v>
      </c>
      <c r="C44" s="22" t="s">
        <v>34</v>
      </c>
      <c r="D44" s="14">
        <v>1</v>
      </c>
      <c r="E44" s="29">
        <f>F43</f>
        <v>44556</v>
      </c>
      <c r="F44" s="29">
        <f>E46-1</f>
        <v>44585</v>
      </c>
      <c r="G44" s="13"/>
      <c r="H44" s="13">
        <f t="shared" si="4"/>
        <v>30</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25">
      <c r="A45" s="18"/>
      <c r="B45" s="24" t="s">
        <v>73</v>
      </c>
      <c r="C45" s="22" t="s">
        <v>76</v>
      </c>
      <c r="D45" s="14">
        <v>0.8</v>
      </c>
      <c r="E45" s="29">
        <f>F42+1</f>
        <v>44549</v>
      </c>
      <c r="F45" s="29">
        <f>E46-1</f>
        <v>44585</v>
      </c>
      <c r="G45" s="13"/>
      <c r="H45" s="13">
        <f t="shared" si="4"/>
        <v>37</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25">
      <c r="A46" s="18"/>
      <c r="B46" s="33" t="s">
        <v>44</v>
      </c>
      <c r="C46" s="34" t="s">
        <v>30</v>
      </c>
      <c r="D46" s="35">
        <v>1</v>
      </c>
      <c r="E46" s="36">
        <f>E40+39</f>
        <v>44586</v>
      </c>
      <c r="F46" s="36">
        <f>E46</f>
        <v>44586</v>
      </c>
      <c r="G46" s="13"/>
      <c r="H46" s="13">
        <f t="shared" si="4"/>
        <v>1</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25">
      <c r="A47" s="18" t="s">
        <v>8</v>
      </c>
      <c r="B47" s="37" t="s">
        <v>90</v>
      </c>
      <c r="C47" s="38"/>
      <c r="D47" s="39"/>
      <c r="E47" s="40"/>
      <c r="F47" s="40"/>
      <c r="G47" s="13"/>
      <c r="H47" s="13" t="str">
        <f t="shared" si="4"/>
        <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25">
      <c r="A48" s="18"/>
      <c r="B48" s="24" t="s">
        <v>45</v>
      </c>
      <c r="C48" s="22"/>
      <c r="D48" s="14">
        <v>1</v>
      </c>
      <c r="E48" s="29">
        <f>F46+1</f>
        <v>44587</v>
      </c>
      <c r="F48" s="29">
        <f>E48</f>
        <v>44587</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25">
      <c r="A49" s="18"/>
      <c r="B49" s="24" t="s">
        <v>46</v>
      </c>
      <c r="C49" s="22" t="s">
        <v>30</v>
      </c>
      <c r="D49" s="14">
        <v>1</v>
      </c>
      <c r="E49" s="29">
        <f>F48+1</f>
        <v>44588</v>
      </c>
      <c r="F49" s="29">
        <f>E49+7</f>
        <v>44595</v>
      </c>
      <c r="G49" s="13"/>
      <c r="H49" s="13">
        <f t="shared" si="4"/>
        <v>8</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25">
      <c r="A50" s="18"/>
      <c r="B50" s="24" t="s">
        <v>77</v>
      </c>
      <c r="C50" s="22" t="s">
        <v>31</v>
      </c>
      <c r="D50" s="14">
        <v>1</v>
      </c>
      <c r="E50" s="29">
        <f>F49+1</f>
        <v>44596</v>
      </c>
      <c r="F50" s="29">
        <f>E50+21</f>
        <v>44617</v>
      </c>
      <c r="G50" s="13"/>
      <c r="H50" s="13"/>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25">
      <c r="A51" s="18"/>
      <c r="B51" s="24" t="s">
        <v>78</v>
      </c>
      <c r="C51" s="22" t="s">
        <v>36</v>
      </c>
      <c r="D51" s="14">
        <v>0.9</v>
      </c>
      <c r="E51" s="29">
        <f>E50</f>
        <v>44596</v>
      </c>
      <c r="F51" s="29">
        <f>F50</f>
        <v>44617</v>
      </c>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25">
      <c r="A52" s="18"/>
      <c r="B52" s="24" t="s">
        <v>79</v>
      </c>
      <c r="C52" s="22" t="s">
        <v>36</v>
      </c>
      <c r="D52" s="14">
        <v>0.8</v>
      </c>
      <c r="E52" s="29">
        <f>E51</f>
        <v>44596</v>
      </c>
      <c r="F52" s="29">
        <f>F51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25">
      <c r="A53" s="18"/>
      <c r="B53" s="24" t="s">
        <v>91</v>
      </c>
      <c r="C53" s="22" t="s">
        <v>92</v>
      </c>
      <c r="D53" s="14">
        <v>1</v>
      </c>
      <c r="E53" s="29">
        <f>F49+1</f>
        <v>44596</v>
      </c>
      <c r="F53" s="29">
        <f>E53+21</f>
        <v>44617</v>
      </c>
      <c r="G53" s="13"/>
      <c r="H53" s="13"/>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25">
      <c r="A54" s="18"/>
      <c r="B54" s="24" t="s">
        <v>93</v>
      </c>
      <c r="C54" s="22" t="s">
        <v>92</v>
      </c>
      <c r="D54" s="14">
        <v>1</v>
      </c>
      <c r="E54" s="29">
        <f>F53+1</f>
        <v>44618</v>
      </c>
      <c r="F54" s="29">
        <f>E54+4</f>
        <v>44622</v>
      </c>
      <c r="G54" s="13"/>
      <c r="H54" s="13"/>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25">
      <c r="A55" s="18"/>
      <c r="B55" s="33" t="s">
        <v>47</v>
      </c>
      <c r="C55" s="34" t="s">
        <v>30</v>
      </c>
      <c r="D55" s="35">
        <v>1</v>
      </c>
      <c r="E55" s="36">
        <f>F46+37</f>
        <v>44623</v>
      </c>
      <c r="F55" s="36">
        <f>E55</f>
        <v>44623</v>
      </c>
      <c r="G55" s="13"/>
      <c r="H55" s="13">
        <f t="shared" si="4"/>
        <v>1</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25">
      <c r="A56" s="18" t="s">
        <v>8</v>
      </c>
      <c r="B56" s="37" t="s">
        <v>85</v>
      </c>
      <c r="C56" s="38"/>
      <c r="D56" s="39"/>
      <c r="E56" s="40"/>
      <c r="F56" s="40"/>
      <c r="G56" s="13"/>
      <c r="H56" s="13" t="str">
        <f t="shared" si="4"/>
        <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25">
      <c r="A57" s="18"/>
      <c r="B57" s="24" t="s">
        <v>48</v>
      </c>
      <c r="C57" s="22"/>
      <c r="D57" s="14">
        <v>0</v>
      </c>
      <c r="E57" s="29"/>
      <c r="F57" s="29"/>
      <c r="G57" s="13"/>
      <c r="H57" s="13" t="str">
        <f t="shared" si="4"/>
        <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25">
      <c r="A58" s="18"/>
      <c r="B58" s="24" t="s">
        <v>49</v>
      </c>
      <c r="C58" s="22" t="s">
        <v>30</v>
      </c>
      <c r="D58" s="14">
        <v>0</v>
      </c>
      <c r="E58" s="29"/>
      <c r="F58" s="29"/>
      <c r="G58" s="13"/>
      <c r="H58" s="13" t="str">
        <f t="shared" si="4"/>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25">
      <c r="A59" s="18"/>
      <c r="B59" s="24"/>
      <c r="C59" s="22"/>
      <c r="D59" s="14"/>
      <c r="E59" s="29"/>
      <c r="F59" s="29"/>
      <c r="G59" s="13"/>
      <c r="H59" s="13" t="str">
        <f t="shared" si="4"/>
        <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25">
      <c r="A60" s="18"/>
      <c r="B60" s="33" t="s">
        <v>51</v>
      </c>
      <c r="C60" s="34" t="s">
        <v>30</v>
      </c>
      <c r="D60" s="35">
        <v>0</v>
      </c>
      <c r="E60" s="36">
        <f>E55+28</f>
        <v>44651</v>
      </c>
      <c r="F60" s="36">
        <f>E60+12</f>
        <v>44663</v>
      </c>
      <c r="G60" s="13"/>
      <c r="H60" s="13">
        <f t="shared" si="4"/>
        <v>13</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25">
      <c r="A61" s="18" t="s">
        <v>8</v>
      </c>
      <c r="B61" s="37" t="s">
        <v>86</v>
      </c>
      <c r="C61" s="38"/>
      <c r="D61" s="39"/>
      <c r="E61" s="40"/>
      <c r="F61" s="40"/>
      <c r="G61" s="13"/>
      <c r="H61" s="13" t="str">
        <f t="shared" si="4"/>
        <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25">
      <c r="A62" s="18"/>
      <c r="B62" s="24" t="s">
        <v>52</v>
      </c>
      <c r="C62" s="22"/>
      <c r="D62" s="14">
        <v>0</v>
      </c>
      <c r="E62" s="29"/>
      <c r="F62" s="29"/>
      <c r="G62" s="13"/>
      <c r="H62" s="13" t="str">
        <f t="shared" si="4"/>
        <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25">
      <c r="A63" s="18"/>
      <c r="B63" s="24" t="s">
        <v>53</v>
      </c>
      <c r="C63" s="22" t="s">
        <v>30</v>
      </c>
      <c r="D63" s="14">
        <v>0</v>
      </c>
      <c r="E63" s="29"/>
      <c r="F63" s="29"/>
      <c r="G63" s="13"/>
      <c r="H63" s="13" t="str">
        <f t="shared" si="4"/>
        <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25">
      <c r="A64" s="18"/>
      <c r="B64" s="24"/>
      <c r="C64" s="22"/>
      <c r="D64" s="14"/>
      <c r="E64" s="29"/>
      <c r="F64" s="29"/>
      <c r="G64" s="13"/>
      <c r="H64" s="13" t="str">
        <f t="shared" si="4"/>
        <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25">
      <c r="A65" s="18"/>
      <c r="B65" s="33" t="s">
        <v>54</v>
      </c>
      <c r="C65" s="34" t="s">
        <v>30</v>
      </c>
      <c r="D65" s="35">
        <v>0</v>
      </c>
      <c r="E65" s="36">
        <f>E60+14</f>
        <v>44665</v>
      </c>
      <c r="F65" s="36">
        <f>E65+12</f>
        <v>44677</v>
      </c>
      <c r="G65" s="13"/>
      <c r="H65" s="13">
        <f t="shared" si="4"/>
        <v>13</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25">
      <c r="A66" s="18" t="s">
        <v>8</v>
      </c>
      <c r="B66" s="37" t="s">
        <v>87</v>
      </c>
      <c r="C66" s="38"/>
      <c r="D66" s="39"/>
      <c r="E66" s="40"/>
      <c r="F66" s="40"/>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25">
      <c r="A67" s="18"/>
      <c r="B67" s="24" t="s">
        <v>55</v>
      </c>
      <c r="C67" s="22"/>
      <c r="D67" s="14">
        <v>0</v>
      </c>
      <c r="E67" s="29"/>
      <c r="F67" s="29"/>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25">
      <c r="A68" s="18"/>
      <c r="B68" s="24" t="s">
        <v>56</v>
      </c>
      <c r="C68" s="22" t="s">
        <v>30</v>
      </c>
      <c r="D68" s="14">
        <v>0</v>
      </c>
      <c r="E68" s="29"/>
      <c r="F68" s="29"/>
      <c r="G68" s="13"/>
      <c r="H68" s="13" t="str">
        <f t="shared" si="4"/>
        <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25">
      <c r="A69" s="18"/>
      <c r="B69" s="24"/>
      <c r="C69" s="22"/>
      <c r="D69" s="14"/>
      <c r="E69" s="29"/>
      <c r="F69" s="29"/>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25">
      <c r="A70" s="18"/>
      <c r="B70" s="33" t="s">
        <v>59</v>
      </c>
      <c r="C70" s="34" t="s">
        <v>30</v>
      </c>
      <c r="D70" s="35">
        <v>0</v>
      </c>
      <c r="E70" s="36">
        <f>E65+35</f>
        <v>44700</v>
      </c>
      <c r="F70" s="36">
        <f>E70+12</f>
        <v>44712</v>
      </c>
      <c r="G70" s="13"/>
      <c r="H70" s="13">
        <f t="shared" si="4"/>
        <v>13</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25">
      <c r="A71" s="18" t="s">
        <v>8</v>
      </c>
      <c r="B71" s="37" t="s">
        <v>88</v>
      </c>
      <c r="C71" s="38"/>
      <c r="D71" s="39"/>
      <c r="E71" s="40"/>
      <c r="F71" s="40"/>
      <c r="G71" s="13"/>
      <c r="H71" s="13" t="str">
        <f t="shared" si="4"/>
        <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25">
      <c r="A72" s="18"/>
      <c r="B72" s="24" t="s">
        <v>58</v>
      </c>
      <c r="C72" s="22"/>
      <c r="D72" s="14">
        <v>0</v>
      </c>
      <c r="E72" s="29"/>
      <c r="F72" s="29"/>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25">
      <c r="A73" s="18"/>
      <c r="B73" s="24" t="s">
        <v>57</v>
      </c>
      <c r="C73" s="22" t="s">
        <v>30</v>
      </c>
      <c r="D73" s="14">
        <v>0</v>
      </c>
      <c r="E73" s="29"/>
      <c r="F73" s="29"/>
      <c r="G73" s="13"/>
      <c r="H73" s="13" t="str">
        <f t="shared" si="4"/>
        <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25">
      <c r="A74" s="18"/>
      <c r="B74" s="24"/>
      <c r="C74" s="22"/>
      <c r="D74" s="14"/>
      <c r="E74" s="29"/>
      <c r="F74" s="29"/>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s="3" customFormat="1" ht="30" customHeight="1" thickBot="1" x14ac:dyDescent="0.25">
      <c r="A75" s="18"/>
      <c r="B75" s="33" t="s">
        <v>60</v>
      </c>
      <c r="C75" s="34" t="s">
        <v>30</v>
      </c>
      <c r="D75" s="35"/>
      <c r="E75" s="36">
        <f>E70+5</f>
        <v>44705</v>
      </c>
      <c r="F75" s="36">
        <f>E75</f>
        <v>44705</v>
      </c>
      <c r="G75" s="13"/>
      <c r="H75" s="13">
        <f t="shared" si="4"/>
        <v>1</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row>
    <row r="76" spans="1:64" s="3" customFormat="1" ht="30" customHeight="1" thickBot="1" x14ac:dyDescent="0.25">
      <c r="A76" s="18" t="s">
        <v>9</v>
      </c>
      <c r="B76" s="25"/>
      <c r="C76" s="23"/>
      <c r="D76" s="12"/>
      <c r="E76" s="30"/>
      <c r="F76" s="30"/>
      <c r="G76" s="13"/>
      <c r="H76" s="13" t="str">
        <f t="shared" si="4"/>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row>
    <row r="77" spans="1:64" ht="30" customHeight="1" x14ac:dyDescent="0.2">
      <c r="G77" s="6"/>
    </row>
    <row r="78" spans="1:64" ht="30" customHeight="1" x14ac:dyDescent="0.2">
      <c r="C78" s="10"/>
      <c r="F78" s="20"/>
    </row>
    <row r="79" spans="1:64" ht="30" customHeight="1" x14ac:dyDescent="0.2">
      <c r="C79" s="11"/>
    </row>
  </sheetData>
  <mergeCells count="13">
    <mergeCell ref="B6:G6"/>
    <mergeCell ref="W5:AC5"/>
    <mergeCell ref="AD5:AJ5"/>
    <mergeCell ref="AK5:AQ5"/>
    <mergeCell ref="AR5:AX5"/>
    <mergeCell ref="AY5:BE5"/>
    <mergeCell ref="BF5:BL5"/>
    <mergeCell ref="B2:B4"/>
    <mergeCell ref="C4:D4"/>
    <mergeCell ref="E4:F4"/>
    <mergeCell ref="C5:D5"/>
    <mergeCell ref="I5:O5"/>
    <mergeCell ref="P5:V5"/>
  </mergeCells>
  <conditionalFormatting sqref="D64 D76 D15:D16 D22:D25 D18:D20">
    <cfRule type="dataBar" priority="121">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61:BL64 I76:BL76 I32:BL34 I6:BL25 I27:BL29">
    <cfRule type="expression" dxfId="56" priority="124">
      <formula>AND(TODAY()&gt;=I$6,TODAY()&lt;J$6)</formula>
    </cfRule>
  </conditionalFormatting>
  <conditionalFormatting sqref="I61:BL64 I76:BL76 I32:BL34 I8:BL25 I27:BL29">
    <cfRule type="expression" dxfId="55" priority="122">
      <formula>AND(début_tâche&lt;=I$6,ROUNDDOWN((fin_tâche-début_tâche+1)*avancement_tâche,0)+début_tâche-1&gt;=I$6)</formula>
    </cfRule>
    <cfRule type="expression" dxfId="54" priority="123" stopIfTrue="1">
      <formula>AND(fin_tâche&gt;=I$6,début_tâche&lt;J$6)</formula>
    </cfRule>
  </conditionalFormatting>
  <conditionalFormatting sqref="D32:D33 D28:D29">
    <cfRule type="dataBar" priority="120">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5">
    <cfRule type="dataBar" priority="116">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1:BL43 I45:BL45">
    <cfRule type="expression" dxfId="53" priority="119">
      <formula>AND(TODAY()&gt;=I$6,TODAY()&lt;J$6)</formula>
    </cfRule>
  </conditionalFormatting>
  <conditionalFormatting sqref="I41:BL43 I45:BL45">
    <cfRule type="expression" dxfId="52" priority="117">
      <formula>AND(début_tâche&lt;=I$6,ROUNDDOWN((fin_tâche-début_tâche+1)*avancement_tâche,0)+début_tâche-1&gt;=I$6)</formula>
    </cfRule>
    <cfRule type="expression" dxfId="51" priority="118" stopIfTrue="1">
      <formula>AND(fin_tâche&gt;=I$6,début_tâche&lt;J$6)</formula>
    </cfRule>
  </conditionalFormatting>
  <conditionalFormatting sqref="D42:D43">
    <cfRule type="dataBar" priority="115">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6:BL46">
    <cfRule type="expression" dxfId="50" priority="113">
      <formula>AND(TODAY()&gt;=I$6,TODAY()&lt;J$6)</formula>
    </cfRule>
  </conditionalFormatting>
  <conditionalFormatting sqref="I46:BL46">
    <cfRule type="expression" dxfId="49" priority="111">
      <formula>AND(début_tâche&lt;=I$6,ROUNDDOWN((fin_tâche-début_tâche+1)*avancement_tâche,0)+début_tâche-1&gt;=I$6)</formula>
    </cfRule>
    <cfRule type="expression" dxfId="48" priority="112" stopIfTrue="1">
      <formula>AND(fin_tâche&gt;=I$6,début_tâche&lt;J$6)</formula>
    </cfRule>
  </conditionalFormatting>
  <conditionalFormatting sqref="I47:BL54">
    <cfRule type="expression" dxfId="47" priority="110">
      <formula>AND(TODAY()&gt;=I$6,TODAY()&lt;J$6)</formula>
    </cfRule>
  </conditionalFormatting>
  <conditionalFormatting sqref="I47:BL54">
    <cfRule type="expression" dxfId="46" priority="108">
      <formula>AND(début_tâche&lt;=I$6,ROUNDDOWN((fin_tâche-début_tâche+1)*avancement_tâche,0)+début_tâche-1&gt;=I$6)</formula>
    </cfRule>
    <cfRule type="expression" dxfId="45" priority="109" stopIfTrue="1">
      <formula>AND(fin_tâche&gt;=I$6,début_tâche&lt;J$6)</formula>
    </cfRule>
  </conditionalFormatting>
  <conditionalFormatting sqref="D48:D54">
    <cfRule type="dataBar" priority="106">
      <dataBar>
        <cfvo type="num" val="0"/>
        <cfvo type="num" val="1"/>
        <color theme="0" tint="-0.249977111117893"/>
      </dataBar>
      <extLst>
        <ext xmlns:x14="http://schemas.microsoft.com/office/spreadsheetml/2009/9/main" uri="{B025F937-C7B1-47D3-B67F-A62EFF666E3E}">
          <x14:id>{29449E41-F591-4B88-A4DB-237D24C5C4C9}</x14:id>
        </ext>
      </extLst>
    </cfRule>
  </conditionalFormatting>
  <conditionalFormatting sqref="I55:BL55">
    <cfRule type="expression" dxfId="44" priority="104">
      <formula>AND(TODAY()&gt;=I$6,TODAY()&lt;J$6)</formula>
    </cfRule>
  </conditionalFormatting>
  <conditionalFormatting sqref="I55:BL55">
    <cfRule type="expression" dxfId="43" priority="102">
      <formula>AND(début_tâche&lt;=I$6,ROUNDDOWN((fin_tâche-début_tâche+1)*avancement_tâche,0)+début_tâche-1&gt;=I$6)</formula>
    </cfRule>
    <cfRule type="expression" dxfId="42" priority="103" stopIfTrue="1">
      <formula>AND(fin_tâche&gt;=I$6,début_tâche&lt;J$6)</formula>
    </cfRule>
  </conditionalFormatting>
  <conditionalFormatting sqref="D59">
    <cfRule type="dataBar" priority="98">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6:BL59">
    <cfRule type="expression" dxfId="41" priority="101">
      <formula>AND(TODAY()&gt;=I$6,TODAY()&lt;J$6)</formula>
    </cfRule>
  </conditionalFormatting>
  <conditionalFormatting sqref="I56:BL59">
    <cfRule type="expression" dxfId="40" priority="99">
      <formula>AND(début_tâche&lt;=I$6,ROUNDDOWN((fin_tâche-début_tâche+1)*avancement_tâche,0)+début_tâche-1&gt;=I$6)</formula>
    </cfRule>
    <cfRule type="expression" dxfId="39" priority="100" stopIfTrue="1">
      <formula>AND(fin_tâche&gt;=I$6,début_tâche&lt;J$6)</formula>
    </cfRule>
  </conditionalFormatting>
  <conditionalFormatting sqref="D57:D58">
    <cfRule type="dataBar" priority="97">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I60:BL60">
    <cfRule type="expression" dxfId="38" priority="95">
      <formula>AND(TODAY()&gt;=I$6,TODAY()&lt;J$6)</formula>
    </cfRule>
  </conditionalFormatting>
  <conditionalFormatting sqref="I60:BL60">
    <cfRule type="expression" dxfId="37" priority="93">
      <formula>AND(début_tâche&lt;=I$6,ROUNDDOWN((fin_tâche-début_tâche+1)*avancement_tâche,0)+début_tâche-1&gt;=I$6)</formula>
    </cfRule>
    <cfRule type="expression" dxfId="36" priority="94" stopIfTrue="1">
      <formula>AND(fin_tâche&gt;=I$6,début_tâche&lt;J$6)</formula>
    </cfRule>
  </conditionalFormatting>
  <conditionalFormatting sqref="D62:D63">
    <cfRule type="dataBar" priority="91">
      <dataBar>
        <cfvo type="num" val="0"/>
        <cfvo type="num" val="1"/>
        <color theme="0" tint="-0.249977111117893"/>
      </dataBar>
      <extLst>
        <ext xmlns:x14="http://schemas.microsoft.com/office/spreadsheetml/2009/9/main" uri="{B025F937-C7B1-47D3-B67F-A62EFF666E3E}">
          <x14:id>{45BD4CAD-EC79-4BD6-BBED-CEFB157C8046}</x14:id>
        </ext>
      </extLst>
    </cfRule>
  </conditionalFormatting>
  <conditionalFormatting sqref="D12:D13">
    <cfRule type="dataBar" priority="87">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6">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69">
    <cfRule type="dataBar" priority="80">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6:BL69">
    <cfRule type="expression" dxfId="35" priority="83">
      <formula>AND(TODAY()&gt;=I$6,TODAY()&lt;J$6)</formula>
    </cfRule>
  </conditionalFormatting>
  <conditionalFormatting sqref="I66:BL69">
    <cfRule type="expression" dxfId="34" priority="81">
      <formula>AND(début_tâche&lt;=I$6,ROUNDDOWN((fin_tâche-début_tâche+1)*avancement_tâche,0)+début_tâche-1&gt;=I$6)</formula>
    </cfRule>
    <cfRule type="expression" dxfId="33" priority="82" stopIfTrue="1">
      <formula>AND(fin_tâche&gt;=I$6,début_tâche&lt;J$6)</formula>
    </cfRule>
  </conditionalFormatting>
  <conditionalFormatting sqref="I65:BL65">
    <cfRule type="expression" dxfId="32" priority="79">
      <formula>AND(TODAY()&gt;=I$6,TODAY()&lt;J$6)</formula>
    </cfRule>
  </conditionalFormatting>
  <conditionalFormatting sqref="I65:BL65">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D67:D68">
    <cfRule type="dataBar" priority="75">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4">
    <cfRule type="dataBar" priority="70">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71:BL74">
    <cfRule type="expression" dxfId="29" priority="73">
      <formula>AND(TODAY()&gt;=I$6,TODAY()&lt;J$6)</formula>
    </cfRule>
  </conditionalFormatting>
  <conditionalFormatting sqref="I71:BL74">
    <cfRule type="expression" dxfId="28" priority="71">
      <formula>AND(début_tâche&lt;=I$6,ROUNDDOWN((fin_tâche-début_tâche+1)*avancement_tâche,0)+début_tâche-1&gt;=I$6)</formula>
    </cfRule>
    <cfRule type="expression" dxfId="27" priority="72" stopIfTrue="1">
      <formula>AND(fin_tâche&gt;=I$6,début_tâche&lt;J$6)</formula>
    </cfRule>
  </conditionalFormatting>
  <conditionalFormatting sqref="I70:BL70">
    <cfRule type="expression" dxfId="26" priority="69">
      <formula>AND(TODAY()&gt;=I$6,TODAY()&lt;J$6)</formula>
    </cfRule>
  </conditionalFormatting>
  <conditionalFormatting sqref="I70:BL70">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D72:D73">
    <cfRule type="dataBar" priority="65">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5:BL75">
    <cfRule type="expression" dxfId="23" priority="63">
      <formula>AND(TODAY()&gt;=I$6,TODAY()&lt;J$6)</formula>
    </cfRule>
  </conditionalFormatting>
  <conditionalFormatting sqref="I75:BL75">
    <cfRule type="expression" dxfId="22" priority="61">
      <formula>AND(début_tâche&lt;=I$6,ROUNDDOWN((fin_tâche-début_tâche+1)*avancement_tâche,0)+début_tâche-1&gt;=I$6)</formula>
    </cfRule>
    <cfRule type="expression" dxfId="21" priority="62" stopIfTrue="1">
      <formula>AND(fin_tâche&gt;=I$6,début_tâche&lt;J$6)</formula>
    </cfRule>
  </conditionalFormatting>
  <conditionalFormatting sqref="I30:BL30">
    <cfRule type="expression" dxfId="20" priority="59">
      <formula>AND(TODAY()&gt;=I$6,TODAY()&lt;J$6)</formula>
    </cfRule>
  </conditionalFormatting>
  <conditionalFormatting sqref="I30:BL30">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D30">
    <cfRule type="dataBar" priority="56">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1:BL31">
    <cfRule type="expression" dxfId="17" priority="55">
      <formula>AND(TODAY()&gt;=I$6,TODAY()&lt;J$6)</formula>
    </cfRule>
  </conditionalFormatting>
  <conditionalFormatting sqref="I31:BL31">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1">
    <cfRule type="dataBar" priority="52">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5:BL36 I40:BL40">
    <cfRule type="expression" dxfId="14" priority="51">
      <formula>AND(TODAY()&gt;=I$6,TODAY()&lt;J$6)</formula>
    </cfRule>
  </conditionalFormatting>
  <conditionalFormatting sqref="I35:BL36 I40:BL40">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6">
    <cfRule type="dataBar" priority="48">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7:BL37">
    <cfRule type="expression" dxfId="11" priority="47">
      <formula>AND(TODAY()&gt;=I$6,TODAY()&lt;J$6)</formula>
    </cfRule>
  </conditionalFormatting>
  <conditionalFormatting sqref="I37:BL37">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7">
    <cfRule type="dataBar" priority="44">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8:BL39">
    <cfRule type="expression" dxfId="8" priority="43">
      <formula>AND(TODAY()&gt;=I$6,TODAY()&lt;J$6)</formula>
    </cfRule>
  </conditionalFormatting>
  <conditionalFormatting sqref="I38:BL39">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8:D39">
    <cfRule type="dataBar" priority="40">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4">
    <cfRule type="dataBar" priority="36">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4:BL44">
    <cfRule type="expression" dxfId="5" priority="39">
      <formula>AND(TODAY()&gt;=I$6,TODAY()&lt;J$6)</formula>
    </cfRule>
  </conditionalFormatting>
  <conditionalFormatting sqref="I44:BL44">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9">
    <cfRule type="dataBar" priority="33">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6">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5">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4">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1">
    <cfRule type="dataBar" priority="23">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4">
    <cfRule type="dataBar" priority="20">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0">
    <cfRule type="dataBar" priority="19">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6">
    <cfRule type="dataBar" priority="18">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5">
    <cfRule type="dataBar" priority="17">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60">
    <cfRule type="dataBar" priority="16">
      <dataBar>
        <cfvo type="num" val="0"/>
        <cfvo type="num" val="1"/>
        <color theme="0" tint="-0.249977111117893"/>
      </dataBar>
      <extLst>
        <ext xmlns:x14="http://schemas.microsoft.com/office/spreadsheetml/2009/9/main" uri="{B025F937-C7B1-47D3-B67F-A62EFF666E3E}">
          <x14:id>{4A295D46-0803-4547-A888-BB15E851A0BE}</x14:id>
        </ext>
      </extLst>
    </cfRule>
  </conditionalFormatting>
  <conditionalFormatting sqref="D65">
    <cfRule type="dataBar" priority="15">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70">
    <cfRule type="dataBar" priority="14">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5">
    <cfRule type="dataBar" priority="13">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7">
    <cfRule type="dataBar" priority="12">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1">
    <cfRule type="dataBar" priority="10">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7">
    <cfRule type="dataBar" priority="9">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6">
    <cfRule type="dataBar" priority="8">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61">
    <cfRule type="dataBar" priority="7">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6">
    <cfRule type="dataBar" priority="6">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71">
    <cfRule type="dataBar" priority="5">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6:BL26">
    <cfRule type="expression" dxfId="2" priority="4">
      <formula>AND(TODAY()&gt;=I$6,TODAY()&lt;J$6)</formula>
    </cfRule>
  </conditionalFormatting>
  <conditionalFormatting sqref="I26:BL26">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{8A618AE5-6A10-402E-8877-7F8471EF9C36}</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D64 D76 D15:D16 D22:D25 D18:D20</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D32:D33 D28:D29</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D42:D43</xm:sqref>
        </x14:conditionalFormatting>
        <x14:conditionalFormatting xmlns:xm="http://schemas.microsoft.com/office/excel/2006/main">
          <x14:cfRule type="dataBar" id="{29449E41-F591-4B88-A4DB-237D24C5C4C9}">
            <x14:dataBar minLength="0" maxLength="100" gradient="0">
              <x14:cfvo type="num">
                <xm:f>0</xm:f>
              </x14:cfvo>
              <x14:cfvo type="num">
                <xm:f>1</xm:f>
              </x14:cfvo>
              <x14:negativeFillColor rgb="FFFF0000"/>
              <x14:axisColor rgb="FF000000"/>
            </x14:dataBar>
          </x14:cfRule>
          <xm:sqref>D48:D54</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D57:D58</xm:sqref>
        </x14:conditionalFormatting>
        <x14:conditionalFormatting xmlns:xm="http://schemas.microsoft.com/office/excel/2006/main">
          <x14:cfRule type="dataBar" id="{45BD4CAD-EC79-4BD6-BBED-CEFB157C8046}">
            <x14:dataBar minLength="0" maxLength="100" gradient="0">
              <x14:cfvo type="num">
                <xm:f>0</xm:f>
              </x14:cfvo>
              <x14:cfvo type="num">
                <xm:f>1</xm:f>
              </x14:cfvo>
              <x14:negativeFillColor rgb="FFFF0000"/>
              <x14:axisColor rgb="FF000000"/>
            </x14:dataBar>
          </x14:cfRule>
          <xm:sqref>D62:D63</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D67:D68</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D72:D73</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4A295D46-0803-4547-A888-BB15E851A0BE}">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2022-03-09T10:45:05Z</dcterms:modified>
</cp:coreProperties>
</file>