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ABE0D76A-40EF-D940-AD64-879B68B61AEB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1" i="19" l="1"/>
  <c r="D285" i="19"/>
  <c r="H291" i="18"/>
  <c r="D285" i="18"/>
  <c r="H291" i="17"/>
  <c r="D285" i="17"/>
  <c r="D285" i="5"/>
  <c r="D283" i="19"/>
  <c r="D283" i="5"/>
  <c r="D280" i="5"/>
  <c r="D284" i="17"/>
  <c r="N239" i="21"/>
  <c r="H291" i="20"/>
  <c r="D280" i="20"/>
  <c r="D280" i="19"/>
  <c r="D281" i="19" s="1"/>
  <c r="D280" i="18"/>
  <c r="D278" i="20"/>
  <c r="D279" i="20" s="1"/>
  <c r="D278" i="19"/>
  <c r="D278" i="18"/>
  <c r="D279" i="18" s="1"/>
  <c r="D278" i="17"/>
  <c r="D278" i="5"/>
  <c r="D279" i="5" s="1"/>
  <c r="D277" i="19"/>
  <c r="H266" i="19"/>
  <c r="D277" i="20"/>
  <c r="H266" i="18"/>
  <c r="D277" i="18"/>
  <c r="H266" i="17"/>
  <c r="D277" i="17"/>
  <c r="D277" i="5"/>
  <c r="D272" i="19"/>
  <c r="D252" i="18"/>
  <c r="D253" i="18" s="1"/>
  <c r="D271" i="17"/>
  <c r="D272" i="17" s="1"/>
  <c r="D261" i="17"/>
  <c r="D252" i="5"/>
  <c r="D253" i="5" s="1"/>
  <c r="D271" i="5"/>
  <c r="D272" i="5" s="1"/>
  <c r="H239" i="19"/>
  <c r="N187" i="21"/>
  <c r="C235" i="5"/>
  <c r="N233" i="21" l="1"/>
  <c r="N238" i="21"/>
  <c r="N237" i="21"/>
  <c r="N236" i="21"/>
  <c r="N235" i="21"/>
  <c r="N242" i="21"/>
  <c r="E272" i="20"/>
  <c r="E273" i="20"/>
  <c r="E274" i="20"/>
  <c r="E275" i="20"/>
  <c r="E276" i="20"/>
  <c r="E277" i="20"/>
  <c r="E278" i="20"/>
  <c r="E286" i="20"/>
  <c r="E271" i="20"/>
  <c r="D273" i="20"/>
  <c r="D274" i="20" s="1"/>
  <c r="D275" i="20" s="1"/>
  <c r="D276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E291" i="20" s="1"/>
  <c r="C271" i="20"/>
  <c r="D271" i="20" s="1"/>
  <c r="J291" i="20"/>
  <c r="J291" i="19"/>
  <c r="E272" i="19"/>
  <c r="E271" i="19"/>
  <c r="D273" i="19"/>
  <c r="C271" i="19"/>
  <c r="C272" i="19"/>
  <c r="C273" i="19" s="1"/>
  <c r="C274" i="19" s="1"/>
  <c r="C275" i="19" s="1"/>
  <c r="C276" i="19" s="1"/>
  <c r="C277" i="19" s="1"/>
  <c r="C278" i="19" s="1"/>
  <c r="C279" i="19" s="1"/>
  <c r="C280" i="19" s="1"/>
  <c r="C281" i="19" s="1"/>
  <c r="C282" i="19" s="1"/>
  <c r="C283" i="19" s="1"/>
  <c r="C284" i="19" s="1"/>
  <c r="C285" i="19" s="1"/>
  <c r="C286" i="19" s="1"/>
  <c r="C287" i="19" s="1"/>
  <c r="C288" i="19" s="1"/>
  <c r="C289" i="19" s="1"/>
  <c r="C290" i="19" s="1"/>
  <c r="C291" i="19" s="1"/>
  <c r="J291" i="18"/>
  <c r="E272" i="18"/>
  <c r="E273" i="18"/>
  <c r="E274" i="18"/>
  <c r="E275" i="18"/>
  <c r="E276" i="18"/>
  <c r="E277" i="18"/>
  <c r="E271" i="18"/>
  <c r="D273" i="18"/>
  <c r="D274" i="18" s="1"/>
  <c r="D275" i="18" s="1"/>
  <c r="D276" i="18" s="1"/>
  <c r="D281" i="18" s="1"/>
  <c r="C271" i="18"/>
  <c r="C272" i="18"/>
  <c r="C273" i="18" s="1"/>
  <c r="C274" i="18" s="1"/>
  <c r="C275" i="18" s="1"/>
  <c r="C276" i="18" s="1"/>
  <c r="C277" i="18" s="1"/>
  <c r="C278" i="18" s="1"/>
  <c r="C279" i="18" s="1"/>
  <c r="C280" i="18" s="1"/>
  <c r="C281" i="18" s="1"/>
  <c r="C282" i="18" s="1"/>
  <c r="C283" i="18" s="1"/>
  <c r="C284" i="18" s="1"/>
  <c r="C285" i="18" s="1"/>
  <c r="C286" i="18" s="1"/>
  <c r="C287" i="18" s="1"/>
  <c r="C288" i="18" s="1"/>
  <c r="C289" i="18" s="1"/>
  <c r="C290" i="18" s="1"/>
  <c r="C291" i="18" s="1"/>
  <c r="J291" i="17"/>
  <c r="E271" i="17"/>
  <c r="C271" i="17"/>
  <c r="C272" i="17" s="1"/>
  <c r="C273" i="17" s="1"/>
  <c r="C274" i="17" s="1"/>
  <c r="C275" i="17" s="1"/>
  <c r="C276" i="17" s="1"/>
  <c r="C277" i="17" s="1"/>
  <c r="C278" i="17" s="1"/>
  <c r="C279" i="17" s="1"/>
  <c r="C280" i="17" s="1"/>
  <c r="C281" i="17" s="1"/>
  <c r="C282" i="17" s="1"/>
  <c r="C283" i="17" s="1"/>
  <c r="C284" i="17" s="1"/>
  <c r="C285" i="17" s="1"/>
  <c r="C286" i="17" s="1"/>
  <c r="C287" i="17" s="1"/>
  <c r="C288" i="17" s="1"/>
  <c r="C289" i="17" s="1"/>
  <c r="C290" i="17" s="1"/>
  <c r="C291" i="17" s="1"/>
  <c r="C271" i="5"/>
  <c r="E272" i="5"/>
  <c r="E271" i="5"/>
  <c r="N240" i="21" l="1"/>
  <c r="D282" i="18"/>
  <c r="D283" i="18" s="1"/>
  <c r="D284" i="18" s="1"/>
  <c r="D286" i="18" s="1"/>
  <c r="E288" i="20"/>
  <c r="E280" i="20"/>
  <c r="E287" i="20"/>
  <c r="E279" i="20"/>
  <c r="E285" i="20"/>
  <c r="E290" i="20"/>
  <c r="E282" i="20"/>
  <c r="E284" i="20"/>
  <c r="E283" i="20"/>
  <c r="E289" i="20"/>
  <c r="E281" i="20"/>
  <c r="E278" i="18"/>
  <c r="E273" i="19"/>
  <c r="D274" i="19"/>
  <c r="E279" i="18"/>
  <c r="E283" i="18"/>
  <c r="E285" i="18"/>
  <c r="E284" i="18"/>
  <c r="E281" i="18"/>
  <c r="E280" i="18"/>
  <c r="D273" i="5"/>
  <c r="D274" i="5" s="1"/>
  <c r="C272" i="20"/>
  <c r="C273" i="20" s="1"/>
  <c r="C274" i="20" s="1"/>
  <c r="C275" i="20" s="1"/>
  <c r="C276" i="20" s="1"/>
  <c r="C277" i="20" s="1"/>
  <c r="C278" i="20" s="1"/>
  <c r="C279" i="20" s="1"/>
  <c r="C280" i="20" s="1"/>
  <c r="C281" i="20" s="1"/>
  <c r="C282" i="20" s="1"/>
  <c r="C283" i="20" s="1"/>
  <c r="C284" i="20" s="1"/>
  <c r="C285" i="20" s="1"/>
  <c r="C286" i="20" s="1"/>
  <c r="C287" i="20" s="1"/>
  <c r="C288" i="20" s="1"/>
  <c r="C289" i="20" s="1"/>
  <c r="C290" i="20" s="1"/>
  <c r="C291" i="20" s="1"/>
  <c r="D272" i="20"/>
  <c r="D271" i="19"/>
  <c r="D271" i="18"/>
  <c r="N210" i="21"/>
  <c r="N214" i="21"/>
  <c r="N213" i="21"/>
  <c r="N211" i="21"/>
  <c r="N212" i="21"/>
  <c r="J266" i="20"/>
  <c r="C244" i="20"/>
  <c r="D244" i="20" s="1"/>
  <c r="J266" i="19"/>
  <c r="C244" i="19"/>
  <c r="D244" i="19" s="1"/>
  <c r="C244" i="18"/>
  <c r="C245" i="18" s="1"/>
  <c r="C246" i="18" s="1"/>
  <c r="C247" i="18" s="1"/>
  <c r="C248" i="18" s="1"/>
  <c r="C249" i="18" s="1"/>
  <c r="C250" i="18" s="1"/>
  <c r="C251" i="18" s="1"/>
  <c r="C252" i="18" s="1"/>
  <c r="C253" i="18" s="1"/>
  <c r="C254" i="18" s="1"/>
  <c r="C255" i="18" s="1"/>
  <c r="C256" i="18" s="1"/>
  <c r="C257" i="18" s="1"/>
  <c r="C258" i="18" s="1"/>
  <c r="C259" i="18" s="1"/>
  <c r="C260" i="18" s="1"/>
  <c r="C261" i="18" s="1"/>
  <c r="C262" i="18" s="1"/>
  <c r="C263" i="18" s="1"/>
  <c r="C264" i="18" s="1"/>
  <c r="C265" i="18" s="1"/>
  <c r="C266" i="18" s="1"/>
  <c r="J266" i="18"/>
  <c r="J266" i="17"/>
  <c r="N208" i="21" s="1"/>
  <c r="N217" i="21" s="1"/>
  <c r="C244" i="17"/>
  <c r="D244" i="17" s="1"/>
  <c r="D244" i="5"/>
  <c r="E244" i="5" s="1"/>
  <c r="D245" i="5"/>
  <c r="E245" i="5" s="1"/>
  <c r="C244" i="5"/>
  <c r="C245" i="5" s="1"/>
  <c r="D287" i="18" l="1"/>
  <c r="E286" i="18"/>
  <c r="E282" i="18"/>
  <c r="E274" i="19"/>
  <c r="D275" i="19"/>
  <c r="E273" i="5"/>
  <c r="C245" i="20"/>
  <c r="C246" i="20" s="1"/>
  <c r="C247" i="20" s="1"/>
  <c r="C248" i="20" s="1"/>
  <c r="C249" i="20" s="1"/>
  <c r="C250" i="20" s="1"/>
  <c r="C251" i="20" s="1"/>
  <c r="C252" i="20" s="1"/>
  <c r="C253" i="20" s="1"/>
  <c r="C254" i="20" s="1"/>
  <c r="C255" i="20" s="1"/>
  <c r="C256" i="20" s="1"/>
  <c r="C257" i="20" s="1"/>
  <c r="C258" i="20" s="1"/>
  <c r="C259" i="20" s="1"/>
  <c r="C260" i="20" s="1"/>
  <c r="C261" i="20" s="1"/>
  <c r="C262" i="20" s="1"/>
  <c r="C263" i="20" s="1"/>
  <c r="C264" i="20" s="1"/>
  <c r="C265" i="20" s="1"/>
  <c r="C266" i="20" s="1"/>
  <c r="C245" i="19"/>
  <c r="C246" i="19" s="1"/>
  <c r="C247" i="19" s="1"/>
  <c r="C248" i="19" s="1"/>
  <c r="C249" i="19" s="1"/>
  <c r="C250" i="19" s="1"/>
  <c r="C251" i="19" s="1"/>
  <c r="C252" i="19" s="1"/>
  <c r="C253" i="19" s="1"/>
  <c r="C254" i="19" s="1"/>
  <c r="C255" i="19" s="1"/>
  <c r="C256" i="19" s="1"/>
  <c r="C257" i="19" s="1"/>
  <c r="C258" i="19" s="1"/>
  <c r="C259" i="19" s="1"/>
  <c r="C260" i="19" s="1"/>
  <c r="C261" i="19" s="1"/>
  <c r="C262" i="19" s="1"/>
  <c r="C263" i="19" s="1"/>
  <c r="C264" i="19" s="1"/>
  <c r="C265" i="19" s="1"/>
  <c r="C266" i="19" s="1"/>
  <c r="D244" i="18"/>
  <c r="D272" i="18"/>
  <c r="D245" i="17"/>
  <c r="E244" i="17"/>
  <c r="C245" i="17"/>
  <c r="C246" i="17" s="1"/>
  <c r="C247" i="17" s="1"/>
  <c r="C248" i="17" s="1"/>
  <c r="C249" i="17" s="1"/>
  <c r="C250" i="17" s="1"/>
  <c r="C251" i="17" s="1"/>
  <c r="C252" i="17" s="1"/>
  <c r="C253" i="17" s="1"/>
  <c r="C254" i="17" s="1"/>
  <c r="C255" i="17" s="1"/>
  <c r="C256" i="17" s="1"/>
  <c r="C257" i="17" s="1"/>
  <c r="C258" i="17" s="1"/>
  <c r="C259" i="17" s="1"/>
  <c r="C260" i="17" s="1"/>
  <c r="C261" i="17" s="1"/>
  <c r="C262" i="17" s="1"/>
  <c r="C263" i="17" s="1"/>
  <c r="C264" i="17" s="1"/>
  <c r="C265" i="17" s="1"/>
  <c r="C266" i="17" s="1"/>
  <c r="D246" i="5"/>
  <c r="C272" i="5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N215" i="21"/>
  <c r="E244" i="20"/>
  <c r="D245" i="20"/>
  <c r="E244" i="19"/>
  <c r="D245" i="19"/>
  <c r="E244" i="18"/>
  <c r="D245" i="18"/>
  <c r="C246" i="5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N185" i="21"/>
  <c r="H239" i="17"/>
  <c r="N183" i="21" s="1"/>
  <c r="J239" i="17"/>
  <c r="N181" i="21" s="1"/>
  <c r="N190" i="21" s="1"/>
  <c r="J239" i="18"/>
  <c r="J239" i="19"/>
  <c r="J239" i="20"/>
  <c r="H239" i="20"/>
  <c r="N186" i="21" s="1"/>
  <c r="C218" i="20"/>
  <c r="C218" i="19"/>
  <c r="C218" i="18"/>
  <c r="C219" i="18" s="1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8" i="17"/>
  <c r="D218" i="17" s="1"/>
  <c r="C218" i="5"/>
  <c r="D218" i="5"/>
  <c r="E218" i="5" s="1"/>
  <c r="D218" i="20"/>
  <c r="D219" i="20" s="1"/>
  <c r="D220" i="20" s="1"/>
  <c r="D221" i="20" s="1"/>
  <c r="D222" i="20" s="1"/>
  <c r="D223" i="20" s="1"/>
  <c r="C219" i="20"/>
  <c r="C220" i="20" s="1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H213" i="20"/>
  <c r="H213" i="19"/>
  <c r="H213" i="18"/>
  <c r="H213" i="17"/>
  <c r="J213" i="20"/>
  <c r="C192" i="20"/>
  <c r="C192" i="18"/>
  <c r="C193" i="18" s="1"/>
  <c r="J213" i="18"/>
  <c r="J213" i="19"/>
  <c r="C192" i="19"/>
  <c r="J213" i="17"/>
  <c r="C192" i="17"/>
  <c r="C192" i="5"/>
  <c r="D288" i="18" l="1"/>
  <c r="E287" i="18"/>
  <c r="D276" i="19"/>
  <c r="E275" i="19"/>
  <c r="D273" i="17"/>
  <c r="D274" i="17" s="1"/>
  <c r="E272" i="17"/>
  <c r="D275" i="5"/>
  <c r="E274" i="5"/>
  <c r="D246" i="17"/>
  <c r="E245" i="17"/>
  <c r="D247" i="5"/>
  <c r="E246" i="5"/>
  <c r="E245" i="20"/>
  <c r="D246" i="20"/>
  <c r="D246" i="19"/>
  <c r="E245" i="19"/>
  <c r="E245" i="18"/>
  <c r="D246" i="18"/>
  <c r="N188" i="2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6" i="5" s="1"/>
  <c r="C237" i="5" s="1"/>
  <c r="C238" i="5" s="1"/>
  <c r="C239" i="5" s="1"/>
  <c r="D289" i="18" l="1"/>
  <c r="E288" i="18"/>
  <c r="E276" i="19"/>
  <c r="E273" i="17"/>
  <c r="D276" i="5"/>
  <c r="E275" i="5"/>
  <c r="D247" i="17"/>
  <c r="E246" i="17"/>
  <c r="D248" i="5"/>
  <c r="E247" i="5"/>
  <c r="E246" i="20"/>
  <c r="D247" i="20"/>
  <c r="E246" i="19"/>
  <c r="D247" i="19"/>
  <c r="E246" i="18"/>
  <c r="D247" i="18"/>
  <c r="E219" i="5"/>
  <c r="D220" i="5"/>
  <c r="D221" i="5" s="1"/>
  <c r="D222" i="5" s="1"/>
  <c r="E218" i="20"/>
  <c r="E219" i="19"/>
  <c r="E218" i="18"/>
  <c r="E219" i="17"/>
  <c r="D290" i="18" l="1"/>
  <c r="E289" i="18"/>
  <c r="E277" i="19"/>
  <c r="D275" i="17"/>
  <c r="E274" i="17"/>
  <c r="E276" i="5"/>
  <c r="D248" i="17"/>
  <c r="E247" i="17"/>
  <c r="D249" i="5"/>
  <c r="E248" i="5"/>
  <c r="D248" i="20"/>
  <c r="E247" i="20"/>
  <c r="E247" i="19"/>
  <c r="D248" i="19"/>
  <c r="E247" i="18"/>
  <c r="D248" i="18"/>
  <c r="E220" i="5"/>
  <c r="E219" i="20"/>
  <c r="E220" i="19"/>
  <c r="D221" i="19"/>
  <c r="E219" i="18"/>
  <c r="E220" i="17"/>
  <c r="E221" i="5"/>
  <c r="D291" i="18" l="1"/>
  <c r="E291" i="18" s="1"/>
  <c r="E290" i="18"/>
  <c r="D279" i="19"/>
  <c r="E278" i="19"/>
  <c r="D276" i="17"/>
  <c r="E275" i="17"/>
  <c r="E277" i="5"/>
  <c r="D222" i="19"/>
  <c r="D223" i="19" s="1"/>
  <c r="D249" i="17"/>
  <c r="E248" i="17"/>
  <c r="D250" i="5"/>
  <c r="E249" i="5"/>
  <c r="D249" i="20"/>
  <c r="E248" i="20"/>
  <c r="E248" i="19"/>
  <c r="D249" i="19"/>
  <c r="E248" i="18"/>
  <c r="D249" i="18"/>
  <c r="E220" i="20"/>
  <c r="E221" i="19"/>
  <c r="E220" i="18"/>
  <c r="E221" i="17"/>
  <c r="D223" i="5"/>
  <c r="E222" i="5"/>
  <c r="E279" i="19" l="1"/>
  <c r="E276" i="17"/>
  <c r="E278" i="5"/>
  <c r="D250" i="17"/>
  <c r="E249" i="17"/>
  <c r="D251" i="5"/>
  <c r="E250" i="5"/>
  <c r="E249" i="20"/>
  <c r="D250" i="20"/>
  <c r="D250" i="19"/>
  <c r="E249" i="19"/>
  <c r="E249" i="18"/>
  <c r="D250" i="18"/>
  <c r="E221" i="20"/>
  <c r="E222" i="19"/>
  <c r="E221" i="18"/>
  <c r="E222" i="17"/>
  <c r="E223" i="5"/>
  <c r="D224" i="5"/>
  <c r="D225" i="5" s="1"/>
  <c r="D226" i="5" s="1"/>
  <c r="D227" i="5" s="1"/>
  <c r="E280" i="19" l="1"/>
  <c r="E277" i="17"/>
  <c r="E279" i="5"/>
  <c r="D251" i="17"/>
  <c r="E250" i="17"/>
  <c r="E251" i="5"/>
  <c r="E250" i="20"/>
  <c r="D251" i="20"/>
  <c r="E250" i="19"/>
  <c r="D251" i="19"/>
  <c r="E250" i="18"/>
  <c r="D251" i="18"/>
  <c r="E222" i="20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D282" i="19" l="1"/>
  <c r="E281" i="19"/>
  <c r="D279" i="17"/>
  <c r="E278" i="17"/>
  <c r="D281" i="5"/>
  <c r="D282" i="5" s="1"/>
  <c r="D284" i="5" s="1"/>
  <c r="E280" i="5"/>
  <c r="D252" i="17"/>
  <c r="E251" i="17"/>
  <c r="E252" i="5"/>
  <c r="D252" i="20"/>
  <c r="E251" i="20"/>
  <c r="E251" i="19"/>
  <c r="D252" i="19"/>
  <c r="D253" i="19" s="1"/>
  <c r="E251" i="18"/>
  <c r="E223" i="20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D229" i="5" s="1"/>
  <c r="E225" i="5"/>
  <c r="E282" i="19" l="1"/>
  <c r="D280" i="17"/>
  <c r="E279" i="17"/>
  <c r="E281" i="5"/>
  <c r="E252" i="17"/>
  <c r="D253" i="17"/>
  <c r="E253" i="17" s="1"/>
  <c r="E253" i="5"/>
  <c r="D254" i="5"/>
  <c r="E252" i="20"/>
  <c r="D253" i="20"/>
  <c r="E252" i="19"/>
  <c r="E252" i="18"/>
  <c r="E224" i="20"/>
  <c r="E225" i="19"/>
  <c r="E224" i="18"/>
  <c r="E225" i="17"/>
  <c r="E226" i="5"/>
  <c r="D284" i="19" l="1"/>
  <c r="E283" i="19"/>
  <c r="D281" i="17"/>
  <c r="E280" i="17"/>
  <c r="E282" i="5"/>
  <c r="D254" i="17"/>
  <c r="D255" i="5"/>
  <c r="E254" i="5"/>
  <c r="E253" i="20"/>
  <c r="D254" i="20"/>
  <c r="D254" i="19"/>
  <c r="E253" i="19"/>
  <c r="E253" i="18"/>
  <c r="D254" i="18"/>
  <c r="E225" i="20"/>
  <c r="D226" i="20"/>
  <c r="D227" i="20" s="1"/>
  <c r="D228" i="20" s="1"/>
  <c r="D229" i="20" s="1"/>
  <c r="E226" i="19"/>
  <c r="E225" i="18"/>
  <c r="E226" i="17"/>
  <c r="E227" i="5"/>
  <c r="E284" i="19" l="1"/>
  <c r="D282" i="17"/>
  <c r="E281" i="17"/>
  <c r="E283" i="5"/>
  <c r="D255" i="17"/>
  <c r="E254" i="17"/>
  <c r="D256" i="5"/>
  <c r="D257" i="5" s="1"/>
  <c r="E255" i="5"/>
  <c r="D255" i="20"/>
  <c r="E254" i="20"/>
  <c r="E254" i="19"/>
  <c r="D255" i="19"/>
  <c r="E254" i="18"/>
  <c r="D255" i="18"/>
  <c r="E226" i="20"/>
  <c r="E227" i="19"/>
  <c r="E226" i="18"/>
  <c r="E227" i="17"/>
  <c r="E228" i="5"/>
  <c r="D286" i="19" l="1"/>
  <c r="E285" i="19"/>
  <c r="D283" i="17"/>
  <c r="E282" i="17"/>
  <c r="E284" i="5"/>
  <c r="D256" i="17"/>
  <c r="E255" i="17"/>
  <c r="E256" i="5"/>
  <c r="D256" i="20"/>
  <c r="E255" i="20"/>
  <c r="E255" i="19"/>
  <c r="D256" i="19"/>
  <c r="D257" i="19" s="1"/>
  <c r="E255" i="18"/>
  <c r="D256" i="18"/>
  <c r="D257" i="18" s="1"/>
  <c r="E227" i="20"/>
  <c r="E228" i="19"/>
  <c r="E227" i="18"/>
  <c r="E228" i="17"/>
  <c r="D230" i="5"/>
  <c r="E229" i="5"/>
  <c r="D287" i="19" l="1"/>
  <c r="E286" i="19"/>
  <c r="E283" i="17"/>
  <c r="E285" i="5"/>
  <c r="D286" i="5"/>
  <c r="D257" i="17"/>
  <c r="E256" i="17"/>
  <c r="D258" i="5"/>
  <c r="E257" i="5"/>
  <c r="D257" i="20"/>
  <c r="E256" i="20"/>
  <c r="E256" i="19"/>
  <c r="E256" i="18"/>
  <c r="E228" i="20"/>
  <c r="E229" i="19"/>
  <c r="D230" i="19"/>
  <c r="E228" i="18"/>
  <c r="E229" i="17"/>
  <c r="D230" i="17"/>
  <c r="D231" i="5"/>
  <c r="E230" i="5"/>
  <c r="D288" i="19" l="1"/>
  <c r="E287" i="19"/>
  <c r="E284" i="17"/>
  <c r="E286" i="5"/>
  <c r="D287" i="5"/>
  <c r="D258" i="17"/>
  <c r="E257" i="17"/>
  <c r="D259" i="5"/>
  <c r="D260" i="5" s="1"/>
  <c r="E258" i="5"/>
  <c r="E257" i="20"/>
  <c r="D258" i="20"/>
  <c r="D258" i="19"/>
  <c r="E257" i="19"/>
  <c r="E257" i="18"/>
  <c r="D258" i="18"/>
  <c r="E229" i="20"/>
  <c r="D230" i="20"/>
  <c r="E230" i="19"/>
  <c r="D231" i="19"/>
  <c r="E229" i="18"/>
  <c r="D230" i="18"/>
  <c r="D231" i="17"/>
  <c r="E230" i="17"/>
  <c r="D232" i="5"/>
  <c r="D233" i="5" s="1"/>
  <c r="D234" i="5" s="1"/>
  <c r="D235" i="5" s="1"/>
  <c r="E231" i="5"/>
  <c r="D289" i="19" l="1"/>
  <c r="E288" i="19"/>
  <c r="D286" i="17"/>
  <c r="E285" i="17"/>
  <c r="D288" i="5"/>
  <c r="E287" i="5"/>
  <c r="D259" i="17"/>
  <c r="E258" i="17"/>
  <c r="D261" i="5"/>
  <c r="D262" i="5" s="1"/>
  <c r="D263" i="5" s="1"/>
  <c r="E259" i="5"/>
  <c r="D259" i="20"/>
  <c r="E258" i="20"/>
  <c r="E258" i="19"/>
  <c r="D259" i="19"/>
  <c r="D260" i="19" s="1"/>
  <c r="D261" i="19" s="1"/>
  <c r="E258" i="18"/>
  <c r="D259" i="18"/>
  <c r="D260" i="18" s="1"/>
  <c r="D231" i="20"/>
  <c r="E230" i="20"/>
  <c r="E231" i="19"/>
  <c r="D232" i="19"/>
  <c r="D231" i="18"/>
  <c r="E230" i="18"/>
  <c r="E231" i="17"/>
  <c r="D232" i="17"/>
  <c r="D233" i="17" s="1"/>
  <c r="D234" i="17" s="1"/>
  <c r="D235" i="17" s="1"/>
  <c r="E232" i="5"/>
  <c r="D290" i="19" l="1"/>
  <c r="E289" i="19"/>
  <c r="D287" i="17"/>
  <c r="E286" i="17"/>
  <c r="D289" i="5"/>
  <c r="E288" i="5"/>
  <c r="D260" i="17"/>
  <c r="E259" i="17"/>
  <c r="E260" i="5"/>
  <c r="D260" i="20"/>
  <c r="E259" i="20"/>
  <c r="E259" i="19"/>
  <c r="E259" i="18"/>
  <c r="E231" i="20"/>
  <c r="D232" i="20"/>
  <c r="D233" i="19"/>
  <c r="D234" i="19" s="1"/>
  <c r="D235" i="19" s="1"/>
  <c r="E232" i="19"/>
  <c r="E231" i="18"/>
  <c r="D232" i="18"/>
  <c r="E232" i="17"/>
  <c r="E233" i="5"/>
  <c r="D291" i="19" l="1"/>
  <c r="E291" i="19" s="1"/>
  <c r="E290" i="19"/>
  <c r="D288" i="17"/>
  <c r="E287" i="17"/>
  <c r="D290" i="5"/>
  <c r="E289" i="5"/>
  <c r="E260" i="17"/>
  <c r="E261" i="5"/>
  <c r="E260" i="20"/>
  <c r="D261" i="20"/>
  <c r="E260" i="19"/>
  <c r="E260" i="18"/>
  <c r="D261" i="18"/>
  <c r="E232" i="20"/>
  <c r="D233" i="20"/>
  <c r="E233" i="19"/>
  <c r="D233" i="18"/>
  <c r="E232" i="18"/>
  <c r="E233" i="17"/>
  <c r="E234" i="5"/>
  <c r="D289" i="17" l="1"/>
  <c r="E288" i="17"/>
  <c r="E290" i="5"/>
  <c r="D291" i="5"/>
  <c r="E291" i="5" s="1"/>
  <c r="D262" i="17"/>
  <c r="E261" i="17"/>
  <c r="E262" i="5"/>
  <c r="D262" i="20"/>
  <c r="E261" i="20"/>
  <c r="D262" i="19"/>
  <c r="E261" i="19"/>
  <c r="E261" i="18"/>
  <c r="D262" i="18"/>
  <c r="D263" i="18" s="1"/>
  <c r="E235" i="5"/>
  <c r="D236" i="5"/>
  <c r="E233" i="20"/>
  <c r="D234" i="20"/>
  <c r="D235" i="20" s="1"/>
  <c r="E234" i="19"/>
  <c r="E233" i="18"/>
  <c r="D234" i="18"/>
  <c r="D235" i="18" s="1"/>
  <c r="E234" i="17"/>
  <c r="D290" i="17" l="1"/>
  <c r="E289" i="17"/>
  <c r="D263" i="17"/>
  <c r="E262" i="17"/>
  <c r="D264" i="5"/>
  <c r="D265" i="5" s="1"/>
  <c r="D266" i="5" s="1"/>
  <c r="E263" i="5"/>
  <c r="E262" i="20"/>
  <c r="D263" i="20"/>
  <c r="E262" i="19"/>
  <c r="D263" i="19"/>
  <c r="E262" i="18"/>
  <c r="E235" i="19"/>
  <c r="D236" i="19"/>
  <c r="E235" i="17"/>
  <c r="D236" i="17"/>
  <c r="E236" i="5"/>
  <c r="D237" i="5"/>
  <c r="E234" i="20"/>
  <c r="E234" i="18"/>
  <c r="D291" i="17" l="1"/>
  <c r="E291" i="17" s="1"/>
  <c r="E290" i="17"/>
  <c r="D264" i="17"/>
  <c r="E263" i="17"/>
  <c r="E264" i="5"/>
  <c r="E263" i="20"/>
  <c r="D264" i="20"/>
  <c r="D264" i="19"/>
  <c r="E263" i="19"/>
  <c r="E263" i="18"/>
  <c r="D264" i="18"/>
  <c r="D265" i="18" s="1"/>
  <c r="D266" i="18" s="1"/>
  <c r="E235" i="20"/>
  <c r="D236" i="20"/>
  <c r="E236" i="19"/>
  <c r="D237" i="19"/>
  <c r="E235" i="18"/>
  <c r="D236" i="18"/>
  <c r="E236" i="17"/>
  <c r="D237" i="17"/>
  <c r="D238" i="5"/>
  <c r="E237" i="5"/>
  <c r="D265" i="17" l="1"/>
  <c r="E264" i="17"/>
  <c r="E266" i="5"/>
  <c r="E265" i="5"/>
  <c r="D265" i="20"/>
  <c r="E264" i="20"/>
  <c r="E264" i="19"/>
  <c r="D265" i="19"/>
  <c r="E264" i="18"/>
  <c r="D237" i="20"/>
  <c r="E236" i="20"/>
  <c r="D238" i="19"/>
  <c r="E237" i="19"/>
  <c r="E236" i="18"/>
  <c r="D237" i="18"/>
  <c r="D238" i="17"/>
  <c r="E237" i="17"/>
  <c r="E238" i="5"/>
  <c r="D239" i="5"/>
  <c r="E239" i="5" s="1"/>
  <c r="D266" i="17" l="1"/>
  <c r="E266" i="17" s="1"/>
  <c r="E265" i="17"/>
  <c r="D266" i="20"/>
  <c r="E266" i="20" s="1"/>
  <c r="E265" i="20"/>
  <c r="D266" i="19"/>
  <c r="E266" i="19" s="1"/>
  <c r="E265" i="19"/>
  <c r="E266" i="18"/>
  <c r="E265" i="18"/>
  <c r="D238" i="20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3" i="21" s="1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J103" i="17"/>
  <c r="N77" i="21" s="1"/>
  <c r="N86" i="21" s="1"/>
  <c r="N80" i="21"/>
  <c r="H21" i="17"/>
  <c r="N6" i="21" s="1"/>
  <c r="H53" i="17"/>
  <c r="N30" i="21" s="1"/>
  <c r="H78" i="17"/>
  <c r="N55" i="21" s="1"/>
  <c r="H103" i="17"/>
  <c r="N79" i="21" s="1"/>
  <c r="H146" i="17"/>
  <c r="N105" i="21" s="1"/>
  <c r="J146" i="17"/>
  <c r="N103" i="21" s="1"/>
  <c r="N112" i="21" s="1"/>
  <c r="J78" i="17"/>
  <c r="N53" i="21" s="1"/>
  <c r="N62" i="21" s="1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N7" i="21" s="1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B262" i="19" s="1"/>
  <c r="B263" i="19" s="1"/>
  <c r="B264" i="19" s="1"/>
  <c r="B265" i="19" s="1"/>
  <c r="B266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B262" i="18" s="1"/>
  <c r="B263" i="18" s="1"/>
  <c r="B264" i="18" s="1"/>
  <c r="B265" i="18" s="1"/>
  <c r="B266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B262" i="17" s="1"/>
  <c r="B263" i="17" s="1"/>
  <c r="B264" i="17" s="1"/>
  <c r="B265" i="17" s="1"/>
  <c r="B266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D58" i="19" l="1"/>
  <c r="E58" i="19" s="1"/>
  <c r="D3" i="18"/>
  <c r="E3" i="18" s="1"/>
  <c r="D151" i="17"/>
  <c r="E151" i="17" s="1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152" i="19"/>
  <c r="D153" i="19" s="1"/>
  <c r="E108" i="18"/>
  <c r="D109" i="18"/>
  <c r="E109" i="17"/>
  <c r="D110" i="17"/>
  <c r="E3" i="20"/>
  <c r="D59" i="20"/>
  <c r="E26" i="19"/>
  <c r="E4" i="19"/>
  <c r="E3" i="19"/>
  <c r="D59" i="19"/>
  <c r="D60" i="19" s="1"/>
  <c r="E26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4" i="19" l="1"/>
  <c r="E84" i="18"/>
  <c r="D86" i="18"/>
  <c r="D87" i="18" s="1"/>
  <c r="E87" i="18" s="1"/>
  <c r="E84" i="17"/>
  <c r="D86" i="17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88" i="18" l="1"/>
  <c r="D211" i="20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89" i="18" l="1"/>
  <c r="E88" i="18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E89" i="18" l="1"/>
  <c r="D90" i="18"/>
  <c r="E197" i="20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D91" i="18" l="1"/>
  <c r="E90" i="18"/>
  <c r="E198" i="20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91" i="18" l="1"/>
  <c r="D92" i="18"/>
  <c r="E199" i="20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D93" i="18" l="1"/>
  <c r="E92" i="18"/>
  <c r="E200" i="20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93" i="18" l="1"/>
  <c r="D94" i="18"/>
  <c r="E201" i="20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D95" i="18" l="1"/>
  <c r="E94" i="18"/>
  <c r="E202" i="20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95" i="18" l="1"/>
  <c r="D96" i="18"/>
  <c r="E203" i="20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D97" i="18" l="1"/>
  <c r="E96" i="18"/>
  <c r="E204" i="20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97" i="18" l="1"/>
  <c r="D98" i="18"/>
  <c r="E205" i="20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D99" i="18" l="1"/>
  <c r="E98" i="18"/>
  <c r="E206" i="20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100" i="18" l="1"/>
  <c r="E99" i="18"/>
  <c r="E207" i="20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72" i="17"/>
  <c r="E99" i="17"/>
  <c r="D100" i="17"/>
  <c r="E123" i="17"/>
  <c r="D124" i="17"/>
  <c r="E40" i="17"/>
  <c r="E18" i="17"/>
  <c r="D19" i="17"/>
  <c r="E165" i="17"/>
  <c r="E162" i="5"/>
  <c r="E94" i="5"/>
  <c r="D101" i="18" l="1"/>
  <c r="E100" i="18"/>
  <c r="E208" i="20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D102" i="18" l="1"/>
  <c r="E101" i="18"/>
  <c r="E209" i="20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D103" i="18" l="1"/>
  <c r="E103" i="18" s="1"/>
  <c r="E102" i="18"/>
  <c r="E210" i="20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<sst xmlns="http://schemas.openxmlformats.org/spreadsheetml/2006/main" count="673" uniqueCount="373">
  <si>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</si>
  <si>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</si>
  <si>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</si>
  <si>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</si>
  <si>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</si>
  <si>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</si>
  <si>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</si>
  <si>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</si>
  <si>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</si>
  <si>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</si>
  <si>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</si>
  <si>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</si>
  <si>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</si>
  <si>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</si>
  <si>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</si>
  <si>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</si>
  <si>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</si>
  <si>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</si>
  <si>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</si>
  <si>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</si>
  <si>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</si>
  <si>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</si>
  <si>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</si>
  <si>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</si>
  <si>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</si>
  <si>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</si>
  <si>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</si>
  <si>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</si>
  <si>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</si>
  <si>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</si>
  <si>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</si>
  <si>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</si>
  <si>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</si>
  <si>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</si>
  <si>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</si>
  <si>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</si>
  <si>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</si>
  <si>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</si>
  <si>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</si>
  <si>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</si>
  <si>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</si>
  <si>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</si>
  <si>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</si>
  <si>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</si>
  <si>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</si>
  <si>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</si>
  <si>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</si>
  <si>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</si>
  <si>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</si>
  <si>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</si>
  <si>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</si>
  <si>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</si>
  <si>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</si>
  <si>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</si>
  <si>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</si>
  <si>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</si>
  <si>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</si>
  <si>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</si>
  <si>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</si>
  <si>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</si>
  <si>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</si>
  <si>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</si>
  <si>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</si>
  <si>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</si>
  <si>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</si>
  <si>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</si>
  <si>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</si>
  <si>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</si>
  <si>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</si>
  <si>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</si>
  <si>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</si>
  <si>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</si>
  <si>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</si>
  <si>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</si>
  <si>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</si>
  <si>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</si>
  <si>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</si>
  <si>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</si>
  <si>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</si>
  <si>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</si>
  <si>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</si>
  <si>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</si>
  <si>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</si>
  <si>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</si>
  <si>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</si>
  <si>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</si>
  <si>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</si>
  <si>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</si>
  <si>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</si>
  <si>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</si>
  <si>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</si>
  <si>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</si>
  <si>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</si>
  <si>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</si>
  <si>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</si>
  <si>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</si>
  <si>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</si>
  <si>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</si>
  <si>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</si>
  <si>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</si>
  <si>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</si>
  <si>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</si>
  <si>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</si>
  <si>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</si>
  <si>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</si>
  <si>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</si>
  <si>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</si>
  <si>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</si>
  <si>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</si>
  <si>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</si>
  <si>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</si>
  <si>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</si>
  <si>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</si>
  <si>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</si>
  <si>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</si>
  <si>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</si>
  <si>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</si>
  <si>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</si>
  <si>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</si>
  <si>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</si>
  <si>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</si>
  <si>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</si>
  <si>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</si>
  <si>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</si>
  <si>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</si>
  <si>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</si>
  <si>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</si>
  <si>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</si>
  <si>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</si>
  <si>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</si>
  <si>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</si>
  <si>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</si>
  <si>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</si>
  <si>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</si>
  <si>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</si>
  <si>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</si>
  <si>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</si>
  <si>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</si>
  <si>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</si>
  <si>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</si>
  <si>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</si>
  <si>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</si>
  <si>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</si>
  <si>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</si>
  <si>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</si>
  <si>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</si>
  <si>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</si>
  <si>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</si>
  <si>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</si>
  <si>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</si>
  <si>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</si>
  <si>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</si>
  <si>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</si>
  <si>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</si>
  <si>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</si>
  <si>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</si>
  <si>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</si>
  <si>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</si>
  <si>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</si>
  <si>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</si>
  <si>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</si>
  <si>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</si>
  <si>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</si>
  <si>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</si>
  <si>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</si>
  <si>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</si>
  <si>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</si>
  <si>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</si>
  <si>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</si>
  <si>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</si>
  <si>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</si>
  <si>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</si>
  <si>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</si>
  <si>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</si>
  <si>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</si>
  <si>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</si>
  <si>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</si>
  <si>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</si>
  <si>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</si>
  <si>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</si>
  <si>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</si>
  <si>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</si>
  <si>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</si>
  <si>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</si>
  <si>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</si>
  <si>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</si>
  <si>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</si>
  <si>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</si>
  <si>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</si>
  <si>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</si>
  <si>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</si>
  <si>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</si>
  <si>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</si>
  <si>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</si>
  <si>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</si>
  <si>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</si>
  <si>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</si>
  <si>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</si>
  <si>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</si>
  <si>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</si>
  <si>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</si>
  <si>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</si>
  <si>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</si>
  <si>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</si>
  <si>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</si>
  <si>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</si>
  <si>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</si>
  <si>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</si>
  <si>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</si>
  <si>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</si>
  <si>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</si>
  <si>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</si>
  <si>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</si>
  <si>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</si>
  <si>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</si>
  <si>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</si>
  <si>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</si>
  <si>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</si>
  <si>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</si>
  <si>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</si>
  <si>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</si>
  <si>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</si>
  <si>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</si>
  <si>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</si>
  <si>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</si>
  <si>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</si>
  <si>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</si>
  <si>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</si>
  <si>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</si>
  <si>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</si>
  <si>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</si>
  <si>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</si>
  <si>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</si>
  <si>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</si>
  <si>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</si>
  <si>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</si>
  <si>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</si>
  <si>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</si>
  <si>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</si>
  <si>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</si>
  <si>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</si>
  <si>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</si>
  <si>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</si>
  <si>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</si>
  <si>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</si>
  <si>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</si>
  <si>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</si>
  <si>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</si>
  <si>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</si>
  <si>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</si>
  <si>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</si>
  <si>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</si>
  <si>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</si>
  <si>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</si>
  <si>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</si>
  <si>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</si>
  <si>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</si>
  <si>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</si>
  <si>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</si>
  <si>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</si>
  <si>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</si>
  <si>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</si>
  <si>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</si>
  <si>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</si>
  <si>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</si>
  <si>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</si>
  <si>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</si>
  <si>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</si>
  <si>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</si>
  <si>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</si>
  <si>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</si>
  <si>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</si>
  <si>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</si>
  <si>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</si>
  <si>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</si>
  <si>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</si>
  <si>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</si>
  <si>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</si>
  <si>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</si>
  <si>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</si>
  <si>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</si>
  <si>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</si>
  <si>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</si>
  <si>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</si>
  <si>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</si>
  <si>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</si>
  <si>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</si>
  <si>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</si>
  <si>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</si>
  <si>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</si>
  <si>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</si>
  <si>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</si>
  <si>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</si>
  <si>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</si>
  <si>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</si>
  <si>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</si>
  <si>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</si>
  <si>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</si>
  <si>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</si>
  <si>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</si>
  <si>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</si>
  <si>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</si>
  <si>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</si>
  <si>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</si>
  <si>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</si>
  <si>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</si>
  <si>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</si>
  <si>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</si>
  <si>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</si>
  <si>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</si>
  <si>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</si>
  <si>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</si>
  <si>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</si>
  <si>
    <t>Finalisation manuel utilisation WavMap</t>
  </si>
  <si>
    <t>Finalisation manuel utilisation WavCom administrateur</t>
  </si>
  <si>
    <t>Finalisation manuel utilisation WavCom client</t>
  </si>
  <si>
    <t>Finalisation jeux de tests</t>
  </si>
  <si>
    <t>Création présentation réunion A4</t>
  </si>
  <si>
    <t>Envoi mail confirmation pour réunion A4</t>
  </si>
  <si>
    <t xml:space="preserve">Vérification des documents d'utilisation </t>
  </si>
  <si>
    <t>Mise à jour du planning</t>
  </si>
  <si>
    <t>11 avril 2022</t>
  </si>
  <si>
    <t>Résolution problème infoWindow dans WavMap</t>
  </si>
  <si>
    <t>Envoi mail pour rendez-vous A4</t>
  </si>
  <si>
    <t>Mise en page du formulaire WavMap</t>
  </si>
  <si>
    <t>Continuation du code WavMap</t>
  </si>
  <si>
    <t>Vérification et modification du PV A4</t>
  </si>
  <si>
    <t>SPRINT 8</t>
  </si>
  <si>
    <t>SPRINT 9</t>
  </si>
  <si>
    <t>Post-réunion A4</t>
  </si>
  <si>
    <t>Mise à jour du sprint 8</t>
  </si>
  <si>
    <t>Création du sprint 9</t>
  </si>
  <si>
    <t>Création manuel installation WavCom</t>
  </si>
  <si>
    <t>Création manuel installation WavMap</t>
  </si>
  <si>
    <t>Suite manuel installation WavCom</t>
  </si>
  <si>
    <t xml:space="preserve">Mise à jour du sprint 9 </t>
  </si>
  <si>
    <t>Mise à jour du product backlog</t>
  </si>
  <si>
    <t>Création ordre du jour réunion A5</t>
  </si>
  <si>
    <t>Création présentation réunion A5</t>
  </si>
  <si>
    <t>Mise en page de WavMap</t>
  </si>
  <si>
    <t>Création formulaire</t>
  </si>
  <si>
    <t>Envoi mail pour réévaluation A4</t>
  </si>
  <si>
    <t>Création de formulaire pour Ajout de lieu et de tag + résolution problème</t>
  </si>
  <si>
    <t>Suite manuel installation WavMap</t>
  </si>
  <si>
    <t>Continuation du code WavMap, recherches et résolution de problème</t>
  </si>
  <si>
    <t>Modification de l'ordre du jour, mise sous PDF et envoi de mail pour A5</t>
  </si>
  <si>
    <t>Recherches lié au code de WavMap pour résolution de problème</t>
  </si>
  <si>
    <t>Code en commun avec Aurélie</t>
  </si>
  <si>
    <t>Condition de WavMap</t>
  </si>
  <si>
    <t>Aide avec Hauri</t>
  </si>
  <si>
    <t>Code WavMap</t>
  </si>
  <si>
    <t>Recherche sur Gmail</t>
  </si>
  <si>
    <t>Gestion des Fichiers</t>
  </si>
  <si>
    <t>Suivi de l'activité</t>
  </si>
  <si>
    <t>Commentaires</t>
  </si>
  <si>
    <t>Enregistrer les MàJ des projets</t>
  </si>
  <si>
    <t>Réunion A5</t>
  </si>
  <si>
    <t>Ecriture PV A5</t>
  </si>
  <si>
    <t>Chat WavCom</t>
  </si>
  <si>
    <t>Recherche pour le code de WavMap</t>
  </si>
  <si>
    <t>Cahier des charges : Création du fichier selon modèle précédent, modification et vérification des fonctionnalités</t>
  </si>
  <si>
    <t>Envoi de mail à Waview pour changement de cahier des charges</t>
  </si>
  <si>
    <t>Continuation du code de WavMap</t>
  </si>
  <si>
    <t>Calendrier WaCom</t>
  </si>
  <si>
    <t xml:space="preserve">Résolution des problèmes du chat </t>
  </si>
  <si>
    <t>Résolution des problèmes de résolution</t>
  </si>
  <si>
    <t>CRUD sur le stock</t>
  </si>
  <si>
    <t xml:space="preserve">Création manuel utilisation WavMap v1.1 ajout image nouvelle version wavMap + modification table matières + liste des figures </t>
  </si>
  <si>
    <t xml:space="preserve">Ajout sur Trello pour ce qui reste à faire pour le manuel utilisation wavMap </t>
  </si>
  <si>
    <t xml:space="preserve">Mise à jour du planning pour les sprint 8 et 9 </t>
  </si>
  <si>
    <t xml:space="preserve">Mise à jour des sprints 8 et 9 </t>
  </si>
  <si>
    <t xml:space="preserve">Mise à jour du product backlog pour les fonctionnalités sprint 8 et 9 </t>
  </si>
  <si>
    <t>Mise à jour du document de vision manuel_utilisatation_WavCom_administrateur_V1.1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</si>
</sst>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167" fontId="22" fillId="2" borderId="9" xfId="2" applyNumberFormat="1" applyFont="1" applyFill="1" applyBorder="1" applyAlignment="1">
      <alignment horizontal="left" vertical="center" wrapText="1"/>
    </xf>
    <xf numFmtId="166" fontId="23" fillId="0" borderId="9" xfId="2" applyNumberFormat="1" applyFont="1" applyBorder="1" applyAlignment="1">
      <alignment horizontal="center" vertical="center" wrapText="1"/>
    </xf>
    <xf numFmtId="0" fontId="24" fillId="0" borderId="9" xfId="2" applyFont="1" applyBorder="1" applyAlignment="1">
      <alignment horizontal="left" vertical="center" wrapText="1"/>
    </xf>
    <xf numFmtId="167" fontId="13" fillId="3" borderId="20" xfId="0" applyNumberFormat="1" applyFont="1" applyFill="1" applyBorder="1" applyAlignment="1">
      <alignment horizontal="left" vertical="center" wrapText="1"/>
    </xf>
    <xf numFmtId="166" fontId="15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168" fontId="0" fillId="0" borderId="0" xfId="0" applyNumberFormat="1" applyFill="1"/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167" fontId="10" fillId="6" borderId="7" xfId="2" applyNumberFormat="1" applyFont="1" applyFill="1" applyBorder="1" applyAlignment="1">
      <alignment horizontal="left" vertical="center" wrapText="1"/>
    </xf>
    <xf numFmtId="166" fontId="18" fillId="0" borderId="1" xfId="2" applyNumberFormat="1" applyFont="1" applyBorder="1" applyAlignment="1">
      <alignment horizontal="center" vertical="center" wrapText="1"/>
    </xf>
    <xf numFmtId="166" fontId="18" fillId="0" borderId="12" xfId="2" applyNumberFormat="1" applyFont="1" applyBorder="1" applyAlignment="1">
      <alignment horizontal="center" vertical="center" wrapText="1"/>
    </xf>
    <xf numFmtId="167" fontId="10" fillId="2" borderId="4" xfId="2" applyNumberFormat="1" applyFont="1" applyFill="1" applyBorder="1" applyAlignment="1">
      <alignment horizontal="left" vertical="center" wrapText="1"/>
    </xf>
    <xf numFmtId="166" fontId="11" fillId="0" borderId="4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/>
    </xf>
    <xf numFmtId="167" fontId="10" fillId="3" borderId="0" xfId="2" applyNumberFormat="1" applyFont="1" applyFill="1" applyAlignment="1">
      <alignment horizontal="left" vertical="center" wrapText="1"/>
    </xf>
    <xf numFmtId="166" fontId="15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167" fontId="10" fillId="3" borderId="0" xfId="2" applyNumberFormat="1" applyFont="1" applyFill="1" applyBorder="1" applyAlignment="1">
      <alignment horizontal="left" vertical="center" wrapText="1"/>
    </xf>
    <xf numFmtId="166" fontId="15" fillId="0" borderId="12" xfId="2" applyNumberFormat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77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7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Commun!$C$271:$C$291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640-BD2A-1895BC3CE683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Commun!$D$271:$D$291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3.8784722222222223</c:v>
                </c:pt>
                <c:pt idx="2">
                  <c:v>3.8784722222222223</c:v>
                </c:pt>
                <c:pt idx="3">
                  <c:v>3.7986111111111112</c:v>
                </c:pt>
                <c:pt idx="4">
                  <c:v>3.7986111111111112</c:v>
                </c:pt>
                <c:pt idx="5">
                  <c:v>3.7986111111111112</c:v>
                </c:pt>
                <c:pt idx="6">
                  <c:v>2.5173611111111112</c:v>
                </c:pt>
                <c:pt idx="7">
                  <c:v>1.9131944444444444</c:v>
                </c:pt>
                <c:pt idx="8">
                  <c:v>1.3298611111111112</c:v>
                </c:pt>
                <c:pt idx="9">
                  <c:v>1.2673611111111112</c:v>
                </c:pt>
                <c:pt idx="10">
                  <c:v>1.2673611111111112</c:v>
                </c:pt>
                <c:pt idx="11">
                  <c:v>1.1423611111111112</c:v>
                </c:pt>
                <c:pt idx="12">
                  <c:v>0.8715277777777779</c:v>
                </c:pt>
                <c:pt idx="13">
                  <c:v>0.40972222222222232</c:v>
                </c:pt>
                <c:pt idx="14">
                  <c:v>1.3888888888889006E-2</c:v>
                </c:pt>
                <c:pt idx="15">
                  <c:v>1.3888888888889006E-2</c:v>
                </c:pt>
                <c:pt idx="16">
                  <c:v>1.3888888888889006E-2</c:v>
                </c:pt>
                <c:pt idx="17">
                  <c:v>1.3888888888889006E-2</c:v>
                </c:pt>
                <c:pt idx="18">
                  <c:v>1.3888888888889006E-2</c:v>
                </c:pt>
                <c:pt idx="19">
                  <c:v>1.3888888888889006E-2</c:v>
                </c:pt>
                <c:pt idx="20">
                  <c:v>1.3888888888889006E-2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640-BD2A-1895BC3C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6442-9853-4B318C2B46DF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6442-9853-4B318C2B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C44C-B297-95D1E872E498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9.3750000000000083E-2</c:v>
                </c:pt>
                <c:pt idx="14">
                  <c:v>-3.1249999999999917E-2</c:v>
                </c:pt>
                <c:pt idx="15">
                  <c:v>-3.1249999999999917E-2</c:v>
                </c:pt>
                <c:pt idx="16">
                  <c:v>-3.1249999999999917E-2</c:v>
                </c:pt>
                <c:pt idx="17">
                  <c:v>-3.1249999999999917E-2</c:v>
                </c:pt>
                <c:pt idx="18">
                  <c:v>-3.1249999999999917E-2</c:v>
                </c:pt>
                <c:pt idx="19">
                  <c:v>-3.1249999999999917E-2</c:v>
                </c:pt>
                <c:pt idx="20">
                  <c:v>-3.1249999999999917E-2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C44C-B297-95D1E872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984F-A5D2-D27FBF14411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984F-A5D2-D27FBF14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394D-A321-1A38844747A5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0.63541666666666674</c:v>
                </c:pt>
                <c:pt idx="10">
                  <c:v>0.63541666666666674</c:v>
                </c:pt>
                <c:pt idx="11">
                  <c:v>0.51041666666666674</c:v>
                </c:pt>
                <c:pt idx="12">
                  <c:v>0.48958333333333343</c:v>
                </c:pt>
                <c:pt idx="13">
                  <c:v>0.23958333333333343</c:v>
                </c:pt>
                <c:pt idx="14">
                  <c:v>9.3750000000000083E-2</c:v>
                </c:pt>
                <c:pt idx="15">
                  <c:v>9.3750000000000083E-2</c:v>
                </c:pt>
                <c:pt idx="16">
                  <c:v>9.3750000000000083E-2</c:v>
                </c:pt>
                <c:pt idx="17">
                  <c:v>9.3750000000000083E-2</c:v>
                </c:pt>
                <c:pt idx="18">
                  <c:v>9.3750000000000083E-2</c:v>
                </c:pt>
                <c:pt idx="19">
                  <c:v>9.3750000000000083E-2</c:v>
                </c:pt>
                <c:pt idx="20">
                  <c:v>9.3750000000000083E-2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A-394D-A321-1A388447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1-D242-BCD0-5F5CC71FE2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1-D242-BCD0-5F5CC71F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8-CC47-B65A-5DB46B79B088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0.3611111111111111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-5.5555555555555552E-2</c:v>
                </c:pt>
                <c:pt idx="13">
                  <c:v>-5.5555555555555552E-2</c:v>
                </c:pt>
                <c:pt idx="14">
                  <c:v>-0.18055555555555555</c:v>
                </c:pt>
                <c:pt idx="15">
                  <c:v>-0.18055555555555555</c:v>
                </c:pt>
                <c:pt idx="16">
                  <c:v>-0.18055555555555555</c:v>
                </c:pt>
                <c:pt idx="17">
                  <c:v>-0.18055555555555555</c:v>
                </c:pt>
                <c:pt idx="18">
                  <c:v>-0.18055555555555555</c:v>
                </c:pt>
                <c:pt idx="19">
                  <c:v>-0.18055555555555555</c:v>
                </c:pt>
                <c:pt idx="20">
                  <c:v>-0.18055555555555555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8-CC47-B65A-5DB46B79B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994A-9887-D8240E86CD5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994A-9887-D8240E86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C-4941-82F1-19346D49CC2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-0.53125</c:v>
                </c:pt>
                <c:pt idx="10">
                  <c:v>-0.53125</c:v>
                </c:pt>
                <c:pt idx="11">
                  <c:v>-0.53125</c:v>
                </c:pt>
                <c:pt idx="12">
                  <c:v>-0.53125</c:v>
                </c:pt>
                <c:pt idx="13">
                  <c:v>-0.53125</c:v>
                </c:pt>
                <c:pt idx="14">
                  <c:v>-0.53125</c:v>
                </c:pt>
                <c:pt idx="15">
                  <c:v>-0.53125</c:v>
                </c:pt>
                <c:pt idx="16">
                  <c:v>-0.53125</c:v>
                </c:pt>
                <c:pt idx="17">
                  <c:v>-0.53125</c:v>
                </c:pt>
                <c:pt idx="18">
                  <c:v>-0.53125</c:v>
                </c:pt>
                <c:pt idx="19">
                  <c:v>-0.53125</c:v>
                </c:pt>
                <c:pt idx="20">
                  <c:v>-0.53125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C-4941-82F1-19346D49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0.39484126984126966</c:v>
                </c:pt>
                <c:pt idx="16">
                  <c:v>0.30109126984126966</c:v>
                </c:pt>
                <c:pt idx="17">
                  <c:v>0.25942460317460297</c:v>
                </c:pt>
                <c:pt idx="18">
                  <c:v>0.25942460317460297</c:v>
                </c:pt>
                <c:pt idx="19">
                  <c:v>0.25942460317460297</c:v>
                </c:pt>
                <c:pt idx="20">
                  <c:v>0.25942460317460297</c:v>
                </c:pt>
                <c:pt idx="21">
                  <c:v>0.25942460317460297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0.23511904761904742</c:v>
                </c:pt>
                <c:pt idx="18">
                  <c:v>0.23511904761904742</c:v>
                </c:pt>
                <c:pt idx="19">
                  <c:v>0.23511904761904742</c:v>
                </c:pt>
                <c:pt idx="20">
                  <c:v>0.23511904761904742</c:v>
                </c:pt>
                <c:pt idx="21">
                  <c:v>0.23511904761904742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0.35664682539682524</c:v>
                </c:pt>
                <c:pt idx="5">
                  <c:v>0.23164682539682524</c:v>
                </c:pt>
                <c:pt idx="6">
                  <c:v>0.23164682539682524</c:v>
                </c:pt>
                <c:pt idx="7">
                  <c:v>0.23164682539682524</c:v>
                </c:pt>
                <c:pt idx="8">
                  <c:v>0.23164682539682524</c:v>
                </c:pt>
                <c:pt idx="9">
                  <c:v>6.4980158730158583E-2</c:v>
                </c:pt>
                <c:pt idx="10">
                  <c:v>-4.464285714285865E-3</c:v>
                </c:pt>
                <c:pt idx="11">
                  <c:v>-7.936507936508087E-3</c:v>
                </c:pt>
                <c:pt idx="12">
                  <c:v>-7.936507936508087E-3</c:v>
                </c:pt>
                <c:pt idx="13">
                  <c:v>-7.936507936508087E-3</c:v>
                </c:pt>
                <c:pt idx="14">
                  <c:v>-7.936507936508087E-3</c:v>
                </c:pt>
                <c:pt idx="15">
                  <c:v>-7.936507936508087E-3</c:v>
                </c:pt>
                <c:pt idx="16">
                  <c:v>-0.12251984126984143</c:v>
                </c:pt>
                <c:pt idx="17">
                  <c:v>-0.33085317460317476</c:v>
                </c:pt>
                <c:pt idx="18">
                  <c:v>-0.33085317460317476</c:v>
                </c:pt>
                <c:pt idx="19">
                  <c:v>-0.33085317460317476</c:v>
                </c:pt>
                <c:pt idx="20">
                  <c:v>-0.33085317460317476</c:v>
                </c:pt>
                <c:pt idx="21">
                  <c:v>-0.33085317460317476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0.43303571428571419</c:v>
                </c:pt>
                <c:pt idx="18">
                  <c:v>0.43303571428571419</c:v>
                </c:pt>
                <c:pt idx="19">
                  <c:v>0.43303571428571419</c:v>
                </c:pt>
                <c:pt idx="20">
                  <c:v>0.43303571428571419</c:v>
                </c:pt>
                <c:pt idx="21">
                  <c:v>0.43303571428571419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1.0882936507936507</c:v>
                </c:pt>
                <c:pt idx="10">
                  <c:v>1.0882936507936507</c:v>
                </c:pt>
                <c:pt idx="11">
                  <c:v>1.0882936507936507</c:v>
                </c:pt>
                <c:pt idx="12">
                  <c:v>1.0882936507936507</c:v>
                </c:pt>
                <c:pt idx="13">
                  <c:v>1.0882936507936507</c:v>
                </c:pt>
                <c:pt idx="14">
                  <c:v>1.0882936507936507</c:v>
                </c:pt>
                <c:pt idx="15">
                  <c:v>1.0882936507936507</c:v>
                </c:pt>
                <c:pt idx="16">
                  <c:v>1.0882936507936507</c:v>
                </c:pt>
                <c:pt idx="17">
                  <c:v>1.046626984126984</c:v>
                </c:pt>
                <c:pt idx="18">
                  <c:v>1.046626984126984</c:v>
                </c:pt>
                <c:pt idx="19">
                  <c:v>1.046626984126984</c:v>
                </c:pt>
                <c:pt idx="20">
                  <c:v>1.046626984126984</c:v>
                </c:pt>
                <c:pt idx="21">
                  <c:v>1.046626984126984</c:v>
                </c:pt>
                <c:pt idx="22">
                  <c:v>1.046626984126984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B547-85D4-4E73884E5B9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Aurelie!$D$244:$D$266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1.0535714285714284</c:v>
                </c:pt>
                <c:pt idx="9">
                  <c:v>0.95982142857142838</c:v>
                </c:pt>
                <c:pt idx="10">
                  <c:v>0.95982142857142838</c:v>
                </c:pt>
                <c:pt idx="11">
                  <c:v>0.95982142857142838</c:v>
                </c:pt>
                <c:pt idx="12">
                  <c:v>0.95982142857142838</c:v>
                </c:pt>
                <c:pt idx="13">
                  <c:v>0.84523809523809501</c:v>
                </c:pt>
                <c:pt idx="14">
                  <c:v>0.84523809523809501</c:v>
                </c:pt>
                <c:pt idx="15">
                  <c:v>0.84523809523809501</c:v>
                </c:pt>
                <c:pt idx="16">
                  <c:v>0.80357142857142838</c:v>
                </c:pt>
                <c:pt idx="17">
                  <c:v>0.80357142857142838</c:v>
                </c:pt>
                <c:pt idx="18">
                  <c:v>0.80357142857142838</c:v>
                </c:pt>
                <c:pt idx="19">
                  <c:v>0.67857142857142838</c:v>
                </c:pt>
                <c:pt idx="20">
                  <c:v>0.67857142857142838</c:v>
                </c:pt>
                <c:pt idx="21">
                  <c:v>0.65773809523809501</c:v>
                </c:pt>
                <c:pt idx="22">
                  <c:v>0.59523809523809501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B547-85D4-4E73884E5B9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Coralie!$D$244:$D$266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1.0813492063492063</c:v>
                </c:pt>
                <c:pt idx="10">
                  <c:v>1.0813492063492063</c:v>
                </c:pt>
                <c:pt idx="11">
                  <c:v>1.0813492063492063</c:v>
                </c:pt>
                <c:pt idx="12">
                  <c:v>1.0813492063492063</c:v>
                </c:pt>
                <c:pt idx="13">
                  <c:v>0.95634920634920628</c:v>
                </c:pt>
                <c:pt idx="14">
                  <c:v>0.95634920634920628</c:v>
                </c:pt>
                <c:pt idx="15">
                  <c:v>0.95634920634920628</c:v>
                </c:pt>
                <c:pt idx="16">
                  <c:v>0.77926587301587291</c:v>
                </c:pt>
                <c:pt idx="17">
                  <c:v>0.57093253968253954</c:v>
                </c:pt>
                <c:pt idx="18">
                  <c:v>0.57093253968253954</c:v>
                </c:pt>
                <c:pt idx="19">
                  <c:v>0.57093253968253954</c:v>
                </c:pt>
                <c:pt idx="20">
                  <c:v>0.57093253968253954</c:v>
                </c:pt>
                <c:pt idx="21">
                  <c:v>0.57093253968253954</c:v>
                </c:pt>
                <c:pt idx="22">
                  <c:v>0.57093253968253954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B547-85D4-4E73884E5B9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Constantin!$D$244:$D$266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1.0952380952380951</c:v>
                </c:pt>
                <c:pt idx="2">
                  <c:v>1.0952380952380951</c:v>
                </c:pt>
                <c:pt idx="3">
                  <c:v>1.0952380952380951</c:v>
                </c:pt>
                <c:pt idx="4">
                  <c:v>1.0952380952380951</c:v>
                </c:pt>
                <c:pt idx="5">
                  <c:v>1.0952380952380951</c:v>
                </c:pt>
                <c:pt idx="6">
                  <c:v>1.0952380952380951</c:v>
                </c:pt>
                <c:pt idx="7">
                  <c:v>1.0952380952380951</c:v>
                </c:pt>
                <c:pt idx="8">
                  <c:v>1.0952380952380951</c:v>
                </c:pt>
                <c:pt idx="9">
                  <c:v>1.0952380952380951</c:v>
                </c:pt>
                <c:pt idx="10">
                  <c:v>1.0952380952380951</c:v>
                </c:pt>
                <c:pt idx="11">
                  <c:v>1.0952380952380951</c:v>
                </c:pt>
                <c:pt idx="12">
                  <c:v>1.0952380952380951</c:v>
                </c:pt>
                <c:pt idx="13">
                  <c:v>1.0952380952380951</c:v>
                </c:pt>
                <c:pt idx="14">
                  <c:v>1.0952380952380951</c:v>
                </c:pt>
                <c:pt idx="15">
                  <c:v>1.0952380952380951</c:v>
                </c:pt>
                <c:pt idx="16">
                  <c:v>1.0952380952380951</c:v>
                </c:pt>
                <c:pt idx="17">
                  <c:v>1.0952380952380951</c:v>
                </c:pt>
                <c:pt idx="18">
                  <c:v>1.0952380952380951</c:v>
                </c:pt>
                <c:pt idx="19">
                  <c:v>1.0952380952380951</c:v>
                </c:pt>
                <c:pt idx="20">
                  <c:v>1.0952380952380951</c:v>
                </c:pt>
                <c:pt idx="21">
                  <c:v>1.0952380952380951</c:v>
                </c:pt>
                <c:pt idx="22">
                  <c:v>1.0952380952380951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6-B547-85D4-4E73884E5B9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Angela!$C$244:$C$266</c:f>
              <c:numCache>
                <c:formatCode>0.0</c:formatCode>
                <c:ptCount val="23"/>
                <c:pt idx="0">
                  <c:v>1.0952380952380951</c:v>
                </c:pt>
                <c:pt idx="1">
                  <c:v>1.0476190476190474</c:v>
                </c:pt>
                <c:pt idx="2">
                  <c:v>0.99999999999999978</c:v>
                </c:pt>
                <c:pt idx="3">
                  <c:v>0.95238095238095211</c:v>
                </c:pt>
                <c:pt idx="4">
                  <c:v>0.90476190476190443</c:v>
                </c:pt>
                <c:pt idx="5">
                  <c:v>0.85714285714285676</c:v>
                </c:pt>
                <c:pt idx="6">
                  <c:v>0.80952380952380909</c:v>
                </c:pt>
                <c:pt idx="7">
                  <c:v>0.76190476190476142</c:v>
                </c:pt>
                <c:pt idx="8">
                  <c:v>0.71428571428571375</c:v>
                </c:pt>
                <c:pt idx="9">
                  <c:v>0.66666666666666607</c:v>
                </c:pt>
                <c:pt idx="10">
                  <c:v>0.6190476190476184</c:v>
                </c:pt>
                <c:pt idx="11">
                  <c:v>0.57142857142857073</c:v>
                </c:pt>
                <c:pt idx="12">
                  <c:v>0.52380952380952306</c:v>
                </c:pt>
                <c:pt idx="13">
                  <c:v>0.47619047619047544</c:v>
                </c:pt>
                <c:pt idx="14">
                  <c:v>0.42857142857142783</c:v>
                </c:pt>
                <c:pt idx="15">
                  <c:v>0.38095238095238021</c:v>
                </c:pt>
                <c:pt idx="16">
                  <c:v>0.33333333333333259</c:v>
                </c:pt>
                <c:pt idx="17">
                  <c:v>0.28571428571428498</c:v>
                </c:pt>
                <c:pt idx="18">
                  <c:v>0.23809523809523736</c:v>
                </c:pt>
                <c:pt idx="19">
                  <c:v>0.19047619047618974</c:v>
                </c:pt>
                <c:pt idx="20">
                  <c:v>0.14285714285714213</c:v>
                </c:pt>
                <c:pt idx="21">
                  <c:v>9.5238095238094511E-2</c:v>
                </c:pt>
                <c:pt idx="22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B6-B547-85D4-4E73884E5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Angela!$D$271:$D$291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0.89583333333333337</c:v>
                </c:pt>
                <c:pt idx="2">
                  <c:v>0.89583333333333337</c:v>
                </c:pt>
                <c:pt idx="3">
                  <c:v>0.82291666666666674</c:v>
                </c:pt>
                <c:pt idx="4">
                  <c:v>0.82291666666666674</c:v>
                </c:pt>
                <c:pt idx="5">
                  <c:v>0.82291666666666674</c:v>
                </c:pt>
                <c:pt idx="6">
                  <c:v>0.37847222222222232</c:v>
                </c:pt>
                <c:pt idx="7">
                  <c:v>0.30555555555555564</c:v>
                </c:pt>
                <c:pt idx="8">
                  <c:v>0.30555555555555564</c:v>
                </c:pt>
                <c:pt idx="9">
                  <c:v>0.30555555555555564</c:v>
                </c:pt>
                <c:pt idx="10">
                  <c:v>0.30555555555555564</c:v>
                </c:pt>
                <c:pt idx="11">
                  <c:v>0.30555555555555564</c:v>
                </c:pt>
                <c:pt idx="12">
                  <c:v>0.30555555555555564</c:v>
                </c:pt>
                <c:pt idx="13">
                  <c:v>9.3750000000000083E-2</c:v>
                </c:pt>
                <c:pt idx="14">
                  <c:v>-3.1249999999999917E-2</c:v>
                </c:pt>
                <c:pt idx="15">
                  <c:v>-3.1249999999999917E-2</c:v>
                </c:pt>
                <c:pt idx="16">
                  <c:v>-3.1249999999999917E-2</c:v>
                </c:pt>
                <c:pt idx="17">
                  <c:v>-3.1249999999999917E-2</c:v>
                </c:pt>
                <c:pt idx="18">
                  <c:v>-3.1249999999999917E-2</c:v>
                </c:pt>
                <c:pt idx="19">
                  <c:v>-3.1249999999999917E-2</c:v>
                </c:pt>
                <c:pt idx="20">
                  <c:v>-3.1249999999999917E-2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B746-8F8F-7787BA9ACE9E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Aurelie!$D$271:$D$291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0.89583333333333337</c:v>
                </c:pt>
                <c:pt idx="7">
                  <c:v>0.82291666666666674</c:v>
                </c:pt>
                <c:pt idx="8">
                  <c:v>0.69791666666666674</c:v>
                </c:pt>
                <c:pt idx="9">
                  <c:v>0.63541666666666674</c:v>
                </c:pt>
                <c:pt idx="10">
                  <c:v>0.63541666666666674</c:v>
                </c:pt>
                <c:pt idx="11">
                  <c:v>0.51041666666666674</c:v>
                </c:pt>
                <c:pt idx="12">
                  <c:v>0.48958333333333343</c:v>
                </c:pt>
                <c:pt idx="13">
                  <c:v>0.23958333333333343</c:v>
                </c:pt>
                <c:pt idx="14">
                  <c:v>9.3750000000000083E-2</c:v>
                </c:pt>
                <c:pt idx="15">
                  <c:v>9.3750000000000083E-2</c:v>
                </c:pt>
                <c:pt idx="16">
                  <c:v>9.3750000000000083E-2</c:v>
                </c:pt>
                <c:pt idx="17">
                  <c:v>9.3750000000000083E-2</c:v>
                </c:pt>
                <c:pt idx="18">
                  <c:v>9.3750000000000083E-2</c:v>
                </c:pt>
                <c:pt idx="19">
                  <c:v>9.3750000000000083E-2</c:v>
                </c:pt>
                <c:pt idx="20">
                  <c:v>9.3750000000000083E-2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B746-8F8F-7787BA9ACE9E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Coralie!$D$271:$D$291</c:f>
              <c:numCache>
                <c:formatCode>0.0</c:formatCode>
                <c:ptCount val="21"/>
                <c:pt idx="0">
                  <c:v>1</c:v>
                </c:pt>
                <c:pt idx="1">
                  <c:v>0.98263888888888884</c:v>
                </c:pt>
                <c:pt idx="2">
                  <c:v>0.98263888888888884</c:v>
                </c:pt>
                <c:pt idx="3">
                  <c:v>0.97569444444444442</c:v>
                </c:pt>
                <c:pt idx="4">
                  <c:v>0.97569444444444442</c:v>
                </c:pt>
                <c:pt idx="5">
                  <c:v>0.97569444444444442</c:v>
                </c:pt>
                <c:pt idx="6">
                  <c:v>0.65972222222222221</c:v>
                </c:pt>
                <c:pt idx="7">
                  <c:v>0.44097222222222221</c:v>
                </c:pt>
                <c:pt idx="8">
                  <c:v>0.44097222222222221</c:v>
                </c:pt>
                <c:pt idx="9">
                  <c:v>0.3611111111111111</c:v>
                </c:pt>
                <c:pt idx="10">
                  <c:v>0.19444444444444445</c:v>
                </c:pt>
                <c:pt idx="11">
                  <c:v>0.19444444444444445</c:v>
                </c:pt>
                <c:pt idx="12">
                  <c:v>-5.5555555555555552E-2</c:v>
                </c:pt>
                <c:pt idx="13">
                  <c:v>-5.5555555555555552E-2</c:v>
                </c:pt>
                <c:pt idx="14">
                  <c:v>-0.18055555555555555</c:v>
                </c:pt>
                <c:pt idx="15">
                  <c:v>-0.18055555555555555</c:v>
                </c:pt>
                <c:pt idx="16">
                  <c:v>-0.18055555555555555</c:v>
                </c:pt>
                <c:pt idx="17">
                  <c:v>-0.18055555555555555</c:v>
                </c:pt>
                <c:pt idx="18">
                  <c:v>-0.18055555555555555</c:v>
                </c:pt>
                <c:pt idx="19">
                  <c:v>-0.18055555555555555</c:v>
                </c:pt>
                <c:pt idx="20">
                  <c:v>-0.18055555555555555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B746-8F8F-7787BA9ACE9E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Constantin!$D$271:$D$291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0.58333333333333337</c:v>
                </c:pt>
                <c:pt idx="7">
                  <c:v>0.34375000000000006</c:v>
                </c:pt>
                <c:pt idx="8">
                  <c:v>-0.11458333333333326</c:v>
                </c:pt>
                <c:pt idx="9">
                  <c:v>-0.53125</c:v>
                </c:pt>
                <c:pt idx="10">
                  <c:v>-0.53125</c:v>
                </c:pt>
                <c:pt idx="11">
                  <c:v>-0.53125</c:v>
                </c:pt>
                <c:pt idx="12">
                  <c:v>-0.53125</c:v>
                </c:pt>
                <c:pt idx="13">
                  <c:v>-0.53125</c:v>
                </c:pt>
                <c:pt idx="14">
                  <c:v>-0.53125</c:v>
                </c:pt>
                <c:pt idx="15">
                  <c:v>-0.53125</c:v>
                </c:pt>
                <c:pt idx="16">
                  <c:v>-0.53125</c:v>
                </c:pt>
                <c:pt idx="17">
                  <c:v>-0.53125</c:v>
                </c:pt>
                <c:pt idx="18">
                  <c:v>-0.53125</c:v>
                </c:pt>
                <c:pt idx="19">
                  <c:v>-0.53125</c:v>
                </c:pt>
                <c:pt idx="20">
                  <c:v>-0.53125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4-B746-8F8F-7787BA9ACE9E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Commun!$B$271:$B$291</c:f>
              <c:numCache>
                <c:formatCode>m/d/yy</c:formatCode>
                <c:ptCount val="21"/>
                <c:pt idx="0">
                  <c:v>44691</c:v>
                </c:pt>
                <c:pt idx="1">
                  <c:v>44692</c:v>
                </c:pt>
                <c:pt idx="2">
                  <c:v>44693</c:v>
                </c:pt>
                <c:pt idx="3">
                  <c:v>44694</c:v>
                </c:pt>
                <c:pt idx="4">
                  <c:v>44695</c:v>
                </c:pt>
                <c:pt idx="5">
                  <c:v>44696</c:v>
                </c:pt>
                <c:pt idx="6">
                  <c:v>44697</c:v>
                </c:pt>
                <c:pt idx="7">
                  <c:v>44698</c:v>
                </c:pt>
                <c:pt idx="8">
                  <c:v>44699</c:v>
                </c:pt>
                <c:pt idx="9">
                  <c:v>44700</c:v>
                </c:pt>
                <c:pt idx="10">
                  <c:v>44701</c:v>
                </c:pt>
                <c:pt idx="11">
                  <c:v>44702</c:v>
                </c:pt>
                <c:pt idx="12">
                  <c:v>44703</c:v>
                </c:pt>
                <c:pt idx="13">
                  <c:v>44704</c:v>
                </c:pt>
                <c:pt idx="14">
                  <c:v>44705</c:v>
                </c:pt>
                <c:pt idx="15">
                  <c:v>44706</c:v>
                </c:pt>
                <c:pt idx="16">
                  <c:v>44707</c:v>
                </c:pt>
                <c:pt idx="17">
                  <c:v>44708</c:v>
                </c:pt>
                <c:pt idx="18">
                  <c:v>44709</c:v>
                </c:pt>
                <c:pt idx="19">
                  <c:v>44710</c:v>
                </c:pt>
                <c:pt idx="20">
                  <c:v>44711</c:v>
                </c:pt>
              </c:numCache>
            </c:numRef>
          </c:cat>
          <c:val>
            <c:numRef>
              <c:f>Angela!$C$271:$C$291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04-B746-8F8F-7787BA9A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2.8536706349206344</c:v>
                </c:pt>
                <c:pt idx="5">
                  <c:v>2.3536706349206344</c:v>
                </c:pt>
                <c:pt idx="6">
                  <c:v>2.3536706349206344</c:v>
                </c:pt>
                <c:pt idx="7">
                  <c:v>1.8953373015873012</c:v>
                </c:pt>
                <c:pt idx="8">
                  <c:v>1.8224206349206344</c:v>
                </c:pt>
                <c:pt idx="9">
                  <c:v>1.6140873015873012</c:v>
                </c:pt>
                <c:pt idx="10">
                  <c:v>1.4300595238095233</c:v>
                </c:pt>
                <c:pt idx="11">
                  <c:v>1.2946428571428565</c:v>
                </c:pt>
                <c:pt idx="12">
                  <c:v>1.2946428571428565</c:v>
                </c:pt>
                <c:pt idx="13">
                  <c:v>1.2946428571428565</c:v>
                </c:pt>
                <c:pt idx="14">
                  <c:v>1.2946428571428565</c:v>
                </c:pt>
                <c:pt idx="15">
                  <c:v>1.1383928571428565</c:v>
                </c:pt>
                <c:pt idx="16">
                  <c:v>0.93005952380952328</c:v>
                </c:pt>
                <c:pt idx="17">
                  <c:v>0.59672619047619002</c:v>
                </c:pt>
                <c:pt idx="18">
                  <c:v>0.59672619047619002</c:v>
                </c:pt>
                <c:pt idx="19">
                  <c:v>0.59672619047619002</c:v>
                </c:pt>
                <c:pt idx="20">
                  <c:v>0.59672619047619002</c:v>
                </c:pt>
                <c:pt idx="21">
                  <c:v>0.59672619047619002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Commun!$C$244:$C$266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4.1904761904761898</c:v>
                </c:pt>
                <c:pt idx="2">
                  <c:v>3.9999999999999991</c:v>
                </c:pt>
                <c:pt idx="3">
                  <c:v>3.8095238095238084</c:v>
                </c:pt>
                <c:pt idx="4">
                  <c:v>3.6190476190476177</c:v>
                </c:pt>
                <c:pt idx="5">
                  <c:v>3.428571428571427</c:v>
                </c:pt>
                <c:pt idx="6">
                  <c:v>3.2380952380952364</c:v>
                </c:pt>
                <c:pt idx="7">
                  <c:v>3.0476190476190457</c:v>
                </c:pt>
                <c:pt idx="8">
                  <c:v>2.857142857142855</c:v>
                </c:pt>
                <c:pt idx="9">
                  <c:v>2.6666666666666643</c:v>
                </c:pt>
                <c:pt idx="10">
                  <c:v>2.4761904761904736</c:v>
                </c:pt>
                <c:pt idx="11">
                  <c:v>2.2857142857142829</c:v>
                </c:pt>
                <c:pt idx="12">
                  <c:v>2.0952380952380922</c:v>
                </c:pt>
                <c:pt idx="13">
                  <c:v>1.9047619047619018</c:v>
                </c:pt>
                <c:pt idx="14">
                  <c:v>1.7142857142857113</c:v>
                </c:pt>
                <c:pt idx="15">
                  <c:v>1.5238095238095208</c:v>
                </c:pt>
                <c:pt idx="16">
                  <c:v>1.3333333333333304</c:v>
                </c:pt>
                <c:pt idx="17">
                  <c:v>1.1428571428571399</c:v>
                </c:pt>
                <c:pt idx="18">
                  <c:v>0.95238095238094944</c:v>
                </c:pt>
                <c:pt idx="19">
                  <c:v>0.76190476190475898</c:v>
                </c:pt>
                <c:pt idx="20">
                  <c:v>0.57142857142856851</c:v>
                </c:pt>
                <c:pt idx="21">
                  <c:v>0.38095238095237804</c:v>
                </c:pt>
                <c:pt idx="22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4-F243-AD90-DCD1B3D21B30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Commun!$B$244:$B$266</c:f>
              <c:numCache>
                <c:formatCode>m/d/yy</c:formatCode>
                <c:ptCount val="23"/>
                <c:pt idx="0">
                  <c:v>44668</c:v>
                </c:pt>
                <c:pt idx="1">
                  <c:v>44669</c:v>
                </c:pt>
                <c:pt idx="2">
                  <c:v>44670</c:v>
                </c:pt>
                <c:pt idx="3">
                  <c:v>44671</c:v>
                </c:pt>
                <c:pt idx="4">
                  <c:v>44672</c:v>
                </c:pt>
                <c:pt idx="5">
                  <c:v>44673</c:v>
                </c:pt>
                <c:pt idx="6">
                  <c:v>44674</c:v>
                </c:pt>
                <c:pt idx="7">
                  <c:v>44675</c:v>
                </c:pt>
                <c:pt idx="8">
                  <c:v>44676</c:v>
                </c:pt>
                <c:pt idx="9">
                  <c:v>44677</c:v>
                </c:pt>
                <c:pt idx="10">
                  <c:v>44678</c:v>
                </c:pt>
                <c:pt idx="11">
                  <c:v>44679</c:v>
                </c:pt>
                <c:pt idx="12">
                  <c:v>44680</c:v>
                </c:pt>
                <c:pt idx="13">
                  <c:v>44681</c:v>
                </c:pt>
                <c:pt idx="14">
                  <c:v>44682</c:v>
                </c:pt>
                <c:pt idx="15">
                  <c:v>44683</c:v>
                </c:pt>
                <c:pt idx="16">
                  <c:v>44684</c:v>
                </c:pt>
                <c:pt idx="17">
                  <c:v>44685</c:v>
                </c:pt>
                <c:pt idx="18">
                  <c:v>44686</c:v>
                </c:pt>
                <c:pt idx="19">
                  <c:v>44687</c:v>
                </c:pt>
                <c:pt idx="20">
                  <c:v>44688</c:v>
                </c:pt>
                <c:pt idx="21">
                  <c:v>44689</c:v>
                </c:pt>
                <c:pt idx="22">
                  <c:v>44690</c:v>
                </c:pt>
              </c:numCache>
            </c:numRef>
          </c:cat>
          <c:val>
            <c:numRef>
              <c:f>Commun!$D$244:$D$266</c:f>
              <c:numCache>
                <c:formatCode>0.0</c:formatCode>
                <c:ptCount val="23"/>
                <c:pt idx="0">
                  <c:v>4.3809523809523805</c:v>
                </c:pt>
                <c:pt idx="1">
                  <c:v>4.3809523809523805</c:v>
                </c:pt>
                <c:pt idx="2">
                  <c:v>4.3809523809523805</c:v>
                </c:pt>
                <c:pt idx="3">
                  <c:v>4.3809523809523805</c:v>
                </c:pt>
                <c:pt idx="4">
                  <c:v>4.3809523809523805</c:v>
                </c:pt>
                <c:pt idx="5">
                  <c:v>4.3809523809523805</c:v>
                </c:pt>
                <c:pt idx="6">
                  <c:v>4.3809523809523805</c:v>
                </c:pt>
                <c:pt idx="7">
                  <c:v>4.3809523809523805</c:v>
                </c:pt>
                <c:pt idx="8">
                  <c:v>4.3392857142857135</c:v>
                </c:pt>
                <c:pt idx="9">
                  <c:v>4.2247023809523805</c:v>
                </c:pt>
                <c:pt idx="10">
                  <c:v>4.2247023809523805</c:v>
                </c:pt>
                <c:pt idx="11">
                  <c:v>4.2247023809523805</c:v>
                </c:pt>
                <c:pt idx="12">
                  <c:v>4.2247023809523805</c:v>
                </c:pt>
                <c:pt idx="13">
                  <c:v>4.1101190476190474</c:v>
                </c:pt>
                <c:pt idx="14">
                  <c:v>4.1101190476190474</c:v>
                </c:pt>
                <c:pt idx="15">
                  <c:v>4.1101190476190474</c:v>
                </c:pt>
                <c:pt idx="16">
                  <c:v>4.0684523809523805</c:v>
                </c:pt>
                <c:pt idx="17">
                  <c:v>4.0684523809523805</c:v>
                </c:pt>
                <c:pt idx="18">
                  <c:v>4.0267857142857135</c:v>
                </c:pt>
                <c:pt idx="19">
                  <c:v>3.9017857142857135</c:v>
                </c:pt>
                <c:pt idx="20">
                  <c:v>3.9017857142857135</c:v>
                </c:pt>
                <c:pt idx="21">
                  <c:v>3.8392857142857135</c:v>
                </c:pt>
                <c:pt idx="22">
                  <c:v>3.7767857142857135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4-F243-AD90-DCD1B3D21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774700</xdr:colOff>
      <xdr:row>241</xdr:row>
      <xdr:rowOff>127000</xdr:rowOff>
    </xdr:from>
    <xdr:to>
      <xdr:col>17</xdr:col>
      <xdr:colOff>459160</xdr:colOff>
      <xdr:row>258</xdr:row>
      <xdr:rowOff>183700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9794DFF-40E8-C74A-9DC5-83E0BB9FF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660B2D8-9CE9-EA41-B215-032B93EC8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B367610-EA2C-9C47-BE77-2B6038DE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2ACD153-D639-7A46-8D6E-C04D641A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17</xdr:col>
      <xdr:colOff>509960</xdr:colOff>
      <xdr:row>259</xdr:row>
      <xdr:rowOff>56700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4DFB843-246B-4842-8287-34D24FC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268</xdr:row>
      <xdr:rowOff>0</xdr:rowOff>
    </xdr:from>
    <xdr:to>
      <xdr:col>17</xdr:col>
      <xdr:colOff>509960</xdr:colOff>
      <xdr:row>285</xdr:row>
      <xdr:rowOff>56700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6BEDC9-EB63-2B47-AC9C-33C220889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242</xdr:row>
      <xdr:rowOff>0</xdr:rowOff>
    </xdr:from>
    <xdr:to>
      <xdr:col>19</xdr:col>
      <xdr:colOff>28425</xdr:colOff>
      <xdr:row>259</xdr:row>
      <xdr:rowOff>188080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63498A4-A5D2-264C-AFAF-CEC2DB814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19</xdr:col>
      <xdr:colOff>28425</xdr:colOff>
      <xdr:row>286</xdr:row>
      <xdr:rowOff>188080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82D36D0-8F96-0349-ADEA-3CA0F378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805365</xdr:colOff>
      <xdr:row>242</xdr:row>
      <xdr:rowOff>123902</xdr:rowOff>
    </xdr:from>
    <xdr:to>
      <xdr:col>17</xdr:col>
      <xdr:colOff>494472</xdr:colOff>
      <xdr:row>259</xdr:row>
      <xdr:rowOff>183700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117727A-DA52-744F-913B-D76D00C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269</xdr:row>
      <xdr:rowOff>0</xdr:rowOff>
    </xdr:from>
    <xdr:to>
      <xdr:col>17</xdr:col>
      <xdr:colOff>509960</xdr:colOff>
      <xdr:row>286</xdr:row>
      <xdr:rowOff>59798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0404404-293D-7F40-BDA5-32905BE6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312118</xdr:colOff>
      <xdr:row>205</xdr:row>
      <xdr:rowOff>118390</xdr:rowOff>
    </xdr:from>
    <xdr:to>
      <xdr:col>11</xdr:col>
      <xdr:colOff>418798</xdr:colOff>
      <xdr:row>227</xdr:row>
      <xdr:rowOff>155241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9473E03A-353D-A14E-BB99-1041A345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333644</xdr:colOff>
      <xdr:row>232</xdr:row>
      <xdr:rowOff>0</xdr:rowOff>
    </xdr:from>
    <xdr:to>
      <xdr:col>11</xdr:col>
      <xdr:colOff>440324</xdr:colOff>
      <xdr:row>254</xdr:row>
      <xdr:rowOff>36851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7F8CDFFD-C34A-1F4E-951C-B825F5DC2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4" totalsRowShown="0" totalsRowBorderDxfId="21">
  <autoFilter ref="B2:D34" xr:uid="{00000000-0009-0000-0100-000001000000}"/>
  <tableColumns count="3">
    <tableColumn id="1" xr3:uid="{CD3EE646-83A2-4C43-BE17-1D13A1789997}" name="DATE" dataDxfId="20" totalsRowDxfId="19"/>
    <tableColumn id="2" xr3:uid="{35B558AF-A00C-8A47-8F22-48D29FAC35F3}" name="DURÉE" dataDxfId="18" totalsRowDxfId="17"/>
    <tableColumn id="3" xr3:uid="{4C1F4176-4430-7541-BDFD-529187E4605B}" name="ÉVÉNEMENT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115">
  <autoFilter ref="B2:D115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101">
  <autoFilter ref="B2:D101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44" totalsRowShown="0">
  <autoFilter ref="B2:D144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73">
  <autoFilter ref="B2:D73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91"/>
  <sheetViews>
    <sheetView showGridLines="0" zoomScaleNormal="100" workbookViewId="0">
      <pane ySplit="1" topLeftCell="A257" activePane="bottomLeft" state="frozen"/>
      <selection pane="bottomLeft" activeCell="D285" sqref="D285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45" t="s">
        <v>8</v>
      </c>
      <c r="C2" s="146"/>
      <c r="D2" s="146"/>
      <c r="E2" s="146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45" t="s">
        <v>3</v>
      </c>
      <c r="C25" s="146"/>
      <c r="D25" s="146"/>
      <c r="E25" s="146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45" t="s">
        <v>4</v>
      </c>
      <c r="C57" s="146"/>
      <c r="D57" s="146"/>
      <c r="E57" s="146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45" t="s">
        <v>5</v>
      </c>
      <c r="C82" s="146"/>
      <c r="D82" s="146"/>
      <c r="E82" s="146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45" t="s">
        <v>6</v>
      </c>
      <c r="C107" s="146"/>
      <c r="D107" s="146"/>
      <c r="E107" s="146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45" t="s">
        <v>9</v>
      </c>
      <c r="C150" s="146"/>
      <c r="D150" s="146"/>
      <c r="E150" s="146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45" t="s">
        <v>253</v>
      </c>
      <c r="C191" s="146"/>
      <c r="D191" s="146"/>
      <c r="E191" s="146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45" t="s">
        <v>307</v>
      </c>
      <c r="C217" s="146"/>
      <c r="D217" s="146"/>
      <c r="E217" s="146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D221-(JDB_Angela!C83+JDB_Aurelie!C64+JDB_Aurelie!C65+JDB_Coralie!C112+JDB_Coralie!C113)</f>
        <v>2.8536706349206344</v>
      </c>
      <c r="E222" s="9">
        <f t="shared" si="25"/>
        <v>0.68098958333333337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2.3536706349206344</v>
      </c>
      <c r="E223" s="9">
        <f t="shared" si="25"/>
        <v>0.56167140151515149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4:D232" si="28">D223</f>
        <v>2.3536706349206344</v>
      </c>
      <c r="E224" s="9">
        <f t="shared" si="25"/>
        <v>0.56167140151515149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1.8953373015873012</v>
      </c>
      <c r="E225" s="9">
        <f t="shared" si="25"/>
        <v>0.45229640151515149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1.8224206349206344</v>
      </c>
      <c r="E226" s="9">
        <f t="shared" si="25"/>
        <v>0.43489583333333331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D226-(JDB_Coralie!C114+JDB_Constantin!C41)</f>
        <v>1.6140873015873012</v>
      </c>
      <c r="E227" s="9">
        <f t="shared" si="25"/>
        <v>0.3851799242424242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D227-(JDB_Angela!C86+JDB_Aurelie!C66+JDB_Coralie!C115+JDB_Coralie!C116)</f>
        <v>1.4300595238095233</v>
      </c>
      <c r="E228" s="9">
        <f t="shared" si="25"/>
        <v>0.34126420454545447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D228-(JDB_Angela!C87+JDB_Aurelie!C67+JDB_Aurelie!C68+JDB_Coralie!C117)</f>
        <v>1.2946428571428565</v>
      </c>
      <c r="E229" s="9">
        <f t="shared" si="25"/>
        <v>0.30894886363636354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1.2946428571428565</v>
      </c>
      <c r="E230" s="9">
        <f t="shared" si="25"/>
        <v>0.30894886363636354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1.2946428571428565</v>
      </c>
      <c r="E231" s="9">
        <f t="shared" si="25"/>
        <v>0.30894886363636354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1.2946428571428565</v>
      </c>
      <c r="E232" s="9">
        <f t="shared" si="25"/>
        <v>0.30894886363636354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>D232-(JDB_Angela!C88+JDB_Angela!C89+JDB_Angela!C90)</f>
        <v>1.1383928571428565</v>
      </c>
      <c r="E233" s="9">
        <f t="shared" si="25"/>
        <v>0.27166193181818171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>D233-(JDB_Angela!C91+JDB_Angela!C92+JDB_Coralie!C118+JDB_Coralie!C119+JDB_Coralie!C120)</f>
        <v>0.93005952380952328</v>
      </c>
      <c r="E234" s="9">
        <f t="shared" si="25"/>
        <v>0.22194602272727262</v>
      </c>
    </row>
    <row r="235" spans="1:5" x14ac:dyDescent="0.2">
      <c r="A235">
        <v>18</v>
      </c>
      <c r="B235" s="4">
        <f t="shared" si="26"/>
        <v>44663</v>
      </c>
      <c r="C235" s="5">
        <f>C234-(($F$1/7)*4)</f>
        <v>0.95238095238094944</v>
      </c>
      <c r="D235" s="5">
        <f>D234-(JDB_Coralie!C121+JDB_Commun!C29*4)</f>
        <v>0.59672619047619002</v>
      </c>
      <c r="E235" s="9">
        <f t="shared" si="25"/>
        <v>0.14240056818181809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0.59672619047619002</v>
      </c>
      <c r="E236" s="9">
        <f t="shared" si="25"/>
        <v>0.14240056818181809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0.59672619047619002</v>
      </c>
      <c r="E237" s="9">
        <f t="shared" si="25"/>
        <v>0.14240056818181809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0.59672619047619002</v>
      </c>
      <c r="E238" s="9">
        <f t="shared" si="25"/>
        <v>0.14240056818181809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0.59672619047619002</v>
      </c>
      <c r="E239" s="9">
        <f t="shared" si="25"/>
        <v>0.14240056818181809</v>
      </c>
    </row>
    <row r="243" spans="1:5" ht="26" x14ac:dyDescent="0.2">
      <c r="B243" s="145" t="s">
        <v>327</v>
      </c>
      <c r="C243" s="146"/>
      <c r="D243" s="146"/>
      <c r="E243" s="146"/>
    </row>
    <row r="244" spans="1:5" x14ac:dyDescent="0.2">
      <c r="A244">
        <v>1</v>
      </c>
      <c r="B244" s="4">
        <f>B239+1</f>
        <v>44668</v>
      </c>
      <c r="C244" s="5">
        <f>($F$1*4/7)*A266</f>
        <v>4.3809523809523805</v>
      </c>
      <c r="D244" s="5">
        <f>C244</f>
        <v>4.3809523809523805</v>
      </c>
      <c r="E244" s="9">
        <f>D244/$C$244</f>
        <v>1</v>
      </c>
    </row>
    <row r="245" spans="1:5" x14ac:dyDescent="0.2">
      <c r="A245">
        <v>2</v>
      </c>
      <c r="B245" s="4">
        <f>B244+1</f>
        <v>44669</v>
      </c>
      <c r="C245" s="5">
        <f>C244-(($F$1/7)*4)</f>
        <v>4.1904761904761898</v>
      </c>
      <c r="D245" s="5">
        <f>D244</f>
        <v>4.3809523809523805</v>
      </c>
      <c r="E245" s="9">
        <f t="shared" ref="E245:E266" si="30">D245/$C$244</f>
        <v>1</v>
      </c>
    </row>
    <row r="246" spans="1:5" x14ac:dyDescent="0.2">
      <c r="A246">
        <v>3</v>
      </c>
      <c r="B246" s="4">
        <f t="shared" ref="B246:B266" si="31">B245+1</f>
        <v>44670</v>
      </c>
      <c r="C246" s="5">
        <f t="shared" ref="C246:C266" si="32">C245-(($F$1/7)*4)</f>
        <v>3.9999999999999991</v>
      </c>
      <c r="D246" s="5">
        <f t="shared" ref="D246:D264" si="33">D245</f>
        <v>4.3809523809523805</v>
      </c>
      <c r="E246" s="9">
        <f t="shared" si="30"/>
        <v>1</v>
      </c>
    </row>
    <row r="247" spans="1:5" x14ac:dyDescent="0.2">
      <c r="A247">
        <v>4</v>
      </c>
      <c r="B247" s="4">
        <f t="shared" si="31"/>
        <v>44671</v>
      </c>
      <c r="C247" s="5">
        <f t="shared" si="32"/>
        <v>3.8095238095238084</v>
      </c>
      <c r="D247" s="5">
        <f t="shared" si="33"/>
        <v>4.3809523809523805</v>
      </c>
      <c r="E247" s="9">
        <f t="shared" si="30"/>
        <v>1</v>
      </c>
    </row>
    <row r="248" spans="1:5" x14ac:dyDescent="0.2">
      <c r="A248">
        <v>5</v>
      </c>
      <c r="B248" s="4">
        <f t="shared" si="31"/>
        <v>44672</v>
      </c>
      <c r="C248" s="5">
        <f t="shared" si="32"/>
        <v>3.6190476190476177</v>
      </c>
      <c r="D248" s="5">
        <f t="shared" si="33"/>
        <v>4.3809523809523805</v>
      </c>
      <c r="E248" s="9">
        <f t="shared" si="30"/>
        <v>1</v>
      </c>
    </row>
    <row r="249" spans="1:5" x14ac:dyDescent="0.2">
      <c r="A249">
        <v>6</v>
      </c>
      <c r="B249" s="4">
        <f t="shared" si="31"/>
        <v>44673</v>
      </c>
      <c r="C249" s="5">
        <f t="shared" si="32"/>
        <v>3.428571428571427</v>
      </c>
      <c r="D249" s="5">
        <f t="shared" si="33"/>
        <v>4.3809523809523805</v>
      </c>
      <c r="E249" s="9">
        <f t="shared" si="30"/>
        <v>1</v>
      </c>
    </row>
    <row r="250" spans="1:5" x14ac:dyDescent="0.2">
      <c r="A250">
        <v>7</v>
      </c>
      <c r="B250" s="4">
        <f t="shared" si="31"/>
        <v>44674</v>
      </c>
      <c r="C250" s="5">
        <f t="shared" si="32"/>
        <v>3.2380952380952364</v>
      </c>
      <c r="D250" s="5">
        <f t="shared" si="33"/>
        <v>4.3809523809523805</v>
      </c>
      <c r="E250" s="9">
        <f t="shared" si="30"/>
        <v>1</v>
      </c>
    </row>
    <row r="251" spans="1:5" x14ac:dyDescent="0.2">
      <c r="A251">
        <v>8</v>
      </c>
      <c r="B251" s="4">
        <f t="shared" si="31"/>
        <v>44675</v>
      </c>
      <c r="C251" s="5">
        <f t="shared" si="32"/>
        <v>3.0476190476190457</v>
      </c>
      <c r="D251" s="5">
        <f t="shared" si="33"/>
        <v>4.3809523809523805</v>
      </c>
      <c r="E251" s="9">
        <f t="shared" si="30"/>
        <v>1</v>
      </c>
    </row>
    <row r="252" spans="1:5" x14ac:dyDescent="0.2">
      <c r="A252">
        <v>9</v>
      </c>
      <c r="B252" s="4">
        <f t="shared" si="31"/>
        <v>44676</v>
      </c>
      <c r="C252" s="5">
        <f t="shared" si="32"/>
        <v>2.857142857142855</v>
      </c>
      <c r="D252" s="5">
        <f>D251-(JDB_Aurelie!C69)</f>
        <v>4.3392857142857135</v>
      </c>
      <c r="E252" s="9">
        <f t="shared" si="30"/>
        <v>0.99048913043478259</v>
      </c>
    </row>
    <row r="253" spans="1:5" x14ac:dyDescent="0.2">
      <c r="A253">
        <v>10</v>
      </c>
      <c r="B253" s="4">
        <f t="shared" si="31"/>
        <v>44677</v>
      </c>
      <c r="C253" s="5">
        <f t="shared" si="32"/>
        <v>2.6666666666666643</v>
      </c>
      <c r="D253" s="5">
        <f>D252-(JDB_Angela!C93+JDB_Aurelie!C70+JDB_Coralie!C122+JDB_Coralie!C123)</f>
        <v>4.2247023809523805</v>
      </c>
      <c r="E253" s="9">
        <f t="shared" si="30"/>
        <v>0.96433423913043481</v>
      </c>
    </row>
    <row r="254" spans="1:5" x14ac:dyDescent="0.2">
      <c r="A254">
        <v>11</v>
      </c>
      <c r="B254" s="4">
        <f t="shared" si="31"/>
        <v>44678</v>
      </c>
      <c r="C254" s="5">
        <f t="shared" si="32"/>
        <v>2.4761904761904736</v>
      </c>
      <c r="D254" s="5">
        <f t="shared" si="33"/>
        <v>4.2247023809523805</v>
      </c>
      <c r="E254" s="9">
        <f t="shared" si="30"/>
        <v>0.96433423913043481</v>
      </c>
    </row>
    <row r="255" spans="1:5" x14ac:dyDescent="0.2">
      <c r="A255">
        <v>12</v>
      </c>
      <c r="B255" s="4">
        <f t="shared" si="31"/>
        <v>44679</v>
      </c>
      <c r="C255" s="5">
        <f t="shared" si="32"/>
        <v>2.2857142857142829</v>
      </c>
      <c r="D255" s="5">
        <f t="shared" si="33"/>
        <v>4.2247023809523805</v>
      </c>
      <c r="E255" s="9">
        <f t="shared" si="30"/>
        <v>0.96433423913043481</v>
      </c>
    </row>
    <row r="256" spans="1:5" x14ac:dyDescent="0.2">
      <c r="A256">
        <v>13</v>
      </c>
      <c r="B256" s="4">
        <f t="shared" si="31"/>
        <v>44680</v>
      </c>
      <c r="C256" s="5">
        <f t="shared" si="32"/>
        <v>2.0952380952380922</v>
      </c>
      <c r="D256" s="5">
        <f t="shared" si="33"/>
        <v>4.2247023809523805</v>
      </c>
      <c r="E256" s="9">
        <f t="shared" si="30"/>
        <v>0.96433423913043481</v>
      </c>
    </row>
    <row r="257" spans="1:5" x14ac:dyDescent="0.2">
      <c r="A257">
        <v>14</v>
      </c>
      <c r="B257" s="4">
        <f t="shared" si="31"/>
        <v>44681</v>
      </c>
      <c r="C257" s="5">
        <f t="shared" si="32"/>
        <v>1.9047619047619018</v>
      </c>
      <c r="D257" s="5">
        <f>D256-(JDB_Aurelie!C71+JDB_Aurelie!C72)</f>
        <v>4.1101190476190474</v>
      </c>
      <c r="E257" s="9">
        <f t="shared" si="30"/>
        <v>0.93817934782608703</v>
      </c>
    </row>
    <row r="258" spans="1:5" x14ac:dyDescent="0.2">
      <c r="A258">
        <v>15</v>
      </c>
      <c r="B258" s="4">
        <f t="shared" si="31"/>
        <v>44682</v>
      </c>
      <c r="C258" s="5">
        <f t="shared" si="32"/>
        <v>1.7142857142857113</v>
      </c>
      <c r="D258" s="5">
        <f t="shared" si="33"/>
        <v>4.1101190476190474</v>
      </c>
      <c r="E258" s="9">
        <f t="shared" si="30"/>
        <v>0.93817934782608703</v>
      </c>
    </row>
    <row r="259" spans="1:5" x14ac:dyDescent="0.2">
      <c r="A259">
        <v>16</v>
      </c>
      <c r="B259" s="4">
        <f t="shared" si="31"/>
        <v>44683</v>
      </c>
      <c r="C259" s="5">
        <f t="shared" si="32"/>
        <v>1.5238095238095208</v>
      </c>
      <c r="D259" s="5">
        <f t="shared" si="33"/>
        <v>4.1101190476190474</v>
      </c>
      <c r="E259" s="9">
        <f t="shared" si="30"/>
        <v>0.93817934782608703</v>
      </c>
    </row>
    <row r="260" spans="1:5" x14ac:dyDescent="0.2">
      <c r="A260">
        <v>17</v>
      </c>
      <c r="B260" s="4">
        <f t="shared" si="31"/>
        <v>44684</v>
      </c>
      <c r="C260" s="5">
        <f t="shared" si="32"/>
        <v>1.3333333333333304</v>
      </c>
      <c r="D260" s="5">
        <f>D259-(JDB_Aurelie!C73)</f>
        <v>4.0684523809523805</v>
      </c>
      <c r="E260" s="9">
        <f t="shared" si="30"/>
        <v>0.92866847826086951</v>
      </c>
    </row>
    <row r="261" spans="1:5" x14ac:dyDescent="0.2">
      <c r="A261">
        <v>18</v>
      </c>
      <c r="B261" s="4">
        <f t="shared" si="31"/>
        <v>44685</v>
      </c>
      <c r="C261" s="5">
        <f t="shared" si="32"/>
        <v>1.1428571428571399</v>
      </c>
      <c r="D261" s="5">
        <f>D260</f>
        <v>4.0684523809523805</v>
      </c>
      <c r="E261" s="9">
        <f t="shared" si="30"/>
        <v>0.92866847826086951</v>
      </c>
    </row>
    <row r="262" spans="1:5" x14ac:dyDescent="0.2">
      <c r="A262">
        <v>19</v>
      </c>
      <c r="B262" s="4">
        <f t="shared" si="31"/>
        <v>44686</v>
      </c>
      <c r="C262" s="5">
        <f t="shared" si="32"/>
        <v>0.95238095238094944</v>
      </c>
      <c r="D262" s="5">
        <f>D261-(JDB_Angela!C94)</f>
        <v>4.0267857142857135</v>
      </c>
      <c r="E262" s="9">
        <f t="shared" si="30"/>
        <v>0.91915760869565211</v>
      </c>
    </row>
    <row r="263" spans="1:5" x14ac:dyDescent="0.2">
      <c r="A263">
        <v>20</v>
      </c>
      <c r="B263" s="4">
        <f t="shared" si="31"/>
        <v>44687</v>
      </c>
      <c r="C263" s="5">
        <f t="shared" si="32"/>
        <v>0.76190476190475898</v>
      </c>
      <c r="D263" s="5">
        <f>D262-(JDB_Aurelie!C74)</f>
        <v>3.9017857142857135</v>
      </c>
      <c r="E263" s="9">
        <f t="shared" si="30"/>
        <v>0.89062499999999989</v>
      </c>
    </row>
    <row r="264" spans="1:5" x14ac:dyDescent="0.2">
      <c r="A264">
        <v>21</v>
      </c>
      <c r="B264" s="4">
        <f t="shared" si="31"/>
        <v>44688</v>
      </c>
      <c r="C264" s="5">
        <f t="shared" si="32"/>
        <v>0.57142857142856851</v>
      </c>
      <c r="D264" s="5">
        <f t="shared" si="33"/>
        <v>3.9017857142857135</v>
      </c>
      <c r="E264" s="9">
        <f t="shared" si="30"/>
        <v>0.89062499999999989</v>
      </c>
    </row>
    <row r="265" spans="1:5" x14ac:dyDescent="0.2">
      <c r="A265">
        <v>22</v>
      </c>
      <c r="B265" s="4">
        <f t="shared" si="31"/>
        <v>44689</v>
      </c>
      <c r="C265" s="5">
        <f t="shared" si="32"/>
        <v>0.38095238095237804</v>
      </c>
      <c r="D265" s="5">
        <f>D264-(JDB_Aurelie!C75)</f>
        <v>3.8392857142857135</v>
      </c>
      <c r="E265" s="9">
        <f t="shared" si="30"/>
        <v>0.87635869565217384</v>
      </c>
    </row>
    <row r="266" spans="1:5" x14ac:dyDescent="0.2">
      <c r="A266">
        <v>23</v>
      </c>
      <c r="B266" s="4">
        <f t="shared" si="31"/>
        <v>44690</v>
      </c>
      <c r="C266" s="5">
        <f t="shared" si="32"/>
        <v>0.19047619047618758</v>
      </c>
      <c r="D266" s="5">
        <f>D265-(JDB_Aurelie!C76+JDB_Aurelie!C77)</f>
        <v>3.7767857142857135</v>
      </c>
      <c r="E266" s="9">
        <f t="shared" si="30"/>
        <v>0.86209239130434778</v>
      </c>
    </row>
    <row r="270" spans="1:5" ht="26" x14ac:dyDescent="0.2">
      <c r="B270" s="145" t="s">
        <v>328</v>
      </c>
      <c r="C270" s="146"/>
      <c r="D270" s="146"/>
      <c r="E270" s="146"/>
    </row>
    <row r="271" spans="1:5" x14ac:dyDescent="0.2">
      <c r="A271">
        <v>1</v>
      </c>
      <c r="B271" s="4">
        <f>B266+1</f>
        <v>44691</v>
      </c>
      <c r="C271" s="5">
        <f>($F$1*4/7)*A291</f>
        <v>4</v>
      </c>
      <c r="D271" s="5">
        <f>C271-(JDB_Angela!C95)</f>
        <v>3.9583333333333335</v>
      </c>
      <c r="E271" s="9">
        <f>D271/$C$271</f>
        <v>0.98958333333333337</v>
      </c>
    </row>
    <row r="272" spans="1:5" x14ac:dyDescent="0.2">
      <c r="A272">
        <v>2</v>
      </c>
      <c r="B272" s="4">
        <f>B271+1</f>
        <v>44692</v>
      </c>
      <c r="C272" s="5">
        <f>C271-(($F$1/7)*4)</f>
        <v>3.8095238095238093</v>
      </c>
      <c r="D272" s="5">
        <f>D271-(JDB_Angela!C96+JDB_Coralie!C127+JDB_Coralie!C128)</f>
        <v>3.8784722222222223</v>
      </c>
      <c r="E272" s="9">
        <f t="shared" ref="E272:E291" si="34">D272/$C$271</f>
        <v>0.96961805555555558</v>
      </c>
    </row>
    <row r="273" spans="1:5" x14ac:dyDescent="0.2">
      <c r="A273">
        <v>3</v>
      </c>
      <c r="B273" s="4">
        <f t="shared" ref="B273:B291" si="35">B272+1</f>
        <v>44693</v>
      </c>
      <c r="C273" s="5">
        <f t="shared" ref="C273:C291" si="36">C272-(($F$1/7)*4)</f>
        <v>3.6190476190476186</v>
      </c>
      <c r="D273" s="5">
        <f t="shared" ref="D273:D291" si="37">D272</f>
        <v>3.8784722222222223</v>
      </c>
      <c r="E273" s="9">
        <f t="shared" si="34"/>
        <v>0.96961805555555558</v>
      </c>
    </row>
    <row r="274" spans="1:5" x14ac:dyDescent="0.2">
      <c r="A274">
        <v>4</v>
      </c>
      <c r="B274" s="4">
        <f t="shared" si="35"/>
        <v>44694</v>
      </c>
      <c r="C274" s="5">
        <f t="shared" si="36"/>
        <v>3.4285714285714279</v>
      </c>
      <c r="D274" s="5">
        <f>D273-(JDB_Angela!C97+JDB_Angela!C98+JDB_Coralie!C129)</f>
        <v>3.7986111111111112</v>
      </c>
      <c r="E274" s="9">
        <f t="shared" si="34"/>
        <v>0.94965277777777779</v>
      </c>
    </row>
    <row r="275" spans="1:5" x14ac:dyDescent="0.2">
      <c r="A275">
        <v>5</v>
      </c>
      <c r="B275" s="4">
        <f t="shared" si="35"/>
        <v>44695</v>
      </c>
      <c r="C275" s="5">
        <f t="shared" si="36"/>
        <v>3.2380952380952372</v>
      </c>
      <c r="D275" s="5">
        <f t="shared" si="37"/>
        <v>3.7986111111111112</v>
      </c>
      <c r="E275" s="9">
        <f t="shared" si="34"/>
        <v>0.94965277777777779</v>
      </c>
    </row>
    <row r="276" spans="1:5" x14ac:dyDescent="0.2">
      <c r="A276">
        <v>6</v>
      </c>
      <c r="B276" s="4">
        <f t="shared" si="35"/>
        <v>44696</v>
      </c>
      <c r="C276" s="5">
        <f t="shared" si="36"/>
        <v>3.0476190476190466</v>
      </c>
      <c r="D276" s="5">
        <f t="shared" si="37"/>
        <v>3.7986111111111112</v>
      </c>
      <c r="E276" s="9">
        <f t="shared" si="34"/>
        <v>0.94965277777777779</v>
      </c>
    </row>
    <row r="277" spans="1:5" x14ac:dyDescent="0.2">
      <c r="A277">
        <v>7</v>
      </c>
      <c r="B277" s="4">
        <f t="shared" si="35"/>
        <v>44697</v>
      </c>
      <c r="C277" s="5">
        <f t="shared" si="36"/>
        <v>2.8571428571428559</v>
      </c>
      <c r="D277" s="5">
        <f>D276-(JDB_Angela!C99+JDB_Angela!C100+JDB_Angela!C101+JDB_Angela!C102+JDB_Angela!C103+JDB_Angela!C104+JDB_Aurelie!C78+JDB_Aurelie!C79+JDB_Coralie!C130+JDB_Coralie!C131+JDB_Coralie!C132+JDB_Coralie!C133+JDB_Coralie!C134+JDB_Coralie!C135+JDB_Coralie!C136+JDB_Constantin!C42+JDB_Constantin!C43+JDB_Constantin!C44+JDB_Constantin!C45)</f>
        <v>2.5173611111111112</v>
      </c>
      <c r="E277" s="9">
        <f t="shared" si="34"/>
        <v>0.62934027777777779</v>
      </c>
    </row>
    <row r="278" spans="1:5" x14ac:dyDescent="0.2">
      <c r="A278">
        <v>8</v>
      </c>
      <c r="B278" s="4">
        <f t="shared" si="35"/>
        <v>44698</v>
      </c>
      <c r="C278" s="5">
        <f t="shared" si="36"/>
        <v>2.6666666666666652</v>
      </c>
      <c r="D278" s="5">
        <f>D277-(JDB_Coralie!C137+JDB_Coralie!C138+JDB_Constantin!C46+JDB_Commun!C30*4)</f>
        <v>1.9131944444444444</v>
      </c>
      <c r="E278" s="9">
        <f t="shared" si="34"/>
        <v>0.4782986111111111</v>
      </c>
    </row>
    <row r="279" spans="1:5" x14ac:dyDescent="0.2">
      <c r="A279">
        <v>9</v>
      </c>
      <c r="B279" s="4">
        <f t="shared" si="35"/>
        <v>44699</v>
      </c>
      <c r="C279" s="5">
        <f t="shared" si="36"/>
        <v>2.4761904761904745</v>
      </c>
      <c r="D279" s="5">
        <f>D278-(JDB_Aurelie!C80+JDB_Constantin!C47)</f>
        <v>1.3298611111111112</v>
      </c>
      <c r="E279" s="9">
        <f t="shared" si="34"/>
        <v>0.33246527777777779</v>
      </c>
    </row>
    <row r="280" spans="1:5" x14ac:dyDescent="0.2">
      <c r="A280">
        <v>10</v>
      </c>
      <c r="B280" s="4">
        <f t="shared" si="35"/>
        <v>44700</v>
      </c>
      <c r="C280" s="5">
        <f t="shared" si="36"/>
        <v>2.2857142857142838</v>
      </c>
      <c r="D280" s="5">
        <f>D279-(JDB_Aurelie!C81)</f>
        <v>1.2673611111111112</v>
      </c>
      <c r="E280" s="9">
        <f t="shared" si="34"/>
        <v>0.31684027777777779</v>
      </c>
    </row>
    <row r="281" spans="1:5" x14ac:dyDescent="0.2">
      <c r="A281">
        <v>11</v>
      </c>
      <c r="B281" s="4">
        <f t="shared" si="35"/>
        <v>44701</v>
      </c>
      <c r="C281" s="5">
        <f t="shared" si="36"/>
        <v>2.0952380952380931</v>
      </c>
      <c r="D281" s="5">
        <f t="shared" si="37"/>
        <v>1.2673611111111112</v>
      </c>
      <c r="E281" s="9">
        <f t="shared" si="34"/>
        <v>0.31684027777777779</v>
      </c>
    </row>
    <row r="282" spans="1:5" x14ac:dyDescent="0.2">
      <c r="A282">
        <v>12</v>
      </c>
      <c r="B282" s="4">
        <f t="shared" si="35"/>
        <v>44702</v>
      </c>
      <c r="C282" s="5">
        <f t="shared" si="36"/>
        <v>1.9047619047619027</v>
      </c>
      <c r="D282" s="5">
        <f>D281-(JDB_Aurelie!C82)</f>
        <v>1.1423611111111112</v>
      </c>
      <c r="E282" s="9">
        <f t="shared" si="34"/>
        <v>0.28559027777777779</v>
      </c>
    </row>
    <row r="283" spans="1:5" x14ac:dyDescent="0.2">
      <c r="A283">
        <v>13</v>
      </c>
      <c r="B283" s="4">
        <f t="shared" si="35"/>
        <v>44703</v>
      </c>
      <c r="C283" s="5">
        <f t="shared" si="36"/>
        <v>1.7142857142857122</v>
      </c>
      <c r="D283" s="5">
        <f>D282-(JDB_Aurelie!C83+JDB_Coralie!C143)</f>
        <v>0.8715277777777779</v>
      </c>
      <c r="E283" s="9">
        <f t="shared" si="34"/>
        <v>0.21788194444444448</v>
      </c>
    </row>
    <row r="284" spans="1:5" x14ac:dyDescent="0.2">
      <c r="A284">
        <v>14</v>
      </c>
      <c r="B284" s="4">
        <f t="shared" si="35"/>
        <v>44704</v>
      </c>
      <c r="C284" s="5">
        <f t="shared" si="36"/>
        <v>1.5238095238095217</v>
      </c>
      <c r="D284" s="5">
        <f>D283-(JDB_Angela!C105+JDB_Angela!C106+JDB_Angela!C107+JDB_Angela!C108+JDB_Angela!C109+JDB_Aurelie!C84+JDB_Aurelie!C85)</f>
        <v>0.40972222222222232</v>
      </c>
      <c r="E284" s="9">
        <f t="shared" si="34"/>
        <v>0.10243055555555558</v>
      </c>
    </row>
    <row r="285" spans="1:5" x14ac:dyDescent="0.2">
      <c r="A285">
        <v>15</v>
      </c>
      <c r="B285" s="4">
        <f t="shared" si="35"/>
        <v>44705</v>
      </c>
      <c r="C285" s="5">
        <f t="shared" si="36"/>
        <v>1.3333333333333313</v>
      </c>
      <c r="D285" s="5">
        <f>D284-(JDB_Angela!C110+JDB_Aurelie!C87+JDB_Aurelie!C86+JDB_Coralie!C144)</f>
        <v>1.3888888888889006E-2</v>
      </c>
      <c r="E285" s="9">
        <f t="shared" si="34"/>
        <v>3.4722222222222515E-3</v>
      </c>
    </row>
    <row r="286" spans="1:5" x14ac:dyDescent="0.2">
      <c r="A286">
        <v>16</v>
      </c>
      <c r="B286" s="4">
        <f t="shared" si="35"/>
        <v>44706</v>
      </c>
      <c r="C286" s="5">
        <f t="shared" si="36"/>
        <v>1.1428571428571408</v>
      </c>
      <c r="D286" s="5">
        <f t="shared" si="37"/>
        <v>1.3888888888889006E-2</v>
      </c>
      <c r="E286" s="9">
        <f t="shared" si="34"/>
        <v>3.4722222222222515E-3</v>
      </c>
    </row>
    <row r="287" spans="1:5" x14ac:dyDescent="0.2">
      <c r="A287">
        <v>17</v>
      </c>
      <c r="B287" s="4">
        <f t="shared" si="35"/>
        <v>44707</v>
      </c>
      <c r="C287" s="5">
        <f t="shared" si="36"/>
        <v>0.95238095238095033</v>
      </c>
      <c r="D287" s="5">
        <f t="shared" si="37"/>
        <v>1.3888888888889006E-2</v>
      </c>
      <c r="E287" s="9">
        <f t="shared" si="34"/>
        <v>3.4722222222222515E-3</v>
      </c>
    </row>
    <row r="288" spans="1:5" x14ac:dyDescent="0.2">
      <c r="A288">
        <v>18</v>
      </c>
      <c r="B288" s="4">
        <f t="shared" si="35"/>
        <v>44708</v>
      </c>
      <c r="C288" s="5">
        <f t="shared" si="36"/>
        <v>0.76190476190475986</v>
      </c>
      <c r="D288" s="5">
        <f t="shared" si="37"/>
        <v>1.3888888888889006E-2</v>
      </c>
      <c r="E288" s="9">
        <f t="shared" si="34"/>
        <v>3.4722222222222515E-3</v>
      </c>
    </row>
    <row r="289" spans="1:5" x14ac:dyDescent="0.2">
      <c r="A289">
        <v>19</v>
      </c>
      <c r="B289" s="4">
        <f t="shared" si="35"/>
        <v>44709</v>
      </c>
      <c r="C289" s="5">
        <f t="shared" si="36"/>
        <v>0.5714285714285694</v>
      </c>
      <c r="D289" s="5">
        <f t="shared" si="37"/>
        <v>1.3888888888889006E-2</v>
      </c>
      <c r="E289" s="9">
        <f t="shared" si="34"/>
        <v>3.4722222222222515E-3</v>
      </c>
    </row>
    <row r="290" spans="1:5" x14ac:dyDescent="0.2">
      <c r="A290">
        <v>20</v>
      </c>
      <c r="B290" s="4">
        <f t="shared" si="35"/>
        <v>44710</v>
      </c>
      <c r="C290" s="5">
        <f t="shared" si="36"/>
        <v>0.38095238095237893</v>
      </c>
      <c r="D290" s="5">
        <f t="shared" si="37"/>
        <v>1.3888888888889006E-2</v>
      </c>
      <c r="E290" s="9">
        <f t="shared" si="34"/>
        <v>3.4722222222222515E-3</v>
      </c>
    </row>
    <row r="291" spans="1:5" x14ac:dyDescent="0.2">
      <c r="A291">
        <v>21</v>
      </c>
      <c r="B291" s="4">
        <f t="shared" si="35"/>
        <v>44711</v>
      </c>
      <c r="C291" s="5">
        <f t="shared" si="36"/>
        <v>0.19047619047618847</v>
      </c>
      <c r="D291" s="5">
        <f t="shared" si="37"/>
        <v>1.3888888888889006E-2</v>
      </c>
      <c r="E291" s="9">
        <f t="shared" si="34"/>
        <v>3.4722222222222515E-3</v>
      </c>
    </row>
  </sheetData>
  <mergeCells count="10">
    <mergeCell ref="B243:E243"/>
    <mergeCell ref="B270:E270"/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75" priority="12" timePeriod="today">
      <formula>FLOOR(B1,1)=TODAY()</formula>
    </cfRule>
  </conditionalFormatting>
  <conditionalFormatting sqref="B150:E187">
    <cfRule type="timePeriod" dxfId="74" priority="10" timePeriod="today">
      <formula>FLOOR(B150,1)=TODAY()</formula>
    </cfRule>
  </conditionalFormatting>
  <conditionalFormatting sqref="B25:E25">
    <cfRule type="timePeriod" dxfId="73" priority="9" timePeriod="today">
      <formula>FLOOR(B25,1)=TODAY()</formula>
    </cfRule>
  </conditionalFormatting>
  <conditionalFormatting sqref="B22:E24">
    <cfRule type="timePeriod" dxfId="72" priority="8" timePeriod="today">
      <formula>FLOOR(B22,1)=TODAY()</formula>
    </cfRule>
  </conditionalFormatting>
  <conditionalFormatting sqref="B54:E57">
    <cfRule type="timePeriod" dxfId="71" priority="7" timePeriod="today">
      <formula>FLOOR(B54,1)=TODAY()</formula>
    </cfRule>
  </conditionalFormatting>
  <conditionalFormatting sqref="B107:E107">
    <cfRule type="timePeriod" dxfId="70" priority="6" timePeriod="today">
      <formula>FLOOR(B107,1)=TODAY()</formula>
    </cfRule>
  </conditionalFormatting>
  <conditionalFormatting sqref="B191:E213">
    <cfRule type="timePeriod" dxfId="69" priority="5" timePeriod="today">
      <formula>FLOOR(B191,1)=TODAY()</formula>
    </cfRule>
  </conditionalFormatting>
  <conditionalFormatting sqref="B217:E239">
    <cfRule type="timePeriod" dxfId="68" priority="4" timePeriod="today">
      <formula>FLOOR(B217,1)=TODAY()</formula>
    </cfRule>
  </conditionalFormatting>
  <conditionalFormatting sqref="B243:E266">
    <cfRule type="timePeriod" dxfId="67" priority="2" timePeriod="today">
      <formula>FLOOR(B243,1)=TODAY()</formula>
    </cfRule>
  </conditionalFormatting>
  <conditionalFormatting sqref="B270:E291">
    <cfRule type="timePeriod" dxfId="66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7"/>
  <sheetViews>
    <sheetView showGridLines="0" topLeftCell="A129" zoomScale="113" zoomScaleNormal="115" workbookViewId="0">
      <selection activeCell="B144" sqref="B144:D14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7" t="s">
        <v>123</v>
      </c>
      <c r="C1" s="148"/>
      <c r="D1" s="14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5">
        <v>44627</v>
      </c>
      <c r="C92" s="116">
        <v>3.472222222222222E-3</v>
      </c>
      <c r="D92" s="117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44650</v>
      </c>
      <c r="C113" s="66">
        <v>3.472222222222222E-3</v>
      </c>
      <c r="D113" s="63" t="s">
        <v>323</v>
      </c>
    </row>
    <row r="114" spans="2:4" ht="30.75" customHeight="1" x14ac:dyDescent="0.2">
      <c r="B114" s="77">
        <v>44655</v>
      </c>
      <c r="C114" s="66">
        <v>0.16666666666666666</v>
      </c>
      <c r="D114" s="63" t="s">
        <v>304</v>
      </c>
    </row>
    <row r="115" spans="2:4" ht="30.75" customHeight="1" x14ac:dyDescent="0.2">
      <c r="B115" s="77">
        <v>44656</v>
      </c>
      <c r="C115" s="66">
        <v>6.9444444444444441E-3</v>
      </c>
      <c r="D115" s="63" t="s">
        <v>305</v>
      </c>
    </row>
    <row r="116" spans="2:4" ht="30.75" customHeight="1" x14ac:dyDescent="0.2">
      <c r="B116" s="77">
        <v>44656</v>
      </c>
      <c r="C116" s="66">
        <v>6.25E-2</v>
      </c>
      <c r="D116" s="63" t="s">
        <v>306</v>
      </c>
    </row>
    <row r="117" spans="2:4" ht="30.75" customHeight="1" x14ac:dyDescent="0.2">
      <c r="B117" s="77">
        <v>44657</v>
      </c>
      <c r="C117" s="66">
        <v>3.472222222222222E-3</v>
      </c>
      <c r="D117" s="63" t="s">
        <v>318</v>
      </c>
    </row>
    <row r="118" spans="2:4" ht="30.75" customHeight="1" x14ac:dyDescent="0.2">
      <c r="B118" s="77">
        <v>44662</v>
      </c>
      <c r="C118" s="66">
        <v>2.0833333333333332E-2</v>
      </c>
      <c r="D118" s="63" t="s">
        <v>319</v>
      </c>
    </row>
    <row r="119" spans="2:4" ht="30.75" customHeight="1" x14ac:dyDescent="0.2">
      <c r="B119" s="77">
        <v>44662</v>
      </c>
      <c r="C119" s="66">
        <v>2.0833333333333332E-2</v>
      </c>
      <c r="D119" s="63" t="s">
        <v>320</v>
      </c>
    </row>
    <row r="120" spans="2:4" ht="30.75" customHeight="1" x14ac:dyDescent="0.2">
      <c r="B120" s="77" t="s">
        <v>321</v>
      </c>
      <c r="C120" s="66">
        <v>7.2916666666666671E-2</v>
      </c>
      <c r="D120" s="63" t="s">
        <v>322</v>
      </c>
    </row>
    <row r="121" spans="2:4" ht="30.75" customHeight="1" thickBot="1" x14ac:dyDescent="0.25">
      <c r="B121" s="78">
        <v>44663</v>
      </c>
      <c r="C121" s="74">
        <v>0.16666666666666666</v>
      </c>
      <c r="D121" s="62" t="s">
        <v>325</v>
      </c>
    </row>
    <row r="122" spans="2:4" ht="30.75" customHeight="1" thickTop="1" x14ac:dyDescent="0.2">
      <c r="B122" s="77">
        <v>44677</v>
      </c>
      <c r="C122" s="66">
        <v>1.0416666666666666E-2</v>
      </c>
      <c r="D122" s="63" t="s">
        <v>326</v>
      </c>
    </row>
    <row r="123" spans="2:4" ht="30.75" customHeight="1" x14ac:dyDescent="0.2">
      <c r="B123" s="77">
        <v>44677</v>
      </c>
      <c r="C123" s="66">
        <v>3.472222222222222E-3</v>
      </c>
      <c r="D123" s="63" t="s">
        <v>163</v>
      </c>
    </row>
    <row r="124" spans="2:4" ht="30.75" customHeight="1" x14ac:dyDescent="0.2">
      <c r="B124" s="77">
        <v>44681</v>
      </c>
      <c r="C124" s="66">
        <v>0.125</v>
      </c>
      <c r="D124" s="63" t="s">
        <v>344</v>
      </c>
    </row>
    <row r="125" spans="2:4" ht="30.75" customHeight="1" x14ac:dyDescent="0.2">
      <c r="B125" s="77">
        <v>44684</v>
      </c>
      <c r="C125" s="66">
        <v>0.17708333333333334</v>
      </c>
      <c r="D125" s="63" t="s">
        <v>344</v>
      </c>
    </row>
    <row r="126" spans="2:4" ht="30" customHeight="1" thickBot="1" x14ac:dyDescent="0.25">
      <c r="B126" s="78">
        <v>44685</v>
      </c>
      <c r="C126" s="74">
        <v>0.20833333333333334</v>
      </c>
      <c r="D126" s="62" t="s">
        <v>344</v>
      </c>
    </row>
    <row r="127" spans="2:4" ht="30.75" customHeight="1" thickTop="1" x14ac:dyDescent="0.2">
      <c r="B127" s="77">
        <v>44692</v>
      </c>
      <c r="C127" s="66">
        <v>3.472222222222222E-3</v>
      </c>
      <c r="D127" s="64" t="s">
        <v>341</v>
      </c>
    </row>
    <row r="128" spans="2:4" ht="30.75" customHeight="1" x14ac:dyDescent="0.2">
      <c r="B128" s="77">
        <v>44692</v>
      </c>
      <c r="C128" s="66">
        <v>1.3888888888888888E-2</v>
      </c>
      <c r="D128" s="63" t="s">
        <v>135</v>
      </c>
    </row>
    <row r="129" spans="2:4" ht="30.75" customHeight="1" x14ac:dyDescent="0.2">
      <c r="B129" s="77">
        <v>44694</v>
      </c>
      <c r="C129" s="66">
        <v>6.9444444444444441E-3</v>
      </c>
      <c r="D129" s="63" t="s">
        <v>320</v>
      </c>
    </row>
    <row r="130" spans="2:4" ht="30.75" customHeight="1" x14ac:dyDescent="0.2">
      <c r="B130" s="77">
        <v>44697</v>
      </c>
      <c r="C130" s="66">
        <v>6.25E-2</v>
      </c>
      <c r="D130" s="63" t="s">
        <v>342</v>
      </c>
    </row>
    <row r="131" spans="2:4" ht="30.75" customHeight="1" x14ac:dyDescent="0.2">
      <c r="B131" s="77">
        <v>44697</v>
      </c>
      <c r="C131" s="66">
        <v>6.9444444444444441E-3</v>
      </c>
      <c r="D131" s="63" t="s">
        <v>345</v>
      </c>
    </row>
    <row r="132" spans="2:4" ht="30.75" customHeight="1" x14ac:dyDescent="0.2">
      <c r="B132" s="77">
        <v>44697</v>
      </c>
      <c r="C132" s="66">
        <v>4.1666666666666664E-2</v>
      </c>
      <c r="D132" s="63" t="s">
        <v>346</v>
      </c>
    </row>
    <row r="133" spans="2:4" ht="30.75" customHeight="1" x14ac:dyDescent="0.2">
      <c r="B133" s="77">
        <v>44697</v>
      </c>
      <c r="C133" s="66">
        <v>6.9444444444444441E-3</v>
      </c>
      <c r="D133" s="63" t="s">
        <v>135</v>
      </c>
    </row>
    <row r="134" spans="2:4" ht="30.75" customHeight="1" x14ac:dyDescent="0.2">
      <c r="B134" s="77">
        <v>44697</v>
      </c>
      <c r="C134" s="66">
        <v>2.0833333333333332E-2</v>
      </c>
      <c r="D134" s="63" t="s">
        <v>238</v>
      </c>
    </row>
    <row r="135" spans="2:4" ht="30.75" customHeight="1" x14ac:dyDescent="0.2">
      <c r="B135" s="77">
        <v>44697</v>
      </c>
      <c r="C135" s="66">
        <v>2.7777777777777776E-2</v>
      </c>
      <c r="D135" s="63" t="s">
        <v>347</v>
      </c>
    </row>
    <row r="136" spans="2:4" ht="30.75" customHeight="1" x14ac:dyDescent="0.2">
      <c r="B136" s="77">
        <v>44697</v>
      </c>
      <c r="C136" s="66">
        <v>0.14930555555555555</v>
      </c>
      <c r="D136" s="63" t="s">
        <v>348</v>
      </c>
    </row>
    <row r="137" spans="2:4" ht="30.75" customHeight="1" x14ac:dyDescent="0.2">
      <c r="B137" s="77">
        <v>44698</v>
      </c>
      <c r="C137" s="66">
        <v>4.1666666666666664E-2</v>
      </c>
      <c r="D137" s="63" t="s">
        <v>349</v>
      </c>
    </row>
    <row r="138" spans="2:4" ht="30.75" customHeight="1" x14ac:dyDescent="0.2">
      <c r="B138" s="77">
        <v>44698</v>
      </c>
      <c r="C138" s="66">
        <v>0.10416666666666667</v>
      </c>
      <c r="D138" s="63" t="s">
        <v>350</v>
      </c>
    </row>
    <row r="139" spans="2:4" ht="30.75" customHeight="1" x14ac:dyDescent="0.2">
      <c r="B139" s="77">
        <v>44700</v>
      </c>
      <c r="C139" s="66">
        <v>3.125E-2</v>
      </c>
      <c r="D139" s="63" t="s">
        <v>359</v>
      </c>
    </row>
    <row r="140" spans="2:4" ht="30.75" customHeight="1" x14ac:dyDescent="0.2">
      <c r="B140" s="77">
        <v>44700</v>
      </c>
      <c r="C140" s="66">
        <v>4.1666666666666664E-2</v>
      </c>
      <c r="D140" s="63" t="s">
        <v>360</v>
      </c>
    </row>
    <row r="141" spans="2:4" ht="30.75" customHeight="1" x14ac:dyDescent="0.2">
      <c r="B141" s="77">
        <v>44700</v>
      </c>
      <c r="C141" s="66">
        <v>6.9444444444444441E-3</v>
      </c>
      <c r="D141" s="63" t="s">
        <v>361</v>
      </c>
    </row>
    <row r="142" spans="2:4" ht="30.75" customHeight="1" x14ac:dyDescent="0.2">
      <c r="B142" s="77">
        <v>44701</v>
      </c>
      <c r="C142" s="66">
        <v>0.16666666666666666</v>
      </c>
      <c r="D142" s="63" t="s">
        <v>362</v>
      </c>
    </row>
    <row r="143" spans="2:4" ht="30.75" customHeight="1" x14ac:dyDescent="0.2">
      <c r="B143" s="77">
        <v>44703</v>
      </c>
      <c r="C143" s="66">
        <v>0.25</v>
      </c>
      <c r="D143" s="63" t="s">
        <v>362</v>
      </c>
    </row>
    <row r="144" spans="2:4" ht="30.75" customHeight="1" x14ac:dyDescent="0.2">
      <c r="B144" s="77">
        <v>44705</v>
      </c>
      <c r="C144" s="66">
        <v>0.125</v>
      </c>
      <c r="D144" s="63" t="s">
        <v>362</v>
      </c>
    </row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38" zoomScaleNormal="100" workbookViewId="0">
      <selection activeCell="D52" sqref="D5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7" t="s">
        <v>184</v>
      </c>
      <c r="C1" s="148"/>
      <c r="D1" s="14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thickBot="1" x14ac:dyDescent="0.25">
      <c r="B41" s="87">
        <v>44655</v>
      </c>
      <c r="C41" s="82">
        <v>4.1666666666666664E-2</v>
      </c>
      <c r="D41" s="30" t="s">
        <v>312</v>
      </c>
    </row>
    <row r="42" spans="2:4" ht="30.75" customHeight="1" thickTop="1" x14ac:dyDescent="0.2">
      <c r="B42" s="86">
        <v>44697</v>
      </c>
      <c r="C42" s="84">
        <v>4.1666666666666664E-2</v>
      </c>
      <c r="D42" s="85" t="s">
        <v>351</v>
      </c>
    </row>
    <row r="43" spans="2:4" ht="30.75" customHeight="1" x14ac:dyDescent="0.2">
      <c r="B43" s="86">
        <v>44697</v>
      </c>
      <c r="C43" s="84">
        <v>0.125</v>
      </c>
      <c r="D43" s="85" t="s">
        <v>352</v>
      </c>
    </row>
    <row r="44" spans="2:4" ht="30.75" customHeight="1" x14ac:dyDescent="0.2">
      <c r="B44" s="86">
        <v>44697</v>
      </c>
      <c r="C44" s="84">
        <v>0.16666666666666666</v>
      </c>
      <c r="D44" s="85" t="s">
        <v>353</v>
      </c>
    </row>
    <row r="45" spans="2:4" ht="30.75" customHeight="1" x14ac:dyDescent="0.2">
      <c r="B45" s="86">
        <v>44697</v>
      </c>
      <c r="C45" s="84">
        <v>8.3333333333333329E-2</v>
      </c>
      <c r="D45" s="85" t="s">
        <v>354</v>
      </c>
    </row>
    <row r="46" spans="2:4" ht="30.75" customHeight="1" x14ac:dyDescent="0.2">
      <c r="B46" s="86">
        <v>44698</v>
      </c>
      <c r="C46" s="84">
        <v>0.16666666666666666</v>
      </c>
      <c r="D46" s="85" t="s">
        <v>355</v>
      </c>
    </row>
    <row r="47" spans="2:4" ht="30.75" customHeight="1" x14ac:dyDescent="0.2">
      <c r="B47" s="86">
        <v>44699</v>
      </c>
      <c r="C47" s="84">
        <v>0.45833333333333331</v>
      </c>
      <c r="D47" s="85" t="s">
        <v>358</v>
      </c>
    </row>
    <row r="48" spans="2:4" ht="30.75" customHeight="1" x14ac:dyDescent="0.2">
      <c r="B48" s="86">
        <v>44700</v>
      </c>
      <c r="C48" s="84">
        <v>0.29166666666666669</v>
      </c>
      <c r="D48" s="85" t="s">
        <v>363</v>
      </c>
    </row>
    <row r="49" spans="2:4" ht="30.75" customHeight="1" x14ac:dyDescent="0.2">
      <c r="B49" s="86">
        <v>44700</v>
      </c>
      <c r="C49" s="84">
        <v>8.3333333333333329E-2</v>
      </c>
      <c r="D49" s="85" t="s">
        <v>364</v>
      </c>
    </row>
    <row r="50" spans="2:4" ht="30.75" customHeight="1" x14ac:dyDescent="0.2">
      <c r="B50" s="86">
        <v>44700</v>
      </c>
      <c r="C50" s="84">
        <v>3.125E-2</v>
      </c>
      <c r="D50" s="85" t="s">
        <v>365</v>
      </c>
    </row>
    <row r="51" spans="2:4" ht="30.75" customHeight="1" x14ac:dyDescent="0.2">
      <c r="B51" s="86">
        <v>44700</v>
      </c>
      <c r="C51" s="84">
        <v>1.0416666666666666E-2</v>
      </c>
      <c r="D51" s="85" t="s">
        <v>366</v>
      </c>
    </row>
    <row r="52" spans="2:4" ht="30.75" customHeight="1" x14ac:dyDescent="0.2">
      <c r="B52" s="133"/>
      <c r="C52" s="134"/>
      <c r="D52" s="103"/>
    </row>
    <row r="53" spans="2:4" ht="30.75" customHeight="1" x14ac:dyDescent="0.2">
      <c r="B53" s="133"/>
      <c r="C53" s="134"/>
      <c r="D53" s="103"/>
    </row>
    <row r="54" spans="2:4" ht="30.75" customHeight="1" x14ac:dyDescent="0.2">
      <c r="B54" s="133"/>
      <c r="C54" s="134"/>
      <c r="D54" s="103"/>
    </row>
    <row r="55" spans="2:4" ht="30.75" customHeight="1" x14ac:dyDescent="0.2">
      <c r="B55" s="133"/>
      <c r="C55" s="134"/>
      <c r="D55" s="103"/>
    </row>
    <row r="56" spans="2:4" ht="30.75" customHeight="1" x14ac:dyDescent="0.2">
      <c r="B56" s="133"/>
      <c r="C56" s="134"/>
      <c r="D56" s="103"/>
    </row>
    <row r="57" spans="2:4" ht="30.75" customHeight="1" x14ac:dyDescent="0.2">
      <c r="B57" s="133"/>
      <c r="C57" s="134"/>
      <c r="D57" s="103"/>
    </row>
    <row r="58" spans="2:4" ht="30.75" customHeight="1" x14ac:dyDescent="0.2">
      <c r="B58" s="133"/>
      <c r="C58" s="134"/>
      <c r="D58" s="103"/>
    </row>
    <row r="59" spans="2:4" ht="30.75" customHeight="1" x14ac:dyDescent="0.2">
      <c r="B59" s="133"/>
      <c r="C59" s="134"/>
      <c r="D59" s="103"/>
    </row>
    <row r="60" spans="2:4" ht="30.75" customHeight="1" x14ac:dyDescent="0.2">
      <c r="B60" s="133"/>
      <c r="C60" s="134"/>
      <c r="D60" s="103"/>
    </row>
    <row r="61" spans="2:4" ht="30.75" customHeight="1" x14ac:dyDescent="0.2">
      <c r="B61" s="133"/>
      <c r="C61" s="134"/>
      <c r="D61" s="103"/>
    </row>
    <row r="62" spans="2:4" ht="30.75" customHeight="1" x14ac:dyDescent="0.2">
      <c r="B62" s="133"/>
      <c r="C62" s="134"/>
      <c r="D62" s="103"/>
    </row>
    <row r="63" spans="2:4" ht="30.75" customHeight="1" x14ac:dyDescent="0.2">
      <c r="B63" s="133"/>
      <c r="C63" s="134"/>
      <c r="D63" s="103"/>
    </row>
    <row r="64" spans="2:4" ht="30.75" customHeight="1" x14ac:dyDescent="0.2">
      <c r="B64" s="133"/>
      <c r="C64" s="134"/>
      <c r="D64" s="103"/>
    </row>
    <row r="65" spans="2:4" ht="30.75" customHeight="1" x14ac:dyDescent="0.2">
      <c r="B65" s="133"/>
      <c r="C65" s="134"/>
      <c r="D65" s="103"/>
    </row>
    <row r="66" spans="2:4" ht="30.75" customHeight="1" x14ac:dyDescent="0.2">
      <c r="B66" s="133"/>
      <c r="C66" s="134"/>
      <c r="D66" s="103"/>
    </row>
    <row r="67" spans="2:4" ht="30.75" customHeight="1" x14ac:dyDescent="0.2">
      <c r="B67" s="133"/>
      <c r="C67" s="134"/>
      <c r="D67" s="103"/>
    </row>
    <row r="68" spans="2:4" ht="30.75" customHeight="1" x14ac:dyDescent="0.2">
      <c r="B68" s="133"/>
      <c r="C68" s="134"/>
      <c r="D68" s="103"/>
    </row>
    <row r="69" spans="2:4" ht="30.75" customHeight="1" x14ac:dyDescent="0.2">
      <c r="B69" s="133"/>
      <c r="C69" s="134"/>
      <c r="D69" s="103"/>
    </row>
    <row r="70" spans="2:4" ht="30.75" customHeight="1" x14ac:dyDescent="0.2">
      <c r="B70" s="133"/>
      <c r="C70" s="134"/>
      <c r="D70" s="103"/>
    </row>
    <row r="71" spans="2:4" ht="30.75" customHeight="1" x14ac:dyDescent="0.2">
      <c r="B71" s="133"/>
      <c r="C71" s="134"/>
      <c r="D71" s="103"/>
    </row>
    <row r="72" spans="2:4" ht="30.75" customHeight="1" x14ac:dyDescent="0.2">
      <c r="B72" s="133"/>
      <c r="C72" s="134"/>
      <c r="D72" s="103"/>
    </row>
    <row r="73" spans="2:4" ht="30.75" customHeight="1" x14ac:dyDescent="0.2">
      <c r="B73" s="133"/>
      <c r="C73" s="135"/>
      <c r="D73" s="132"/>
    </row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91"/>
  <sheetViews>
    <sheetView showGridLines="0" zoomScale="110" zoomScaleNormal="70" workbookViewId="0">
      <pane ySplit="1" topLeftCell="A261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5" t="s">
        <v>8</v>
      </c>
      <c r="C2" s="146"/>
      <c r="D2" s="146"/>
      <c r="E2" s="14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5" t="s">
        <v>3</v>
      </c>
      <c r="C25" s="146"/>
      <c r="D25" s="146"/>
      <c r="E25" s="14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45" t="s">
        <v>4</v>
      </c>
      <c r="C57" s="146"/>
      <c r="D57" s="146"/>
      <c r="E57" s="14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45" t="s">
        <v>5</v>
      </c>
      <c r="C82" s="146"/>
      <c r="D82" s="146"/>
      <c r="E82" s="14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45" t="s">
        <v>6</v>
      </c>
      <c r="C107" s="146"/>
      <c r="D107" s="146"/>
      <c r="E107" s="14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45" t="s">
        <v>9</v>
      </c>
      <c r="C150" s="146"/>
      <c r="D150" s="146"/>
      <c r="E150" s="14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45" t="s">
        <v>253</v>
      </c>
      <c r="C191" s="146"/>
      <c r="D191" s="146"/>
      <c r="E191" s="14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45" t="s">
        <v>307</v>
      </c>
      <c r="C217" s="146"/>
      <c r="D217" s="146"/>
      <c r="E217" s="14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2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>D232-(JDB_Angela!C88+JDB_Angela!C89+JDB_Angela!C90)</f>
        <v>0.39484126984126966</v>
      </c>
      <c r="E233" s="9">
        <f t="shared" si="25"/>
        <v>0.37689393939393928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D233-(JDB_Angela!C91+JDB_Angela!C92)</f>
        <v>0.30109126984126966</v>
      </c>
      <c r="E234" s="9">
        <f t="shared" si="25"/>
        <v>0.28740530303030293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0.25942460317460297</v>
      </c>
      <c r="E235" s="9">
        <f t="shared" si="25"/>
        <v>0.24763257575757561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0.25942460317460297</v>
      </c>
      <c r="E236" s="9">
        <f t="shared" si="25"/>
        <v>0.24763257575757561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0.25942460317460297</v>
      </c>
      <c r="E237" s="9">
        <f t="shared" si="25"/>
        <v>0.24763257575757561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0.25942460317460297</v>
      </c>
      <c r="E238" s="9">
        <f t="shared" si="25"/>
        <v>0.24763257575757561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0.25942460317460297</v>
      </c>
      <c r="E239" s="9">
        <f t="shared" si="25"/>
        <v>0.24763257575757561</v>
      </c>
      <c r="G239" t="s">
        <v>221</v>
      </c>
      <c r="H239" s="97">
        <f>SUM(JDB_Angela!C80:C92)</f>
        <v>0.62152777777777768</v>
      </c>
      <c r="I239" t="s">
        <v>222</v>
      </c>
      <c r="J239" s="97">
        <f>$F$1/7*A239</f>
        <v>1.0476190476190474</v>
      </c>
    </row>
    <row r="243" spans="1:10" ht="26" x14ac:dyDescent="0.2">
      <c r="B243" s="145" t="s">
        <v>327</v>
      </c>
      <c r="C243" s="146"/>
      <c r="D243" s="146"/>
      <c r="E243" s="14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D252-(JDB_Angela!C93)</f>
        <v>1.0882936507936507</v>
      </c>
      <c r="E253" s="9">
        <f t="shared" si="31"/>
        <v>0.9936594202898551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1.0882936507936507</v>
      </c>
      <c r="E254" s="9">
        <f t="shared" si="31"/>
        <v>0.9936594202898551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1.0882936507936507</v>
      </c>
      <c r="E255" s="9">
        <f t="shared" si="31"/>
        <v>0.9936594202898551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1.0882936507936507</v>
      </c>
      <c r="E256" s="9">
        <f t="shared" si="31"/>
        <v>0.9936594202898551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1.0882936507936507</v>
      </c>
      <c r="E257" s="9">
        <f t="shared" si="31"/>
        <v>0.9936594202898551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1.0882936507936507</v>
      </c>
      <c r="E258" s="9">
        <f t="shared" si="31"/>
        <v>0.9936594202898551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1.0882936507936507</v>
      </c>
      <c r="E259" s="9">
        <f t="shared" si="31"/>
        <v>0.9936594202898551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1.0882936507936507</v>
      </c>
      <c r="E260" s="9">
        <f t="shared" si="31"/>
        <v>0.9936594202898551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D260-(JDB_Angela!C94)</f>
        <v>1.046626984126984</v>
      </c>
      <c r="E261" s="9">
        <f t="shared" si="31"/>
        <v>0.95561594202898548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1.046626984126984</v>
      </c>
      <c r="E262" s="9">
        <f t="shared" si="31"/>
        <v>0.95561594202898548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1.046626984126984</v>
      </c>
      <c r="E263" s="9">
        <f t="shared" si="31"/>
        <v>0.95561594202898548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1.046626984126984</v>
      </c>
      <c r="E264" s="9">
        <f t="shared" si="31"/>
        <v>0.95561594202898548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1.046626984126984</v>
      </c>
      <c r="E265" s="9">
        <f t="shared" si="31"/>
        <v>0.95561594202898548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1.046626984126984</v>
      </c>
      <c r="E266" s="9">
        <f t="shared" si="31"/>
        <v>0.95561594202898548</v>
      </c>
      <c r="G266" t="s">
        <v>221</v>
      </c>
      <c r="H266" s="128">
        <f>SUM(JDB_Angela!C93:C94)</f>
        <v>4.8611111111111105E-2</v>
      </c>
      <c r="I266" t="s">
        <v>222</v>
      </c>
      <c r="J266" s="97">
        <f>$F$1/7*A266</f>
        <v>1.0952380952380951</v>
      </c>
    </row>
    <row r="270" spans="1:10" ht="26" x14ac:dyDescent="0.2">
      <c r="B270" s="145" t="s">
        <v>328</v>
      </c>
      <c r="C270" s="146"/>
      <c r="D270" s="146"/>
      <c r="E270" s="146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C271-(JDB_Angela!C95)</f>
        <v>0.95833333333333337</v>
      </c>
      <c r="E271" s="9">
        <f>D271/$C$271</f>
        <v>0.95833333333333337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D271-(JDB_Angela!C96)</f>
        <v>0.89583333333333337</v>
      </c>
      <c r="E272" s="9">
        <f t="shared" ref="E272:E291" si="35">D272/$C$271</f>
        <v>0.89583333333333337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0.89583333333333337</v>
      </c>
      <c r="E273" s="9">
        <f t="shared" si="35"/>
        <v>0.89583333333333337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D273-(JDB_Angela!C97+JDB_Angela!C98)</f>
        <v>0.82291666666666674</v>
      </c>
      <c r="E274" s="9">
        <f t="shared" si="35"/>
        <v>0.82291666666666674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0.82291666666666674</v>
      </c>
      <c r="E275" s="9">
        <f t="shared" si="35"/>
        <v>0.82291666666666674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0.82291666666666674</v>
      </c>
      <c r="E276" s="9">
        <f t="shared" si="35"/>
        <v>0.82291666666666674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D276-(JDB_Angela!C99+JDB_Angela!C100+JDB_Angela!C101+JDB_Angela!C102+JDB_Angela!C103+JDB_Angela!C104)</f>
        <v>0.37847222222222232</v>
      </c>
      <c r="E277" s="9">
        <f t="shared" si="35"/>
        <v>0.37847222222222232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0.30555555555555564</v>
      </c>
      <c r="E278" s="9">
        <f t="shared" si="35"/>
        <v>0.30555555555555564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0.30555555555555564</v>
      </c>
      <c r="E279" s="9">
        <f t="shared" si="35"/>
        <v>0.30555555555555564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 t="shared" si="38"/>
        <v>0.30555555555555564</v>
      </c>
      <c r="E280" s="9">
        <f t="shared" si="35"/>
        <v>0.30555555555555564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0.30555555555555564</v>
      </c>
      <c r="E281" s="9">
        <f t="shared" si="35"/>
        <v>0.30555555555555564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0.30555555555555564</v>
      </c>
      <c r="E282" s="9">
        <f t="shared" si="35"/>
        <v>0.30555555555555564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0.30555555555555564</v>
      </c>
      <c r="E283" s="9">
        <f t="shared" si="35"/>
        <v>0.30555555555555564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>D283-(JDB_Angela!C105+JDB_Angela!C106+JDB_Angela!C107+JDB_Angela!C108+JDB_Angela!C109)</f>
        <v>9.3750000000000083E-2</v>
      </c>
      <c r="E284" s="9">
        <f t="shared" si="35"/>
        <v>9.3750000000000083E-2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>D284-(JDB_Angela!C110)</f>
        <v>-3.1249999999999917E-2</v>
      </c>
      <c r="E285" s="9">
        <f t="shared" si="35"/>
        <v>-3.1249999999999917E-2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-3.1249999999999917E-2</v>
      </c>
      <c r="E286" s="9">
        <f t="shared" si="35"/>
        <v>-3.1249999999999917E-2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-3.1249999999999917E-2</v>
      </c>
      <c r="E287" s="9">
        <f t="shared" si="35"/>
        <v>-3.1249999999999917E-2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-3.1249999999999917E-2</v>
      </c>
      <c r="E288" s="9">
        <f t="shared" si="35"/>
        <v>-3.1249999999999917E-2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-3.1249999999999917E-2</v>
      </c>
      <c r="E289" s="9">
        <f t="shared" si="35"/>
        <v>-3.1249999999999917E-2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-3.1249999999999917E-2</v>
      </c>
      <c r="E290" s="9">
        <f t="shared" si="35"/>
        <v>-3.1249999999999917E-2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-3.1249999999999917E-2</v>
      </c>
      <c r="E291" s="9">
        <f t="shared" si="35"/>
        <v>-3.1249999999999917E-2</v>
      </c>
      <c r="G291" t="s">
        <v>221</v>
      </c>
      <c r="H291" s="128">
        <f>SUM(JDB_Angela!C95:C110)</f>
        <v>0.95833333333333337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65" priority="12" timePeriod="today">
      <formula>FLOOR(B1,1)=TODAY()</formula>
    </cfRule>
  </conditionalFormatting>
  <conditionalFormatting sqref="B150:E190">
    <cfRule type="timePeriod" dxfId="64" priority="11" timePeriod="today">
      <formula>FLOOR(B150,1)=TODAY()</formula>
    </cfRule>
  </conditionalFormatting>
  <conditionalFormatting sqref="B25:E25">
    <cfRule type="timePeriod" dxfId="63" priority="10" timePeriod="today">
      <formula>FLOOR(B25,1)=TODAY()</formula>
    </cfRule>
  </conditionalFormatting>
  <conditionalFormatting sqref="B22:E24">
    <cfRule type="timePeriod" dxfId="62" priority="9" timePeriod="today">
      <formula>FLOOR(B22,1)=TODAY()</formula>
    </cfRule>
  </conditionalFormatting>
  <conditionalFormatting sqref="B54:E57">
    <cfRule type="timePeriod" dxfId="61" priority="8" timePeriod="today">
      <formula>FLOOR(B54,1)=TODAY()</formula>
    </cfRule>
  </conditionalFormatting>
  <conditionalFormatting sqref="B107:E107">
    <cfRule type="timePeriod" dxfId="60" priority="7" timePeriod="today">
      <formula>FLOOR(B107,1)=TODAY()</formula>
    </cfRule>
  </conditionalFormatting>
  <conditionalFormatting sqref="B191:E191">
    <cfRule type="timePeriod" dxfId="59" priority="5" timePeriod="today">
      <formula>FLOOR(B191,1)=TODAY()</formula>
    </cfRule>
  </conditionalFormatting>
  <conditionalFormatting sqref="B192:E213">
    <cfRule type="timePeriod" dxfId="58" priority="4" timePeriod="today">
      <formula>FLOOR(B192,1)=TODAY()</formula>
    </cfRule>
  </conditionalFormatting>
  <conditionalFormatting sqref="B217:E239">
    <cfRule type="timePeriod" dxfId="57" priority="3" timePeriod="today">
      <formula>FLOOR(B217,1)=TODAY()</formula>
    </cfRule>
  </conditionalFormatting>
  <conditionalFormatting sqref="B243:E266">
    <cfRule type="timePeriod" dxfId="56" priority="2" timePeriod="today">
      <formula>FLOOR(B243,1)=TODAY()</formula>
    </cfRule>
  </conditionalFormatting>
  <conditionalFormatting sqref="B270:E291">
    <cfRule type="timePeriod" dxfId="55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91"/>
  <sheetViews>
    <sheetView showGridLines="0" zoomScaleNormal="85" workbookViewId="0">
      <pane ySplit="1" topLeftCell="A262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5" t="s">
        <v>8</v>
      </c>
      <c r="C2" s="146"/>
      <c r="D2" s="146"/>
      <c r="E2" s="14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5" t="s">
        <v>3</v>
      </c>
      <c r="C25" s="146"/>
      <c r="D25" s="146"/>
      <c r="E25" s="14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45" t="s">
        <v>4</v>
      </c>
      <c r="C57" s="146"/>
      <c r="D57" s="146"/>
      <c r="E57" s="14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45" t="s">
        <v>5</v>
      </c>
      <c r="C82" s="146"/>
      <c r="D82" s="146"/>
      <c r="E82" s="14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45" t="s">
        <v>6</v>
      </c>
      <c r="C107" s="146"/>
      <c r="D107" s="146"/>
      <c r="E107" s="14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45" t="s">
        <v>9</v>
      </c>
      <c r="C150" s="146"/>
      <c r="D150" s="146"/>
      <c r="E150" s="14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45" t="s">
        <v>253</v>
      </c>
      <c r="C191" s="146"/>
      <c r="D191" s="146"/>
      <c r="E191" s="14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2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45" t="s">
        <v>307</v>
      </c>
      <c r="C217" s="146"/>
      <c r="D217" s="146"/>
      <c r="E217" s="14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0.23511904761904742</v>
      </c>
      <c r="E235" s="9">
        <f t="shared" si="25"/>
        <v>0.22443181818181804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0.23511904761904742</v>
      </c>
      <c r="E236" s="9">
        <f t="shared" si="25"/>
        <v>0.22443181818181804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0.23511904761904742</v>
      </c>
      <c r="E237" s="9">
        <f t="shared" si="25"/>
        <v>0.22443181818181804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0.23511904761904742</v>
      </c>
      <c r="E238" s="9">
        <f t="shared" si="25"/>
        <v>0.22443181818181804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0.23511904761904742</v>
      </c>
      <c r="E239" s="9">
        <f t="shared" si="25"/>
        <v>0.22443181818181804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  <row r="243" spans="1:10" ht="26" x14ac:dyDescent="0.2">
      <c r="B243" s="145" t="s">
        <v>327</v>
      </c>
      <c r="C243" s="146"/>
      <c r="D243" s="146"/>
      <c r="E243" s="14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4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>D251-(JDB_Aurelie!C69)</f>
        <v>1.0535714285714284</v>
      </c>
      <c r="E252" s="9">
        <f t="shared" si="31"/>
        <v>0.96195652173913038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D252-(JDB_Aurelie!C70)</f>
        <v>0.95982142857142838</v>
      </c>
      <c r="E253" s="9">
        <f t="shared" si="31"/>
        <v>0.87635869565217384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0.95982142857142838</v>
      </c>
      <c r="E254" s="9">
        <f t="shared" si="31"/>
        <v>0.87635869565217384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0.95982142857142838</v>
      </c>
      <c r="E255" s="9">
        <f t="shared" si="31"/>
        <v>0.87635869565217384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0.95982142857142838</v>
      </c>
      <c r="E256" s="9">
        <f t="shared" si="31"/>
        <v>0.87635869565217384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D256-(JDB_Aurelie!C71+JDB_Aurelie!C72)</f>
        <v>0.84523809523809501</v>
      </c>
      <c r="E257" s="9">
        <f t="shared" si="31"/>
        <v>0.77173913043478248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0.84523809523809501</v>
      </c>
      <c r="E258" s="9">
        <f t="shared" si="31"/>
        <v>0.77173913043478248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0.84523809523809501</v>
      </c>
      <c r="E259" s="9">
        <f t="shared" si="31"/>
        <v>0.77173913043478248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D259-(JDB_Aurelie!C73)</f>
        <v>0.80357142857142838</v>
      </c>
      <c r="E260" s="9">
        <f t="shared" si="31"/>
        <v>0.73369565217391297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0.80357142857142838</v>
      </c>
      <c r="E261" s="9">
        <f t="shared" si="31"/>
        <v>0.73369565217391297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0.80357142857142838</v>
      </c>
      <c r="E262" s="9">
        <f t="shared" si="31"/>
        <v>0.73369565217391297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>D262-(JDB_Aurelie!C74)</f>
        <v>0.67857142857142838</v>
      </c>
      <c r="E263" s="9">
        <f t="shared" si="31"/>
        <v>0.61956521739130421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0.67857142857142838</v>
      </c>
      <c r="E264" s="9">
        <f t="shared" si="31"/>
        <v>0.61956521739130421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>D264-(JDB_Aurelie!C76)</f>
        <v>0.65773809523809501</v>
      </c>
      <c r="E265" s="9">
        <f t="shared" si="31"/>
        <v>0.6005434782608694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>D265-(JDB_Aurelie!C76+JDB_Aurelie!C77)</f>
        <v>0.59523809523809501</v>
      </c>
      <c r="E266" s="9">
        <f t="shared" si="31"/>
        <v>0.54347826086956508</v>
      </c>
      <c r="G266" t="s">
        <v>221</v>
      </c>
      <c r="H266" s="128">
        <f>SUM(JDB_Aurelie!C69:C77)</f>
        <v>0.54166666666666663</v>
      </c>
      <c r="I266" t="s">
        <v>222</v>
      </c>
      <c r="J266" s="97">
        <f>$F$1/7*A266</f>
        <v>1.0952380952380951</v>
      </c>
    </row>
    <row r="270" spans="1:10" ht="26" x14ac:dyDescent="0.2">
      <c r="B270" s="145" t="s">
        <v>328</v>
      </c>
      <c r="C270" s="146"/>
      <c r="D270" s="146"/>
      <c r="E270" s="146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D276-(JDB_Aurelie!C78+JDB_Aurelie!C79)</f>
        <v>0.89583333333333337</v>
      </c>
      <c r="E277" s="9">
        <f t="shared" si="35"/>
        <v>0.89583333333333337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D277-(JDB_Commun!C30)</f>
        <v>0.82291666666666674</v>
      </c>
      <c r="E278" s="9">
        <f t="shared" si="35"/>
        <v>0.82291666666666674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D278-(JDB_Aurelie!C80)</f>
        <v>0.69791666666666674</v>
      </c>
      <c r="E279" s="9">
        <f t="shared" si="35"/>
        <v>0.69791666666666674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D279-(JDB_Aurelie!C81)</f>
        <v>0.63541666666666674</v>
      </c>
      <c r="E280" s="9">
        <f t="shared" si="35"/>
        <v>0.63541666666666674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0.63541666666666674</v>
      </c>
      <c r="E281" s="9">
        <f t="shared" si="35"/>
        <v>0.63541666666666674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>D281-(JDB_Aurelie!C82)</f>
        <v>0.51041666666666674</v>
      </c>
      <c r="E282" s="9">
        <f t="shared" si="35"/>
        <v>0.51041666666666674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>D282-(JDB_Aurelie!C83)</f>
        <v>0.48958333333333343</v>
      </c>
      <c r="E283" s="9">
        <f t="shared" si="35"/>
        <v>0.48958333333333343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>D283-(JDB_Aurelie!C84+JDB_Aurelie!C85)</f>
        <v>0.23958333333333343</v>
      </c>
      <c r="E284" s="9">
        <f t="shared" si="35"/>
        <v>0.23958333333333343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>D284-(JDB_Aurelie!C86+JDB_Aurelie!C87)</f>
        <v>9.3750000000000083E-2</v>
      </c>
      <c r="E285" s="9">
        <f t="shared" si="35"/>
        <v>9.3750000000000083E-2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9.3750000000000083E-2</v>
      </c>
      <c r="E286" s="9">
        <f t="shared" si="35"/>
        <v>9.3750000000000083E-2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9.3750000000000083E-2</v>
      </c>
      <c r="E287" s="9">
        <f t="shared" si="35"/>
        <v>9.3750000000000083E-2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9.3750000000000083E-2</v>
      </c>
      <c r="E288" s="9">
        <f t="shared" si="35"/>
        <v>9.3750000000000083E-2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9.3750000000000083E-2</v>
      </c>
      <c r="E289" s="9">
        <f t="shared" si="35"/>
        <v>9.3750000000000083E-2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9.3750000000000083E-2</v>
      </c>
      <c r="E290" s="9">
        <f t="shared" si="35"/>
        <v>9.3750000000000083E-2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9.3750000000000083E-2</v>
      </c>
      <c r="E291" s="9">
        <f t="shared" si="35"/>
        <v>9.3750000000000083E-2</v>
      </c>
      <c r="G291" t="s">
        <v>221</v>
      </c>
      <c r="H291" s="128">
        <f>SUM(JDB_Aurelie!C78:C87)</f>
        <v>0.83333333333333337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54" priority="12" timePeriod="today">
      <formula>FLOOR(B1,1)=TODAY()</formula>
    </cfRule>
  </conditionalFormatting>
  <conditionalFormatting sqref="B150:E187">
    <cfRule type="timePeriod" dxfId="53" priority="11" timePeriod="today">
      <formula>FLOOR(B150,1)=TODAY()</formula>
    </cfRule>
  </conditionalFormatting>
  <conditionalFormatting sqref="B25:E25">
    <cfRule type="timePeriod" dxfId="52" priority="10" timePeriod="today">
      <formula>FLOOR(B25,1)=TODAY()</formula>
    </cfRule>
  </conditionalFormatting>
  <conditionalFormatting sqref="B22:E24">
    <cfRule type="timePeriod" dxfId="51" priority="9" timePeriod="today">
      <formula>FLOOR(B22,1)=TODAY()</formula>
    </cfRule>
  </conditionalFormatting>
  <conditionalFormatting sqref="B54:E57">
    <cfRule type="timePeriod" dxfId="50" priority="8" timePeriod="today">
      <formula>FLOOR(B54,1)=TODAY()</formula>
    </cfRule>
  </conditionalFormatting>
  <conditionalFormatting sqref="B107:E107">
    <cfRule type="timePeriod" dxfId="49" priority="7" timePeriod="today">
      <formula>FLOOR(B107,1)=TODAY()</formula>
    </cfRule>
  </conditionalFormatting>
  <conditionalFormatting sqref="B191:E191">
    <cfRule type="timePeriod" dxfId="48" priority="5" timePeriod="today">
      <formula>FLOOR(B191,1)=TODAY()</formula>
    </cfRule>
  </conditionalFormatting>
  <conditionalFormatting sqref="B192:E213">
    <cfRule type="timePeriod" dxfId="47" priority="4" timePeriod="today">
      <formula>FLOOR(B192,1)=TODAY()</formula>
    </cfRule>
  </conditionalFormatting>
  <conditionalFormatting sqref="B217:E239">
    <cfRule type="timePeriod" dxfId="46" priority="3" timePeriod="today">
      <formula>FLOOR(B217,1)=TODAY()</formula>
    </cfRule>
  </conditionalFormatting>
  <conditionalFormatting sqref="B243:E266">
    <cfRule type="timePeriod" dxfId="45" priority="2" timePeriod="today">
      <formula>FLOOR(B243,1)=TODAY()</formula>
    </cfRule>
  </conditionalFormatting>
  <conditionalFormatting sqref="B270:E291">
    <cfRule type="timePeriod" dxfId="44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91"/>
  <sheetViews>
    <sheetView showGridLines="0" zoomScale="106" zoomScaleNormal="70" workbookViewId="0">
      <pane ySplit="1" topLeftCell="A262" activePane="bottomLeft" state="frozen"/>
      <selection pane="bottomLeft" activeCell="H292" sqref="H29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5" t="s">
        <v>8</v>
      </c>
      <c r="C2" s="146"/>
      <c r="D2" s="146"/>
      <c r="E2" s="14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5" t="s">
        <v>3</v>
      </c>
      <c r="C25" s="146"/>
      <c r="D25" s="146"/>
      <c r="E25" s="14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45" t="s">
        <v>4</v>
      </c>
      <c r="C57" s="146"/>
      <c r="D57" s="146"/>
      <c r="E57" s="14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45" t="s">
        <v>5</v>
      </c>
      <c r="C82" s="146"/>
      <c r="D82" s="146"/>
      <c r="E82" s="14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45" t="s">
        <v>6</v>
      </c>
      <c r="C107" s="146"/>
      <c r="D107" s="146"/>
      <c r="E107" s="14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45" t="s">
        <v>9</v>
      </c>
      <c r="C150" s="146"/>
      <c r="D150" s="146"/>
      <c r="E150" s="14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45" t="s">
        <v>253</v>
      </c>
      <c r="C191" s="146"/>
      <c r="D191" s="146"/>
      <c r="E191" s="14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45" t="s">
        <v>307</v>
      </c>
      <c r="C217" s="146"/>
      <c r="D217" s="146"/>
      <c r="E217" s="14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D221-(JDB_Coralie!C112+JDB_Coralie!C113)</f>
        <v>0.35664682539682524</v>
      </c>
      <c r="E222" s="9">
        <f t="shared" si="25"/>
        <v>0.34043560606060597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0.23164682539682524</v>
      </c>
      <c r="E223" s="9">
        <f t="shared" si="25"/>
        <v>0.22111742424242412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3" si="28">D223</f>
        <v>0.23164682539682524</v>
      </c>
      <c r="E224" s="9">
        <f t="shared" si="25"/>
        <v>0.22111742424242412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0.23164682539682524</v>
      </c>
      <c r="E225" s="9">
        <f t="shared" si="25"/>
        <v>0.22111742424242412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0.23164682539682524</v>
      </c>
      <c r="E226" s="9">
        <f t="shared" si="25"/>
        <v>0.22111742424242412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D226-(JDB_Coralie!C114)</f>
        <v>6.4980158730158583E-2</v>
      </c>
      <c r="E227" s="9">
        <f t="shared" si="25"/>
        <v>6.202651515151502E-2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D227-(JDB_Coralie!C115+JDB_Coralie!C116)</f>
        <v>-4.464285714285865E-3</v>
      </c>
      <c r="E228" s="9">
        <f t="shared" si="25"/>
        <v>-4.2613636363637809E-3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D228-(JDB_Coralie!C117)</f>
        <v>-7.936507936508087E-3</v>
      </c>
      <c r="E229" s="9">
        <f t="shared" si="25"/>
        <v>-7.5757575757577208E-3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-7.936507936508087E-3</v>
      </c>
      <c r="E230" s="9">
        <f t="shared" si="25"/>
        <v>-7.5757575757577208E-3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-7.936507936508087E-3</v>
      </c>
      <c r="E231" s="9">
        <f t="shared" si="25"/>
        <v>-7.5757575757577208E-3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-7.936507936508087E-3</v>
      </c>
      <c r="E232" s="9">
        <f t="shared" si="25"/>
        <v>-7.5757575757577208E-3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-7.936507936508087E-3</v>
      </c>
      <c r="E233" s="9">
        <f t="shared" si="25"/>
        <v>-7.5757575757577208E-3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>D233-(JDB_Coralie!C118+JDB_Coralie!C119+JDB_Coralie!C120)</f>
        <v>-0.12251984126984143</v>
      </c>
      <c r="E234" s="9">
        <f t="shared" si="25"/>
        <v>-0.11695075757575775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D234-(JDB_Coralie!C121+JDB_Commun!C29)</f>
        <v>-0.33085317460317476</v>
      </c>
      <c r="E235" s="9">
        <f t="shared" si="25"/>
        <v>-0.31581439393939414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-0.33085317460317476</v>
      </c>
      <c r="E236" s="9">
        <f t="shared" si="25"/>
        <v>-0.31581439393939414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-0.33085317460317476</v>
      </c>
      <c r="E237" s="9">
        <f t="shared" si="25"/>
        <v>-0.31581439393939414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-0.33085317460317476</v>
      </c>
      <c r="E238" s="9">
        <f t="shared" si="25"/>
        <v>-0.31581439393939414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-0.33085317460317476</v>
      </c>
      <c r="E239" s="9">
        <f t="shared" si="25"/>
        <v>-0.31581439393939414</v>
      </c>
      <c r="G239" t="s">
        <v>221</v>
      </c>
      <c r="H239" s="97">
        <f>SUM(JDB_Coralie!C110:C121)</f>
        <v>1.2118055555555556</v>
      </c>
      <c r="I239" t="s">
        <v>222</v>
      </c>
      <c r="J239" s="97">
        <f>$F$1/7*A239</f>
        <v>1.0476190476190474</v>
      </c>
    </row>
    <row r="243" spans="1:10" ht="26" x14ac:dyDescent="0.2">
      <c r="B243" s="145" t="s">
        <v>327</v>
      </c>
      <c r="C243" s="146"/>
      <c r="D243" s="146"/>
      <c r="E243" s="14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>D252-(JDB_Coralie!C122+JDB_Coralie!C123)</f>
        <v>1.0813492063492063</v>
      </c>
      <c r="E253" s="9">
        <f t="shared" si="31"/>
        <v>0.9873188405797102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1.0813492063492063</v>
      </c>
      <c r="E254" s="9">
        <f t="shared" si="31"/>
        <v>0.9873188405797102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1.0813492063492063</v>
      </c>
      <c r="E255" s="9">
        <f t="shared" si="31"/>
        <v>0.9873188405797102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1.0813492063492063</v>
      </c>
      <c r="E256" s="9">
        <f t="shared" si="31"/>
        <v>0.9873188405797102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>D256-(JDB_Coralie!C124)</f>
        <v>0.95634920634920628</v>
      </c>
      <c r="E257" s="9">
        <f t="shared" si="31"/>
        <v>0.87318840579710144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0.95634920634920628</v>
      </c>
      <c r="E258" s="9">
        <f t="shared" si="31"/>
        <v>0.87318840579710144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0.95634920634920628</v>
      </c>
      <c r="E259" s="9">
        <f t="shared" si="31"/>
        <v>0.87318840579710144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>D259-(JDB_Coralie!C125)</f>
        <v>0.77926587301587291</v>
      </c>
      <c r="E260" s="9">
        <f t="shared" si="31"/>
        <v>0.71150362318840576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>D260-(JDB_Coralie!C126)</f>
        <v>0.57093253968253954</v>
      </c>
      <c r="E261" s="9">
        <f t="shared" si="31"/>
        <v>0.52128623188405787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0.57093253968253954</v>
      </c>
      <c r="E262" s="9">
        <f t="shared" si="31"/>
        <v>0.52128623188405787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0.57093253968253954</v>
      </c>
      <c r="E263" s="9">
        <f t="shared" si="31"/>
        <v>0.52128623188405787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0.57093253968253954</v>
      </c>
      <c r="E264" s="9">
        <f t="shared" si="31"/>
        <v>0.52128623188405787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0.57093253968253954</v>
      </c>
      <c r="E265" s="9">
        <f t="shared" si="31"/>
        <v>0.52128623188405787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0.57093253968253954</v>
      </c>
      <c r="E266" s="9">
        <f t="shared" si="31"/>
        <v>0.52128623188405787</v>
      </c>
      <c r="G266" t="s">
        <v>221</v>
      </c>
      <c r="H266" s="128">
        <f>SUM(JDB_Coralie!C122:C126)</f>
        <v>0.52430555555555558</v>
      </c>
      <c r="I266" t="s">
        <v>222</v>
      </c>
      <c r="J266" s="97">
        <f>$F$1/7*A266</f>
        <v>1.0952380952380951</v>
      </c>
    </row>
    <row r="270" spans="1:10" ht="26" x14ac:dyDescent="0.2">
      <c r="B270" s="145" t="s">
        <v>328</v>
      </c>
      <c r="C270" s="146"/>
      <c r="D270" s="146"/>
      <c r="E270" s="146"/>
      <c r="H270"/>
      <c r="J270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  <c r="H271"/>
      <c r="J271"/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D271-(JDB_Coralie!C127+JDB_Coralie!C128)</f>
        <v>0.98263888888888884</v>
      </c>
      <c r="E272" s="9">
        <f t="shared" ref="E272:E291" si="35">D272/$C$271</f>
        <v>0.98263888888888884</v>
      </c>
      <c r="H272"/>
      <c r="J272"/>
    </row>
    <row r="273" spans="1:10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0.98263888888888884</v>
      </c>
      <c r="E273" s="9">
        <f t="shared" si="35"/>
        <v>0.98263888888888884</v>
      </c>
      <c r="H273"/>
      <c r="J273"/>
    </row>
    <row r="274" spans="1:10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>D273-(JDB_Coralie!C129)</f>
        <v>0.97569444444444442</v>
      </c>
      <c r="E274" s="9">
        <f t="shared" si="35"/>
        <v>0.97569444444444442</v>
      </c>
      <c r="H274"/>
      <c r="J274"/>
    </row>
    <row r="275" spans="1:10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0.97569444444444442</v>
      </c>
      <c r="E275" s="9">
        <f t="shared" si="35"/>
        <v>0.97569444444444442</v>
      </c>
      <c r="H275"/>
      <c r="J275"/>
    </row>
    <row r="276" spans="1:10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0.97569444444444442</v>
      </c>
      <c r="E276" s="9">
        <f t="shared" si="35"/>
        <v>0.97569444444444442</v>
      </c>
      <c r="H276"/>
      <c r="J276"/>
    </row>
    <row r="277" spans="1:10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D276-(JDB_Coralie!C130+JDB_Coralie!C131+JDB_Coralie!C132+JDB_Coralie!C133+JDB_Coralie!C134+JDB_Coralie!C135+JDB_Coralie!C136)</f>
        <v>0.65972222222222221</v>
      </c>
      <c r="E277" s="9">
        <f t="shared" si="35"/>
        <v>0.65972222222222221</v>
      </c>
      <c r="H277"/>
      <c r="J277"/>
    </row>
    <row r="278" spans="1:10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D277-(JDB_Coralie!C137+JDB_Coralie!C138+JDB_Commun!C30)</f>
        <v>0.44097222222222221</v>
      </c>
      <c r="E278" s="9">
        <f t="shared" si="35"/>
        <v>0.44097222222222221</v>
      </c>
      <c r="H278"/>
      <c r="J278"/>
    </row>
    <row r="279" spans="1:10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 t="shared" si="38"/>
        <v>0.44097222222222221</v>
      </c>
      <c r="E279" s="9">
        <f t="shared" si="35"/>
        <v>0.44097222222222221</v>
      </c>
      <c r="H279"/>
      <c r="J279"/>
    </row>
    <row r="280" spans="1:10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D279-(JDB_Coralie!C139+JDB_Coralie!C140+JDB_Coralie!C141)</f>
        <v>0.3611111111111111</v>
      </c>
      <c r="E280" s="9">
        <f t="shared" si="35"/>
        <v>0.3611111111111111</v>
      </c>
      <c r="H280"/>
      <c r="J280"/>
    </row>
    <row r="281" spans="1:10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>D280-(JDB_Coralie!C142)</f>
        <v>0.19444444444444445</v>
      </c>
      <c r="E281" s="9">
        <f t="shared" si="35"/>
        <v>0.19444444444444445</v>
      </c>
      <c r="H281"/>
      <c r="J281"/>
    </row>
    <row r="282" spans="1:10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0.19444444444444445</v>
      </c>
      <c r="E282" s="9">
        <f t="shared" si="35"/>
        <v>0.19444444444444445</v>
      </c>
      <c r="H282"/>
      <c r="J282"/>
    </row>
    <row r="283" spans="1:10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>D282-(JDB_Coralie!C143)</f>
        <v>-5.5555555555555552E-2</v>
      </c>
      <c r="E283" s="9">
        <f t="shared" si="35"/>
        <v>-5.5555555555555552E-2</v>
      </c>
      <c r="H283"/>
      <c r="J283"/>
    </row>
    <row r="284" spans="1:10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-5.5555555555555552E-2</v>
      </c>
      <c r="E284" s="9">
        <f t="shared" si="35"/>
        <v>-5.5555555555555552E-2</v>
      </c>
      <c r="H284"/>
      <c r="J284"/>
    </row>
    <row r="285" spans="1:10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>D284-(JDB_Coralie!C144)</f>
        <v>-0.18055555555555555</v>
      </c>
      <c r="E285" s="9">
        <f t="shared" si="35"/>
        <v>-0.18055555555555555</v>
      </c>
      <c r="H285"/>
      <c r="J285"/>
    </row>
    <row r="286" spans="1:10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-0.18055555555555555</v>
      </c>
      <c r="E286" s="9">
        <f t="shared" si="35"/>
        <v>-0.18055555555555555</v>
      </c>
      <c r="H286"/>
      <c r="J286"/>
    </row>
    <row r="287" spans="1:10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-0.18055555555555555</v>
      </c>
      <c r="E287" s="9">
        <f t="shared" si="35"/>
        <v>-0.18055555555555555</v>
      </c>
      <c r="H287"/>
      <c r="J287"/>
    </row>
    <row r="288" spans="1:10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-0.18055555555555555</v>
      </c>
      <c r="E288" s="9">
        <f t="shared" si="35"/>
        <v>-0.18055555555555555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-0.18055555555555555</v>
      </c>
      <c r="E289" s="9">
        <f t="shared" si="35"/>
        <v>-0.18055555555555555</v>
      </c>
      <c r="H289"/>
      <c r="J289"/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-0.18055555555555555</v>
      </c>
      <c r="E290" s="9">
        <f t="shared" si="35"/>
        <v>-0.18055555555555555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-0.18055555555555555</v>
      </c>
      <c r="E291" s="9">
        <f t="shared" si="35"/>
        <v>-0.18055555555555555</v>
      </c>
      <c r="G291" t="s">
        <v>221</v>
      </c>
      <c r="H291" s="128">
        <f>SUM(JDB_Coralie!C127:C144)</f>
        <v>1.1076388888888888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43" priority="12" timePeriod="today">
      <formula>FLOOR(B1,1)=TODAY()</formula>
    </cfRule>
  </conditionalFormatting>
  <conditionalFormatting sqref="B150:E187">
    <cfRule type="timePeriod" dxfId="42" priority="11" timePeriod="today">
      <formula>FLOOR(B150,1)=TODAY()</formula>
    </cfRule>
  </conditionalFormatting>
  <conditionalFormatting sqref="B25:E25">
    <cfRule type="timePeriod" dxfId="41" priority="10" timePeriod="today">
      <formula>FLOOR(B25,1)=TODAY()</formula>
    </cfRule>
  </conditionalFormatting>
  <conditionalFormatting sqref="B22:E24">
    <cfRule type="timePeriod" dxfId="40" priority="9" timePeriod="today">
      <formula>FLOOR(B22,1)=TODAY()</formula>
    </cfRule>
  </conditionalFormatting>
  <conditionalFormatting sqref="B54:E57">
    <cfRule type="timePeriod" dxfId="39" priority="8" timePeriod="today">
      <formula>FLOOR(B54,1)=TODAY()</formula>
    </cfRule>
  </conditionalFormatting>
  <conditionalFormatting sqref="B107:E107">
    <cfRule type="timePeriod" dxfId="38" priority="7" timePeriod="today">
      <formula>FLOOR(B107,1)=TODAY()</formula>
    </cfRule>
  </conditionalFormatting>
  <conditionalFormatting sqref="B191:E191">
    <cfRule type="timePeriod" dxfId="37" priority="5" timePeriod="today">
      <formula>FLOOR(B191,1)=TODAY()</formula>
    </cfRule>
  </conditionalFormatting>
  <conditionalFormatting sqref="B192:E213">
    <cfRule type="timePeriod" dxfId="36" priority="4" timePeriod="today">
      <formula>FLOOR(B192,1)=TODAY()</formula>
    </cfRule>
  </conditionalFormatting>
  <conditionalFormatting sqref="B217:E239">
    <cfRule type="timePeriod" dxfId="35" priority="3" timePeriod="today">
      <formula>FLOOR(B217,1)=TODAY()</formula>
    </cfRule>
  </conditionalFormatting>
  <conditionalFormatting sqref="B243:E266">
    <cfRule type="timePeriod" dxfId="34" priority="2" timePeriod="today">
      <formula>FLOOR(B243,1)=TODAY()</formula>
    </cfRule>
  </conditionalFormatting>
  <conditionalFormatting sqref="B270:E291">
    <cfRule type="timePeriod" dxfId="33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91"/>
  <sheetViews>
    <sheetView showGridLines="0" zoomScale="110" zoomScaleNormal="70" workbookViewId="0">
      <pane ySplit="1" topLeftCell="A266" activePane="bottomLeft" state="frozen"/>
      <selection pane="bottomLeft" activeCell="K296" sqref="K29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45" t="s">
        <v>8</v>
      </c>
      <c r="C2" s="146"/>
      <c r="D2" s="146"/>
      <c r="E2" s="146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45" t="s">
        <v>3</v>
      </c>
      <c r="C25" s="146"/>
      <c r="D25" s="146"/>
      <c r="E25" s="146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45" t="s">
        <v>4</v>
      </c>
      <c r="C57" s="146"/>
      <c r="D57" s="146"/>
      <c r="E57" s="146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45" t="s">
        <v>5</v>
      </c>
      <c r="C82" s="146"/>
      <c r="D82" s="146"/>
      <c r="E82" s="146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45" t="s">
        <v>6</v>
      </c>
      <c r="C107" s="146"/>
      <c r="D107" s="146"/>
      <c r="E107" s="146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45" t="s">
        <v>9</v>
      </c>
      <c r="C150" s="146"/>
      <c r="D150" s="146"/>
      <c r="E150" s="146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45" t="s">
        <v>253</v>
      </c>
      <c r="C191" s="146"/>
      <c r="D191" s="146"/>
      <c r="E191" s="146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45" t="s">
        <v>307</v>
      </c>
      <c r="C217" s="146"/>
      <c r="D217" s="146"/>
      <c r="E217" s="146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4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>D234-(JDB_Commun!C29)</f>
        <v>0.43303571428571419</v>
      </c>
      <c r="E235" s="9">
        <f t="shared" si="25"/>
        <v>0.41335227272727271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0.43303571428571419</v>
      </c>
      <c r="E236" s="9">
        <f t="shared" si="25"/>
        <v>0.41335227272727271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0.43303571428571419</v>
      </c>
      <c r="E237" s="9">
        <f t="shared" si="25"/>
        <v>0.41335227272727271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0.43303571428571419</v>
      </c>
      <c r="E238" s="9">
        <f t="shared" si="25"/>
        <v>0.41335227272727271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0.43303571428571419</v>
      </c>
      <c r="E239" s="9">
        <f t="shared" si="25"/>
        <v>0.41335227272727271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  <row r="243" spans="1:10" ht="26" x14ac:dyDescent="0.2">
      <c r="B243" s="145" t="s">
        <v>327</v>
      </c>
      <c r="C243" s="146"/>
      <c r="D243" s="146"/>
      <c r="E243" s="146"/>
      <c r="H243"/>
      <c r="J243"/>
    </row>
    <row r="244" spans="1:10" x14ac:dyDescent="0.2">
      <c r="A244">
        <v>1</v>
      </c>
      <c r="B244" s="4">
        <f>B239+1</f>
        <v>44668</v>
      </c>
      <c r="C244" s="5">
        <f>($F$1/7)*A266</f>
        <v>1.0952380952380951</v>
      </c>
      <c r="D244" s="5">
        <f>C244</f>
        <v>1.0952380952380951</v>
      </c>
      <c r="E244" s="9">
        <f>D244/$C$244</f>
        <v>1</v>
      </c>
      <c r="H244"/>
      <c r="J244"/>
    </row>
    <row r="245" spans="1:10" x14ac:dyDescent="0.2">
      <c r="A245">
        <v>2</v>
      </c>
      <c r="B245" s="4">
        <f>B244+1</f>
        <v>44669</v>
      </c>
      <c r="C245" s="5">
        <f>C244-(($F$1/7))</f>
        <v>1.0476190476190474</v>
      </c>
      <c r="D245" s="5">
        <f>D244</f>
        <v>1.0952380952380951</v>
      </c>
      <c r="E245" s="9">
        <f t="shared" ref="E245:E266" si="31">D245/$C$244</f>
        <v>1</v>
      </c>
      <c r="H245"/>
      <c r="J245"/>
    </row>
    <row r="246" spans="1:10" x14ac:dyDescent="0.2">
      <c r="A246">
        <v>3</v>
      </c>
      <c r="B246" s="4">
        <f t="shared" ref="B246:B266" si="32">B245+1</f>
        <v>44670</v>
      </c>
      <c r="C246" s="5">
        <f t="shared" ref="C246:C266" si="33">C245-(($F$1/7))</f>
        <v>0.99999999999999978</v>
      </c>
      <c r="D246" s="5">
        <f t="shared" ref="D246:D266" si="34">D245</f>
        <v>1.0952380952380951</v>
      </c>
      <c r="E246" s="9">
        <f t="shared" si="31"/>
        <v>1</v>
      </c>
      <c r="H246"/>
      <c r="J246"/>
    </row>
    <row r="247" spans="1:10" x14ac:dyDescent="0.2">
      <c r="A247">
        <v>4</v>
      </c>
      <c r="B247" s="4">
        <f t="shared" si="32"/>
        <v>44671</v>
      </c>
      <c r="C247" s="5">
        <f t="shared" si="33"/>
        <v>0.95238095238095211</v>
      </c>
      <c r="D247" s="5">
        <f t="shared" si="34"/>
        <v>1.0952380952380951</v>
      </c>
      <c r="E247" s="9">
        <f t="shared" si="31"/>
        <v>1</v>
      </c>
      <c r="H247"/>
      <c r="J247"/>
    </row>
    <row r="248" spans="1:10" x14ac:dyDescent="0.2">
      <c r="A248">
        <v>5</v>
      </c>
      <c r="B248" s="4">
        <f t="shared" si="32"/>
        <v>44672</v>
      </c>
      <c r="C248" s="5">
        <f t="shared" si="33"/>
        <v>0.90476190476190443</v>
      </c>
      <c r="D248" s="5">
        <f t="shared" si="34"/>
        <v>1.0952380952380951</v>
      </c>
      <c r="E248" s="9">
        <f t="shared" si="31"/>
        <v>1</v>
      </c>
      <c r="H248"/>
      <c r="J248"/>
    </row>
    <row r="249" spans="1:10" x14ac:dyDescent="0.2">
      <c r="A249">
        <v>6</v>
      </c>
      <c r="B249" s="4">
        <f t="shared" si="32"/>
        <v>44673</v>
      </c>
      <c r="C249" s="5">
        <f t="shared" si="33"/>
        <v>0.85714285714285676</v>
      </c>
      <c r="D249" s="5">
        <f t="shared" si="34"/>
        <v>1.0952380952380951</v>
      </c>
      <c r="E249" s="9">
        <f t="shared" si="31"/>
        <v>1</v>
      </c>
      <c r="H249"/>
      <c r="J249"/>
    </row>
    <row r="250" spans="1:10" x14ac:dyDescent="0.2">
      <c r="A250">
        <v>7</v>
      </c>
      <c r="B250" s="4">
        <f t="shared" si="32"/>
        <v>44674</v>
      </c>
      <c r="C250" s="5">
        <f t="shared" si="33"/>
        <v>0.80952380952380909</v>
      </c>
      <c r="D250" s="5">
        <f t="shared" si="34"/>
        <v>1.0952380952380951</v>
      </c>
      <c r="E250" s="9">
        <f t="shared" si="31"/>
        <v>1</v>
      </c>
      <c r="H250"/>
      <c r="J250"/>
    </row>
    <row r="251" spans="1:10" x14ac:dyDescent="0.2">
      <c r="A251">
        <v>8</v>
      </c>
      <c r="B251" s="4">
        <f t="shared" si="32"/>
        <v>44675</v>
      </c>
      <c r="C251" s="5">
        <f t="shared" si="33"/>
        <v>0.76190476190476142</v>
      </c>
      <c r="D251" s="5">
        <f t="shared" si="34"/>
        <v>1.0952380952380951</v>
      </c>
      <c r="E251" s="9">
        <f t="shared" si="31"/>
        <v>1</v>
      </c>
      <c r="H251"/>
      <c r="J251"/>
    </row>
    <row r="252" spans="1:10" x14ac:dyDescent="0.2">
      <c r="A252">
        <v>9</v>
      </c>
      <c r="B252" s="4">
        <f t="shared" si="32"/>
        <v>44676</v>
      </c>
      <c r="C252" s="5">
        <f t="shared" si="33"/>
        <v>0.71428571428571375</v>
      </c>
      <c r="D252" s="5">
        <f t="shared" si="34"/>
        <v>1.0952380952380951</v>
      </c>
      <c r="E252" s="9">
        <f t="shared" si="31"/>
        <v>1</v>
      </c>
      <c r="H252"/>
      <c r="J252"/>
    </row>
    <row r="253" spans="1:10" x14ac:dyDescent="0.2">
      <c r="A253">
        <v>10</v>
      </c>
      <c r="B253" s="4">
        <f t="shared" si="32"/>
        <v>44677</v>
      </c>
      <c r="C253" s="5">
        <f t="shared" si="33"/>
        <v>0.66666666666666607</v>
      </c>
      <c r="D253" s="5">
        <f t="shared" si="34"/>
        <v>1.0952380952380951</v>
      </c>
      <c r="E253" s="9">
        <f t="shared" si="31"/>
        <v>1</v>
      </c>
      <c r="H253"/>
      <c r="J253"/>
    </row>
    <row r="254" spans="1:10" x14ac:dyDescent="0.2">
      <c r="A254">
        <v>11</v>
      </c>
      <c r="B254" s="4">
        <f t="shared" si="32"/>
        <v>44678</v>
      </c>
      <c r="C254" s="5">
        <f t="shared" si="33"/>
        <v>0.6190476190476184</v>
      </c>
      <c r="D254" s="5">
        <f t="shared" si="34"/>
        <v>1.0952380952380951</v>
      </c>
      <c r="E254" s="9">
        <f t="shared" si="31"/>
        <v>1</v>
      </c>
      <c r="H254"/>
      <c r="J254"/>
    </row>
    <row r="255" spans="1:10" x14ac:dyDescent="0.2">
      <c r="A255">
        <v>12</v>
      </c>
      <c r="B255" s="4">
        <f t="shared" si="32"/>
        <v>44679</v>
      </c>
      <c r="C255" s="5">
        <f t="shared" si="33"/>
        <v>0.57142857142857073</v>
      </c>
      <c r="D255" s="5">
        <f t="shared" si="34"/>
        <v>1.0952380952380951</v>
      </c>
      <c r="E255" s="9">
        <f t="shared" si="31"/>
        <v>1</v>
      </c>
      <c r="H255"/>
      <c r="J255"/>
    </row>
    <row r="256" spans="1:10" x14ac:dyDescent="0.2">
      <c r="A256">
        <v>13</v>
      </c>
      <c r="B256" s="4">
        <f t="shared" si="32"/>
        <v>44680</v>
      </c>
      <c r="C256" s="5">
        <f t="shared" si="33"/>
        <v>0.52380952380952306</v>
      </c>
      <c r="D256" s="5">
        <f t="shared" si="34"/>
        <v>1.0952380952380951</v>
      </c>
      <c r="E256" s="9">
        <f t="shared" si="31"/>
        <v>1</v>
      </c>
      <c r="H256"/>
      <c r="J256"/>
    </row>
    <row r="257" spans="1:10" x14ac:dyDescent="0.2">
      <c r="A257">
        <v>14</v>
      </c>
      <c r="B257" s="4">
        <f t="shared" si="32"/>
        <v>44681</v>
      </c>
      <c r="C257" s="5">
        <f t="shared" si="33"/>
        <v>0.47619047619047544</v>
      </c>
      <c r="D257" s="5">
        <f t="shared" si="34"/>
        <v>1.0952380952380951</v>
      </c>
      <c r="E257" s="9">
        <f t="shared" si="31"/>
        <v>1</v>
      </c>
      <c r="H257"/>
      <c r="J257"/>
    </row>
    <row r="258" spans="1:10" x14ac:dyDescent="0.2">
      <c r="A258">
        <v>15</v>
      </c>
      <c r="B258" s="4">
        <f t="shared" si="32"/>
        <v>44682</v>
      </c>
      <c r="C258" s="5">
        <f t="shared" si="33"/>
        <v>0.42857142857142783</v>
      </c>
      <c r="D258" s="5">
        <f t="shared" si="34"/>
        <v>1.0952380952380951</v>
      </c>
      <c r="E258" s="9">
        <f t="shared" si="31"/>
        <v>1</v>
      </c>
      <c r="H258"/>
      <c r="J258"/>
    </row>
    <row r="259" spans="1:10" x14ac:dyDescent="0.2">
      <c r="A259">
        <v>16</v>
      </c>
      <c r="B259" s="4">
        <f t="shared" si="32"/>
        <v>44683</v>
      </c>
      <c r="C259" s="5">
        <f t="shared" si="33"/>
        <v>0.38095238095238021</v>
      </c>
      <c r="D259" s="5">
        <f t="shared" si="34"/>
        <v>1.0952380952380951</v>
      </c>
      <c r="E259" s="9">
        <f t="shared" si="31"/>
        <v>1</v>
      </c>
      <c r="H259"/>
      <c r="J259"/>
    </row>
    <row r="260" spans="1:10" x14ac:dyDescent="0.2">
      <c r="A260">
        <v>17</v>
      </c>
      <c r="B260" s="4">
        <f t="shared" si="32"/>
        <v>44684</v>
      </c>
      <c r="C260" s="5">
        <f t="shared" si="33"/>
        <v>0.33333333333333259</v>
      </c>
      <c r="D260" s="5">
        <f t="shared" si="34"/>
        <v>1.0952380952380951</v>
      </c>
      <c r="E260" s="9">
        <f t="shared" si="31"/>
        <v>1</v>
      </c>
      <c r="H260"/>
      <c r="J260"/>
    </row>
    <row r="261" spans="1:10" x14ac:dyDescent="0.2">
      <c r="A261">
        <v>18</v>
      </c>
      <c r="B261" s="4">
        <f t="shared" si="32"/>
        <v>44685</v>
      </c>
      <c r="C261" s="5">
        <f t="shared" si="33"/>
        <v>0.28571428571428498</v>
      </c>
      <c r="D261" s="5">
        <f t="shared" si="34"/>
        <v>1.0952380952380951</v>
      </c>
      <c r="E261" s="9">
        <f t="shared" si="31"/>
        <v>1</v>
      </c>
    </row>
    <row r="262" spans="1:10" x14ac:dyDescent="0.2">
      <c r="A262">
        <v>19</v>
      </c>
      <c r="B262" s="4">
        <f t="shared" si="32"/>
        <v>44686</v>
      </c>
      <c r="C262" s="5">
        <f t="shared" si="33"/>
        <v>0.23809523809523736</v>
      </c>
      <c r="D262" s="5">
        <f t="shared" si="34"/>
        <v>1.0952380952380951</v>
      </c>
      <c r="E262" s="9">
        <f t="shared" si="31"/>
        <v>1</v>
      </c>
      <c r="H262"/>
      <c r="J262"/>
    </row>
    <row r="263" spans="1:10" x14ac:dyDescent="0.2">
      <c r="A263">
        <v>20</v>
      </c>
      <c r="B263" s="4">
        <f t="shared" si="32"/>
        <v>44687</v>
      </c>
      <c r="C263" s="5">
        <f t="shared" si="33"/>
        <v>0.19047619047618974</v>
      </c>
      <c r="D263" s="5">
        <f t="shared" si="34"/>
        <v>1.0952380952380951</v>
      </c>
      <c r="E263" s="9">
        <f t="shared" si="31"/>
        <v>1</v>
      </c>
    </row>
    <row r="264" spans="1:10" x14ac:dyDescent="0.2">
      <c r="A264">
        <v>21</v>
      </c>
      <c r="B264" s="4">
        <f t="shared" si="32"/>
        <v>44688</v>
      </c>
      <c r="C264" s="5">
        <f t="shared" si="33"/>
        <v>0.14285714285714213</v>
      </c>
      <c r="D264" s="5">
        <f t="shared" si="34"/>
        <v>1.0952380952380951</v>
      </c>
      <c r="E264" s="9">
        <f t="shared" si="31"/>
        <v>1</v>
      </c>
    </row>
    <row r="265" spans="1:10" x14ac:dyDescent="0.2">
      <c r="A265">
        <v>22</v>
      </c>
      <c r="B265" s="4">
        <f t="shared" si="32"/>
        <v>44689</v>
      </c>
      <c r="C265" s="5">
        <f t="shared" si="33"/>
        <v>9.5238095238094511E-2</v>
      </c>
      <c r="D265" s="5">
        <f t="shared" si="34"/>
        <v>1.0952380952380951</v>
      </c>
      <c r="E265" s="9">
        <f t="shared" si="31"/>
        <v>1</v>
      </c>
    </row>
    <row r="266" spans="1:10" x14ac:dyDescent="0.2">
      <c r="A266">
        <v>23</v>
      </c>
      <c r="B266" s="4">
        <f t="shared" si="32"/>
        <v>44690</v>
      </c>
      <c r="C266" s="5">
        <f t="shared" si="33"/>
        <v>4.7619047619046895E-2</v>
      </c>
      <c r="D266" s="5">
        <f t="shared" si="34"/>
        <v>1.0952380952380951</v>
      </c>
      <c r="E266" s="9">
        <f t="shared" si="31"/>
        <v>1</v>
      </c>
      <c r="G266" t="s">
        <v>221</v>
      </c>
      <c r="H266" s="128"/>
      <c r="I266" t="s">
        <v>222</v>
      </c>
      <c r="J266" s="97">
        <f>$F$1/7*A266</f>
        <v>1.0952380952380951</v>
      </c>
    </row>
    <row r="270" spans="1:10" ht="26" x14ac:dyDescent="0.2">
      <c r="B270" s="145" t="s">
        <v>328</v>
      </c>
      <c r="C270" s="146"/>
      <c r="D270" s="146"/>
      <c r="E270" s="146"/>
    </row>
    <row r="271" spans="1:10" x14ac:dyDescent="0.2">
      <c r="A271">
        <v>1</v>
      </c>
      <c r="B271" s="4">
        <f>B266+1</f>
        <v>44691</v>
      </c>
      <c r="C271" s="5">
        <f>($F$1/7)*A291</f>
        <v>1</v>
      </c>
      <c r="D271" s="5">
        <f>C271</f>
        <v>1</v>
      </c>
      <c r="E271" s="9">
        <f>D271/$C$271</f>
        <v>1</v>
      </c>
    </row>
    <row r="272" spans="1:10" x14ac:dyDescent="0.2">
      <c r="A272">
        <v>2</v>
      </c>
      <c r="B272" s="4">
        <f>B271+1</f>
        <v>44692</v>
      </c>
      <c r="C272" s="5">
        <f>C271-(($F$1/7))</f>
        <v>0.95238095238095233</v>
      </c>
      <c r="D272" s="5">
        <f>D271</f>
        <v>1</v>
      </c>
      <c r="E272" s="9">
        <f t="shared" ref="E272:E291" si="35">D272/$C$271</f>
        <v>1</v>
      </c>
    </row>
    <row r="273" spans="1:5" x14ac:dyDescent="0.2">
      <c r="A273">
        <v>3</v>
      </c>
      <c r="B273" s="4">
        <f t="shared" ref="B273:B291" si="36">B272+1</f>
        <v>44693</v>
      </c>
      <c r="C273" s="5">
        <f t="shared" ref="C273:C291" si="37">C272-(($F$1/7))</f>
        <v>0.90476190476190466</v>
      </c>
      <c r="D273" s="5">
        <f t="shared" ref="D273:D291" si="38">D272</f>
        <v>1</v>
      </c>
      <c r="E273" s="9">
        <f t="shared" si="35"/>
        <v>1</v>
      </c>
    </row>
    <row r="274" spans="1:5" x14ac:dyDescent="0.2">
      <c r="A274">
        <v>4</v>
      </c>
      <c r="B274" s="4">
        <f t="shared" si="36"/>
        <v>44694</v>
      </c>
      <c r="C274" s="5">
        <f t="shared" si="37"/>
        <v>0.85714285714285698</v>
      </c>
      <c r="D274" s="5">
        <f t="shared" si="38"/>
        <v>1</v>
      </c>
      <c r="E274" s="9">
        <f t="shared" si="35"/>
        <v>1</v>
      </c>
    </row>
    <row r="275" spans="1:5" x14ac:dyDescent="0.2">
      <c r="A275">
        <v>5</v>
      </c>
      <c r="B275" s="4">
        <f t="shared" si="36"/>
        <v>44695</v>
      </c>
      <c r="C275" s="5">
        <f t="shared" si="37"/>
        <v>0.80952380952380931</v>
      </c>
      <c r="D275" s="5">
        <f t="shared" si="38"/>
        <v>1</v>
      </c>
      <c r="E275" s="9">
        <f t="shared" si="35"/>
        <v>1</v>
      </c>
    </row>
    <row r="276" spans="1:5" x14ac:dyDescent="0.2">
      <c r="A276">
        <v>6</v>
      </c>
      <c r="B276" s="4">
        <f t="shared" si="36"/>
        <v>44696</v>
      </c>
      <c r="C276" s="5">
        <f t="shared" si="37"/>
        <v>0.76190476190476164</v>
      </c>
      <c r="D276" s="5">
        <f t="shared" si="38"/>
        <v>1</v>
      </c>
      <c r="E276" s="9">
        <f t="shared" si="35"/>
        <v>1</v>
      </c>
    </row>
    <row r="277" spans="1:5" x14ac:dyDescent="0.2">
      <c r="A277">
        <v>7</v>
      </c>
      <c r="B277" s="4">
        <f t="shared" si="36"/>
        <v>44697</v>
      </c>
      <c r="C277" s="5">
        <f t="shared" si="37"/>
        <v>0.71428571428571397</v>
      </c>
      <c r="D277" s="5">
        <f>D276-(JDB_Constantin!C42+JDB_Constantin!C43+JDB_Constantin!C44+JDB_Constantin!C45)</f>
        <v>0.58333333333333337</v>
      </c>
      <c r="E277" s="9">
        <f t="shared" si="35"/>
        <v>0.58333333333333337</v>
      </c>
    </row>
    <row r="278" spans="1:5" x14ac:dyDescent="0.2">
      <c r="A278">
        <v>8</v>
      </c>
      <c r="B278" s="4">
        <f t="shared" si="36"/>
        <v>44698</v>
      </c>
      <c r="C278" s="5">
        <f t="shared" si="37"/>
        <v>0.6666666666666663</v>
      </c>
      <c r="D278" s="5">
        <f>D277-(JDB_Constantin!C46+JDB_Commun!C30)</f>
        <v>0.34375000000000006</v>
      </c>
      <c r="E278" s="9">
        <f t="shared" si="35"/>
        <v>0.34375000000000006</v>
      </c>
    </row>
    <row r="279" spans="1:5" x14ac:dyDescent="0.2">
      <c r="A279">
        <v>9</v>
      </c>
      <c r="B279" s="4">
        <f t="shared" si="36"/>
        <v>44699</v>
      </c>
      <c r="C279" s="5">
        <f t="shared" si="37"/>
        <v>0.61904761904761862</v>
      </c>
      <c r="D279" s="5">
        <f>D278-(JDB_Constantin!C47)</f>
        <v>-0.11458333333333326</v>
      </c>
      <c r="E279" s="9">
        <f t="shared" si="35"/>
        <v>-0.11458333333333326</v>
      </c>
    </row>
    <row r="280" spans="1:5" x14ac:dyDescent="0.2">
      <c r="A280">
        <v>10</v>
      </c>
      <c r="B280" s="4">
        <f t="shared" si="36"/>
        <v>44700</v>
      </c>
      <c r="C280" s="5">
        <f t="shared" si="37"/>
        <v>0.57142857142857095</v>
      </c>
      <c r="D280" s="5">
        <f>D279-(JDB_Constantin!C48+JDB_Constantin!C49+JDB_Constantin!C50+JDB_Constantin!C51)</f>
        <v>-0.53125</v>
      </c>
      <c r="E280" s="9">
        <f t="shared" si="35"/>
        <v>-0.53125</v>
      </c>
    </row>
    <row r="281" spans="1:5" x14ac:dyDescent="0.2">
      <c r="A281">
        <v>11</v>
      </c>
      <c r="B281" s="4">
        <f t="shared" si="36"/>
        <v>44701</v>
      </c>
      <c r="C281" s="5">
        <f t="shared" si="37"/>
        <v>0.52380952380952328</v>
      </c>
      <c r="D281" s="5">
        <f t="shared" si="38"/>
        <v>-0.53125</v>
      </c>
      <c r="E281" s="9">
        <f t="shared" si="35"/>
        <v>-0.53125</v>
      </c>
    </row>
    <row r="282" spans="1:5" x14ac:dyDescent="0.2">
      <c r="A282">
        <v>12</v>
      </c>
      <c r="B282" s="4">
        <f t="shared" si="36"/>
        <v>44702</v>
      </c>
      <c r="C282" s="5">
        <f t="shared" si="37"/>
        <v>0.47619047619047566</v>
      </c>
      <c r="D282" s="5">
        <f t="shared" si="38"/>
        <v>-0.53125</v>
      </c>
      <c r="E282" s="9">
        <f t="shared" si="35"/>
        <v>-0.53125</v>
      </c>
    </row>
    <row r="283" spans="1:5" x14ac:dyDescent="0.2">
      <c r="A283">
        <v>13</v>
      </c>
      <c r="B283" s="4">
        <f t="shared" si="36"/>
        <v>44703</v>
      </c>
      <c r="C283" s="5">
        <f t="shared" si="37"/>
        <v>0.42857142857142805</v>
      </c>
      <c r="D283" s="5">
        <f t="shared" si="38"/>
        <v>-0.53125</v>
      </c>
      <c r="E283" s="9">
        <f t="shared" si="35"/>
        <v>-0.53125</v>
      </c>
    </row>
    <row r="284" spans="1:5" x14ac:dyDescent="0.2">
      <c r="A284">
        <v>14</v>
      </c>
      <c r="B284" s="4">
        <f t="shared" si="36"/>
        <v>44704</v>
      </c>
      <c r="C284" s="5">
        <f t="shared" si="37"/>
        <v>0.38095238095238043</v>
      </c>
      <c r="D284" s="5">
        <f t="shared" si="38"/>
        <v>-0.53125</v>
      </c>
      <c r="E284" s="9">
        <f t="shared" si="35"/>
        <v>-0.53125</v>
      </c>
    </row>
    <row r="285" spans="1:5" x14ac:dyDescent="0.2">
      <c r="A285">
        <v>15</v>
      </c>
      <c r="B285" s="4">
        <f t="shared" si="36"/>
        <v>44705</v>
      </c>
      <c r="C285" s="5">
        <f t="shared" si="37"/>
        <v>0.33333333333333282</v>
      </c>
      <c r="D285" s="5">
        <f t="shared" si="38"/>
        <v>-0.53125</v>
      </c>
      <c r="E285" s="9">
        <f t="shared" si="35"/>
        <v>-0.53125</v>
      </c>
    </row>
    <row r="286" spans="1:5" x14ac:dyDescent="0.2">
      <c r="A286">
        <v>16</v>
      </c>
      <c r="B286" s="4">
        <f t="shared" si="36"/>
        <v>44706</v>
      </c>
      <c r="C286" s="5">
        <f t="shared" si="37"/>
        <v>0.2857142857142852</v>
      </c>
      <c r="D286" s="5">
        <f t="shared" si="38"/>
        <v>-0.53125</v>
      </c>
      <c r="E286" s="9">
        <f t="shared" si="35"/>
        <v>-0.53125</v>
      </c>
    </row>
    <row r="287" spans="1:5" x14ac:dyDescent="0.2">
      <c r="A287">
        <v>17</v>
      </c>
      <c r="B287" s="4">
        <f t="shared" si="36"/>
        <v>44707</v>
      </c>
      <c r="C287" s="5">
        <f t="shared" si="37"/>
        <v>0.23809523809523758</v>
      </c>
      <c r="D287" s="5">
        <f t="shared" si="38"/>
        <v>-0.53125</v>
      </c>
      <c r="E287" s="9">
        <f t="shared" si="35"/>
        <v>-0.53125</v>
      </c>
    </row>
    <row r="288" spans="1:5" x14ac:dyDescent="0.2">
      <c r="A288">
        <v>18</v>
      </c>
      <c r="B288" s="4">
        <f t="shared" si="36"/>
        <v>44708</v>
      </c>
      <c r="C288" s="5">
        <f t="shared" si="37"/>
        <v>0.19047619047618997</v>
      </c>
      <c r="D288" s="5">
        <f t="shared" si="38"/>
        <v>-0.53125</v>
      </c>
      <c r="E288" s="9">
        <f t="shared" si="35"/>
        <v>-0.53125</v>
      </c>
    </row>
    <row r="289" spans="1:10" x14ac:dyDescent="0.2">
      <c r="A289">
        <v>19</v>
      </c>
      <c r="B289" s="4">
        <f t="shared" si="36"/>
        <v>44709</v>
      </c>
      <c r="C289" s="5">
        <f t="shared" si="37"/>
        <v>0.14285714285714235</v>
      </c>
      <c r="D289" s="5">
        <f t="shared" si="38"/>
        <v>-0.53125</v>
      </c>
      <c r="E289" s="9">
        <f t="shared" si="35"/>
        <v>-0.53125</v>
      </c>
    </row>
    <row r="290" spans="1:10" x14ac:dyDescent="0.2">
      <c r="A290">
        <v>20</v>
      </c>
      <c r="B290" s="4">
        <f t="shared" si="36"/>
        <v>44710</v>
      </c>
      <c r="C290" s="5">
        <f t="shared" si="37"/>
        <v>9.5238095238094733E-2</v>
      </c>
      <c r="D290" s="5">
        <f t="shared" si="38"/>
        <v>-0.53125</v>
      </c>
      <c r="E290" s="9">
        <f t="shared" si="35"/>
        <v>-0.53125</v>
      </c>
    </row>
    <row r="291" spans="1:10" x14ac:dyDescent="0.2">
      <c r="A291">
        <v>21</v>
      </c>
      <c r="B291" s="4">
        <f t="shared" si="36"/>
        <v>44711</v>
      </c>
      <c r="C291" s="5">
        <f t="shared" si="37"/>
        <v>4.7619047619047117E-2</v>
      </c>
      <c r="D291" s="5">
        <f t="shared" si="38"/>
        <v>-0.53125</v>
      </c>
      <c r="E291" s="9">
        <f t="shared" si="35"/>
        <v>-0.53125</v>
      </c>
      <c r="G291" t="s">
        <v>221</v>
      </c>
      <c r="H291" s="128">
        <f>SUM(JDB_Constantin!C42:C51)</f>
        <v>1.4583333333333333</v>
      </c>
      <c r="I291" t="s">
        <v>222</v>
      </c>
      <c r="J291" s="97">
        <f>$F$1/7*A291</f>
        <v>1</v>
      </c>
    </row>
  </sheetData>
  <mergeCells count="10">
    <mergeCell ref="B2:E2"/>
    <mergeCell ref="B25:E25"/>
    <mergeCell ref="B57:E57"/>
    <mergeCell ref="B82:E82"/>
    <mergeCell ref="B107:E107"/>
    <mergeCell ref="B243:E243"/>
    <mergeCell ref="B270:E270"/>
    <mergeCell ref="B217:E217"/>
    <mergeCell ref="B191:E191"/>
    <mergeCell ref="B150:E150"/>
  </mergeCells>
  <conditionalFormatting sqref="F123 B1:E21 B26:E53 B58:E103 B108:E146">
    <cfRule type="timePeriod" dxfId="32" priority="12" timePeriod="today">
      <formula>FLOOR(B1,1)=TODAY()</formula>
    </cfRule>
  </conditionalFormatting>
  <conditionalFormatting sqref="B150:E190">
    <cfRule type="timePeriod" dxfId="31" priority="11" timePeriod="today">
      <formula>FLOOR(B150,1)=TODAY()</formula>
    </cfRule>
  </conditionalFormatting>
  <conditionalFormatting sqref="B25:E25">
    <cfRule type="timePeriod" dxfId="30" priority="10" timePeriod="today">
      <formula>FLOOR(B25,1)=TODAY()</formula>
    </cfRule>
  </conditionalFormatting>
  <conditionalFormatting sqref="B22:E24">
    <cfRule type="timePeriod" dxfId="29" priority="9" timePeriod="today">
      <formula>FLOOR(B22,1)=TODAY()</formula>
    </cfRule>
  </conditionalFormatting>
  <conditionalFormatting sqref="B54:E57">
    <cfRule type="timePeriod" dxfId="28" priority="8" timePeriod="today">
      <formula>FLOOR(B54,1)=TODAY()</formula>
    </cfRule>
  </conditionalFormatting>
  <conditionalFormatting sqref="B107:E107">
    <cfRule type="timePeriod" dxfId="27" priority="7" timePeriod="today">
      <formula>FLOOR(B107,1)=TODAY()</formula>
    </cfRule>
  </conditionalFormatting>
  <conditionalFormatting sqref="B191:E191">
    <cfRule type="timePeriod" dxfId="26" priority="5" timePeriod="today">
      <formula>FLOOR(B191,1)=TODAY()</formula>
    </cfRule>
  </conditionalFormatting>
  <conditionalFormatting sqref="B192:E213">
    <cfRule type="timePeriod" dxfId="25" priority="4" timePeriod="today">
      <formula>FLOOR(B192,1)=TODAY()</formula>
    </cfRule>
  </conditionalFormatting>
  <conditionalFormatting sqref="B217:E239">
    <cfRule type="timePeriod" dxfId="24" priority="3" timePeriod="today">
      <formula>FLOOR(B217,1)=TODAY()</formula>
    </cfRule>
  </conditionalFormatting>
  <conditionalFormatting sqref="B243:E266">
    <cfRule type="timePeriod" dxfId="23" priority="2" timePeriod="today">
      <formula>FLOOR(B243,1)=TODAY()</formula>
    </cfRule>
  </conditionalFormatting>
  <conditionalFormatting sqref="B270:E291">
    <cfRule type="timePeriod" dxfId="22" priority="1" timePeriod="today">
      <formula>FLOOR(B270,1)=TODAY()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242"/>
  <sheetViews>
    <sheetView showGridLines="0" tabSelected="1" zoomScaleNormal="70" workbookViewId="0">
      <pane ySplit="1" topLeftCell="A220" activePane="bottomLeft" state="frozen"/>
      <selection pane="bottomLeft" activeCell="N240" sqref="N240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0.62152777777777768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1.2118055555555556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SUM(JDB_Commun!C28,JDB_Commun!C29)</f>
        <v>0.16666666666666666</v>
      </c>
    </row>
    <row r="188" spans="13:15" x14ac:dyDescent="0.2">
      <c r="N188" s="97">
        <f>SUM(N183:N186)+N187*4</f>
        <v>3.59375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  <row r="208" spans="13:15" x14ac:dyDescent="0.2">
      <c r="M208" s="101" t="s">
        <v>227</v>
      </c>
      <c r="N208" s="97">
        <f>Angela!J266</f>
        <v>1.0952380952380951</v>
      </c>
      <c r="O208" s="97" t="s">
        <v>230</v>
      </c>
    </row>
    <row r="210" spans="13:15" x14ac:dyDescent="0.2">
      <c r="M210" t="s">
        <v>223</v>
      </c>
      <c r="N210" s="97">
        <f>Angela!H266</f>
        <v>4.8611111111111105E-2</v>
      </c>
    </row>
    <row r="211" spans="13:15" x14ac:dyDescent="0.2">
      <c r="M211" t="s">
        <v>224</v>
      </c>
      <c r="N211" s="97">
        <f>Aurelie!H266</f>
        <v>0.54166666666666663</v>
      </c>
    </row>
    <row r="212" spans="13:15" x14ac:dyDescent="0.2">
      <c r="M212" t="s">
        <v>225</v>
      </c>
      <c r="N212" s="97">
        <f>Coralie!H266</f>
        <v>0.52430555555555558</v>
      </c>
    </row>
    <row r="213" spans="13:15" x14ac:dyDescent="0.2">
      <c r="M213" t="s">
        <v>226</v>
      </c>
      <c r="N213" s="104">
        <f>Constantin!H266</f>
        <v>0</v>
      </c>
    </row>
    <row r="214" spans="13:15" x14ac:dyDescent="0.2">
      <c r="M214" t="s">
        <v>231</v>
      </c>
      <c r="N214" s="102">
        <f>SUM(JDB_Commun!C55)</f>
        <v>0</v>
      </c>
    </row>
    <row r="215" spans="13:15" x14ac:dyDescent="0.2">
      <c r="N215" s="97">
        <f>SUM(N210:N213)+N214*4</f>
        <v>1.1145833333333333</v>
      </c>
      <c r="O215" s="97" t="s">
        <v>228</v>
      </c>
    </row>
    <row r="217" spans="13:15" x14ac:dyDescent="0.2">
      <c r="N217" s="97">
        <f>N208*4</f>
        <v>4.3809523809523805</v>
      </c>
      <c r="O217" s="97" t="s">
        <v>229</v>
      </c>
    </row>
    <row r="233" spans="13:15" x14ac:dyDescent="0.2">
      <c r="M233" s="101" t="s">
        <v>227</v>
      </c>
      <c r="N233" s="97">
        <f>Angela!J291</f>
        <v>1</v>
      </c>
      <c r="O233" s="97" t="s">
        <v>230</v>
      </c>
    </row>
    <row r="235" spans="13:15" x14ac:dyDescent="0.2">
      <c r="M235" t="s">
        <v>223</v>
      </c>
      <c r="N235" s="97">
        <f>Angela!H291</f>
        <v>0.95833333333333337</v>
      </c>
    </row>
    <row r="236" spans="13:15" x14ac:dyDescent="0.2">
      <c r="M236" t="s">
        <v>224</v>
      </c>
      <c r="N236" s="97">
        <f>Aurelie!H291</f>
        <v>0.83333333333333337</v>
      </c>
    </row>
    <row r="237" spans="13:15" x14ac:dyDescent="0.2">
      <c r="M237" t="s">
        <v>225</v>
      </c>
      <c r="N237" s="97">
        <f>Coralie!H291</f>
        <v>1.1076388888888888</v>
      </c>
    </row>
    <row r="238" spans="13:15" x14ac:dyDescent="0.2">
      <c r="M238" t="s">
        <v>226</v>
      </c>
      <c r="N238" s="104">
        <f>Constantin!H291</f>
        <v>1.4583333333333333</v>
      </c>
    </row>
    <row r="239" spans="13:15" x14ac:dyDescent="0.2">
      <c r="M239" t="s">
        <v>231</v>
      </c>
      <c r="N239" s="102">
        <f>SUM(JDB_Commun!C30)</f>
        <v>7.2916666666666671E-2</v>
      </c>
    </row>
    <row r="240" spans="13:15" x14ac:dyDescent="0.2">
      <c r="N240" s="97">
        <f>SUM(N235:N238)+N239*4</f>
        <v>4.6493055555555554</v>
      </c>
      <c r="O240" s="97" t="s">
        <v>228</v>
      </c>
    </row>
    <row r="242" spans="14:15" x14ac:dyDescent="0.2">
      <c r="N242" s="97">
        <f>N233*4</f>
        <v>4</v>
      </c>
      <c r="O242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5" zoomScaleNormal="100" workbookViewId="0">
      <selection activeCell="F34" sqref="F34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7" t="s">
        <v>10</v>
      </c>
      <c r="C1" s="148"/>
      <c r="D1" s="14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33">
        <v>3.125E-2</v>
      </c>
      <c r="D24" s="35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19">
        <v>44624</v>
      </c>
      <c r="C27" s="120">
        <v>4.1666666666666664E-2</v>
      </c>
      <c r="D27" s="121" t="s">
        <v>254</v>
      </c>
    </row>
    <row r="28" spans="2:4" ht="30.75" customHeight="1" thickTop="1" x14ac:dyDescent="0.2">
      <c r="B28" s="34">
        <v>44651</v>
      </c>
      <c r="C28" s="33">
        <v>0.125</v>
      </c>
      <c r="D28" s="35" t="s">
        <v>23</v>
      </c>
    </row>
    <row r="29" spans="2:4" ht="30.75" customHeight="1" thickBot="1" x14ac:dyDescent="0.25">
      <c r="B29" s="122">
        <v>44663</v>
      </c>
      <c r="C29" s="123">
        <v>4.1666666666666664E-2</v>
      </c>
      <c r="D29" s="124" t="s">
        <v>329</v>
      </c>
    </row>
    <row r="30" spans="2:4" ht="30.75" customHeight="1" thickTop="1" x14ac:dyDescent="0.2">
      <c r="B30" s="34">
        <v>44698</v>
      </c>
      <c r="C30" s="33">
        <v>7.2916666666666671E-2</v>
      </c>
      <c r="D30" s="35" t="s">
        <v>356</v>
      </c>
    </row>
    <row r="31" spans="2:4" ht="30.75" customHeight="1" x14ac:dyDescent="0.2">
      <c r="B31" s="136"/>
      <c r="C31" s="137"/>
      <c r="D31" s="138"/>
    </row>
    <row r="32" spans="2:4" ht="30.75" customHeight="1" x14ac:dyDescent="0.2">
      <c r="B32" s="136"/>
      <c r="C32" s="137"/>
      <c r="D32" s="138"/>
    </row>
    <row r="33" spans="2:4" ht="30.75" customHeight="1" x14ac:dyDescent="0.2">
      <c r="B33" s="136"/>
      <c r="C33" s="137"/>
      <c r="D33" s="138"/>
    </row>
    <row r="34" spans="2:4" ht="30.75" customHeight="1" x14ac:dyDescent="0.2">
      <c r="B34" s="136"/>
      <c r="C34" s="137"/>
      <c r="D34" s="138"/>
    </row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95" workbookViewId="0">
      <selection activeCell="B111" sqref="B110:D11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47" t="s">
        <v>33</v>
      </c>
      <c r="C1" s="148"/>
      <c r="D1" s="14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>
      <c r="B88" s="49">
        <v>44661</v>
      </c>
      <c r="C88" s="41">
        <v>4.1666666666666664E-2</v>
      </c>
      <c r="D88" s="50" t="s">
        <v>313</v>
      </c>
    </row>
    <row r="89" spans="2:4" ht="30.75" customHeight="1" x14ac:dyDescent="0.2">
      <c r="B89" s="49">
        <v>44661</v>
      </c>
      <c r="C89" s="41">
        <v>5.2083333333333336E-2</v>
      </c>
      <c r="D89" s="50" t="s">
        <v>314</v>
      </c>
    </row>
    <row r="90" spans="2:4" ht="30.75" customHeight="1" x14ac:dyDescent="0.2">
      <c r="B90" s="49">
        <v>44661</v>
      </c>
      <c r="C90" s="41">
        <v>6.25E-2</v>
      </c>
      <c r="D90" s="50" t="s">
        <v>315</v>
      </c>
    </row>
    <row r="91" spans="2:4" ht="30.75" customHeight="1" x14ac:dyDescent="0.2">
      <c r="B91" s="49">
        <v>44662</v>
      </c>
      <c r="C91" s="41">
        <v>4.1666666666666664E-2</v>
      </c>
      <c r="D91" s="50" t="s">
        <v>316</v>
      </c>
    </row>
    <row r="92" spans="2:4" ht="30.75" customHeight="1" thickBot="1" x14ac:dyDescent="0.25">
      <c r="B92" s="51">
        <v>44662</v>
      </c>
      <c r="C92" s="44">
        <v>5.2083333333333336E-2</v>
      </c>
      <c r="D92" s="52" t="s">
        <v>317</v>
      </c>
    </row>
    <row r="93" spans="2:4" ht="30.75" customHeight="1" thickTop="1" x14ac:dyDescent="0.2">
      <c r="B93" s="125">
        <v>44677</v>
      </c>
      <c r="C93" s="126">
        <v>6.9444444444444441E-3</v>
      </c>
      <c r="D93" s="127" t="s">
        <v>59</v>
      </c>
    </row>
    <row r="94" spans="2:4" ht="30.75" customHeight="1" thickBot="1" x14ac:dyDescent="0.25">
      <c r="B94" s="51">
        <v>44685</v>
      </c>
      <c r="C94" s="44">
        <v>4.1666666666666664E-2</v>
      </c>
      <c r="D94" s="52" t="s">
        <v>330</v>
      </c>
    </row>
    <row r="95" spans="2:4" ht="30.75" customHeight="1" thickTop="1" x14ac:dyDescent="0.2">
      <c r="B95" s="49">
        <v>44691</v>
      </c>
      <c r="C95" s="41">
        <v>4.1666666666666664E-2</v>
      </c>
      <c r="D95" s="50" t="s">
        <v>331</v>
      </c>
    </row>
    <row r="96" spans="2:4" ht="30.75" customHeight="1" x14ac:dyDescent="0.2">
      <c r="B96" s="49">
        <v>44692</v>
      </c>
      <c r="C96" s="41">
        <v>6.25E-2</v>
      </c>
      <c r="D96" s="50" t="s">
        <v>332</v>
      </c>
    </row>
    <row r="97" spans="2:4" ht="30.75" customHeight="1" x14ac:dyDescent="0.2">
      <c r="B97" s="49">
        <v>44694</v>
      </c>
      <c r="C97" s="41">
        <v>6.25E-2</v>
      </c>
      <c r="D97" s="50" t="s">
        <v>333</v>
      </c>
    </row>
    <row r="98" spans="2:4" ht="30.75" customHeight="1" x14ac:dyDescent="0.2">
      <c r="B98" s="49">
        <v>44694</v>
      </c>
      <c r="C98" s="41">
        <v>1.0416666666666666E-2</v>
      </c>
      <c r="D98" s="50" t="s">
        <v>135</v>
      </c>
    </row>
    <row r="99" spans="2:4" ht="30.75" customHeight="1" x14ac:dyDescent="0.2">
      <c r="B99" s="49">
        <v>44697</v>
      </c>
      <c r="C99" s="41">
        <v>0.16666666666666666</v>
      </c>
      <c r="D99" s="50" t="s">
        <v>334</v>
      </c>
    </row>
    <row r="100" spans="2:4" ht="30.75" customHeight="1" x14ac:dyDescent="0.2">
      <c r="B100" s="49">
        <v>44697</v>
      </c>
      <c r="C100" s="41">
        <v>4.1666666666666664E-2</v>
      </c>
      <c r="D100" s="50" t="s">
        <v>335</v>
      </c>
    </row>
    <row r="101" spans="2:4" ht="30.75" customHeight="1" x14ac:dyDescent="0.2">
      <c r="B101" s="49">
        <v>44697</v>
      </c>
      <c r="C101" s="41">
        <v>4.1666666666666664E-2</v>
      </c>
      <c r="D101" s="50" t="s">
        <v>336</v>
      </c>
    </row>
    <row r="102" spans="2:4" ht="30.75" customHeight="1" x14ac:dyDescent="0.2">
      <c r="B102" s="49">
        <v>44697</v>
      </c>
      <c r="C102" s="41">
        <v>6.9444444444444441E-3</v>
      </c>
      <c r="D102" s="50" t="s">
        <v>337</v>
      </c>
    </row>
    <row r="103" spans="2:4" ht="30.75" customHeight="1" x14ac:dyDescent="0.2">
      <c r="B103" s="49">
        <v>44697</v>
      </c>
      <c r="C103" s="41">
        <v>2.0833333333333332E-2</v>
      </c>
      <c r="D103" s="50" t="s">
        <v>338</v>
      </c>
    </row>
    <row r="104" spans="2:4" ht="30.75" customHeight="1" x14ac:dyDescent="0.2">
      <c r="B104" s="49">
        <v>44697</v>
      </c>
      <c r="C104" s="41">
        <v>0.16666666666666666</v>
      </c>
      <c r="D104" s="50" t="s">
        <v>343</v>
      </c>
    </row>
    <row r="105" spans="2:4" ht="30.75" customHeight="1" x14ac:dyDescent="0.2">
      <c r="B105" s="49">
        <v>44704</v>
      </c>
      <c r="C105" s="41">
        <v>8.3333333333333329E-2</v>
      </c>
      <c r="D105" s="50" t="s">
        <v>367</v>
      </c>
    </row>
    <row r="106" spans="2:4" ht="30.75" customHeight="1" x14ac:dyDescent="0.2">
      <c r="B106" s="49">
        <v>44704</v>
      </c>
      <c r="C106" s="41">
        <v>3.472222222222222E-3</v>
      </c>
      <c r="D106" s="50" t="s">
        <v>368</v>
      </c>
    </row>
    <row r="107" spans="2:4" ht="30.75" customHeight="1" x14ac:dyDescent="0.2">
      <c r="B107" s="49">
        <v>44704</v>
      </c>
      <c r="C107" s="41">
        <v>2.0833333333333332E-2</v>
      </c>
      <c r="D107" s="50" t="s">
        <v>369</v>
      </c>
    </row>
    <row r="108" spans="2:4" ht="30.75" customHeight="1" x14ac:dyDescent="0.2">
      <c r="B108" s="49">
        <v>44704</v>
      </c>
      <c r="C108" s="41">
        <v>6.25E-2</v>
      </c>
      <c r="D108" s="50" t="s">
        <v>370</v>
      </c>
    </row>
    <row r="109" spans="2:4" ht="30.75" customHeight="1" x14ac:dyDescent="0.2">
      <c r="B109" s="49">
        <v>44704</v>
      </c>
      <c r="C109" s="41">
        <v>4.1666666666666664E-2</v>
      </c>
      <c r="D109" s="50" t="s">
        <v>371</v>
      </c>
    </row>
    <row r="110" spans="2:4" ht="30.75" customHeight="1" x14ac:dyDescent="0.2">
      <c r="B110" s="49">
        <v>44705</v>
      </c>
      <c r="C110" s="41">
        <v>0.125</v>
      </c>
      <c r="D110" s="50" t="s">
        <v>372</v>
      </c>
    </row>
    <row r="111" spans="2:4" ht="30.75" customHeight="1" x14ac:dyDescent="0.2">
      <c r="B111" s="49"/>
      <c r="C111" s="41"/>
      <c r="D111" s="50"/>
    </row>
    <row r="112" spans="2:4" ht="30.75" customHeight="1" x14ac:dyDescent="0.2">
      <c r="B112" s="139"/>
      <c r="C112" s="140"/>
      <c r="D112" s="141"/>
    </row>
    <row r="113" spans="2:4" ht="30.75" customHeight="1" x14ac:dyDescent="0.2">
      <c r="B113" s="139"/>
      <c r="C113" s="140"/>
      <c r="D113" s="141"/>
    </row>
    <row r="114" spans="2:4" ht="30.75" customHeight="1" x14ac:dyDescent="0.2">
      <c r="B114" s="139"/>
      <c r="C114" s="140"/>
      <c r="D114" s="141"/>
    </row>
    <row r="115" spans="2:4" ht="30.75" customHeight="1" x14ac:dyDescent="0.2">
      <c r="B115" s="142"/>
      <c r="C115" s="143"/>
      <c r="D115" s="144"/>
    </row>
    <row r="116" spans="2:4" ht="30.75" customHeight="1" x14ac:dyDescent="0.2"/>
    <row r="117" spans="2:4" ht="30.75" customHeight="1" x14ac:dyDescent="0.2"/>
    <row r="118" spans="2:4" ht="30.75" customHeight="1" x14ac:dyDescent="0.2"/>
    <row r="119" spans="2:4" ht="30.75" customHeight="1" x14ac:dyDescent="0.2"/>
    <row r="120" spans="2:4" ht="30.75" customHeight="1" x14ac:dyDescent="0.2"/>
    <row r="121" spans="2:4" ht="30.75" customHeight="1" x14ac:dyDescent="0.2"/>
    <row r="122" spans="2:4" ht="30.75" customHeight="1" x14ac:dyDescent="0.2"/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10"/>
  <sheetViews>
    <sheetView showGridLines="0" topLeftCell="A69" workbookViewId="0">
      <selection activeCell="B87" sqref="B87:D8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47" t="s">
        <v>84</v>
      </c>
      <c r="C1" s="148"/>
      <c r="D1" s="148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4">
        <v>2.0833333333333332E-2</v>
      </c>
      <c r="D55" s="118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thickBot="1" x14ac:dyDescent="0.25">
      <c r="B68" s="61">
        <v>44657</v>
      </c>
      <c r="C68" s="57">
        <v>4.1666666666666664E-2</v>
      </c>
      <c r="D68" s="62" t="s">
        <v>111</v>
      </c>
    </row>
    <row r="69" spans="2:4" ht="30.75" customHeight="1" thickTop="1" x14ac:dyDescent="0.2">
      <c r="B69" s="59">
        <v>44676</v>
      </c>
      <c r="C69" s="55">
        <v>4.1666666666666664E-2</v>
      </c>
      <c r="D69" s="63" t="s">
        <v>339</v>
      </c>
    </row>
    <row r="70" spans="2:4" ht="30.75" customHeight="1" x14ac:dyDescent="0.2">
      <c r="B70" s="59">
        <v>44677</v>
      </c>
      <c r="C70" s="55">
        <v>9.375E-2</v>
      </c>
      <c r="D70" s="63" t="s">
        <v>340</v>
      </c>
    </row>
    <row r="71" spans="2:4" ht="30.75" customHeight="1" x14ac:dyDescent="0.2">
      <c r="B71" s="59">
        <v>44681</v>
      </c>
      <c r="C71" s="55">
        <v>8.3333333333333329E-2</v>
      </c>
      <c r="D71" s="63" t="s">
        <v>272</v>
      </c>
    </row>
    <row r="72" spans="2:4" ht="30.75" customHeight="1" x14ac:dyDescent="0.2">
      <c r="B72" s="59">
        <v>44681</v>
      </c>
      <c r="C72" s="55">
        <v>3.125E-2</v>
      </c>
      <c r="D72" s="63" t="s">
        <v>111</v>
      </c>
    </row>
    <row r="73" spans="2:4" ht="30.75" customHeight="1" x14ac:dyDescent="0.2">
      <c r="B73" s="59">
        <v>44684</v>
      </c>
      <c r="C73" s="55">
        <v>4.1666666666666664E-2</v>
      </c>
      <c r="D73" s="63" t="s">
        <v>272</v>
      </c>
    </row>
    <row r="74" spans="2:4" ht="30.75" customHeight="1" x14ac:dyDescent="0.2">
      <c r="B74" s="59">
        <v>44687</v>
      </c>
      <c r="C74" s="55">
        <v>0.125</v>
      </c>
      <c r="D74" s="63" t="s">
        <v>272</v>
      </c>
    </row>
    <row r="75" spans="2:4" ht="30.75" customHeight="1" x14ac:dyDescent="0.2">
      <c r="B75" s="59">
        <v>44689</v>
      </c>
      <c r="C75" s="55">
        <v>6.25E-2</v>
      </c>
      <c r="D75" s="63" t="s">
        <v>272</v>
      </c>
    </row>
    <row r="76" spans="2:4" ht="30.75" customHeight="1" x14ac:dyDescent="0.2">
      <c r="B76" s="59">
        <v>44690</v>
      </c>
      <c r="C76" s="55">
        <v>2.0833333333333332E-2</v>
      </c>
      <c r="D76" s="63" t="s">
        <v>111</v>
      </c>
    </row>
    <row r="77" spans="2:4" ht="30.75" customHeight="1" thickBot="1" x14ac:dyDescent="0.25">
      <c r="B77" s="61">
        <v>44690</v>
      </c>
      <c r="C77" s="57">
        <v>4.1666666666666664E-2</v>
      </c>
      <c r="D77" s="62" t="s">
        <v>324</v>
      </c>
    </row>
    <row r="78" spans="2:4" ht="30.75" customHeight="1" thickTop="1" x14ac:dyDescent="0.2">
      <c r="B78" s="59">
        <v>44697</v>
      </c>
      <c r="C78" s="58">
        <v>2.0833333333333332E-2</v>
      </c>
      <c r="D78" s="64" t="s">
        <v>111</v>
      </c>
    </row>
    <row r="79" spans="2:4" ht="30.75" customHeight="1" x14ac:dyDescent="0.2">
      <c r="B79" s="59">
        <v>44697</v>
      </c>
      <c r="C79" s="55">
        <v>8.3333333333333329E-2</v>
      </c>
      <c r="D79" s="63" t="s">
        <v>272</v>
      </c>
    </row>
    <row r="80" spans="2:4" ht="30.75" customHeight="1" x14ac:dyDescent="0.2">
      <c r="B80" s="59">
        <v>44699</v>
      </c>
      <c r="C80" s="55">
        <v>0.125</v>
      </c>
      <c r="D80" s="63" t="s">
        <v>357</v>
      </c>
    </row>
    <row r="81" spans="2:4" ht="30.75" customHeight="1" x14ac:dyDescent="0.2">
      <c r="B81" s="59">
        <v>44700</v>
      </c>
      <c r="C81" s="55">
        <v>6.25E-2</v>
      </c>
      <c r="D81" s="63" t="s">
        <v>357</v>
      </c>
    </row>
    <row r="82" spans="2:4" ht="30.75" customHeight="1" x14ac:dyDescent="0.2">
      <c r="B82" s="59">
        <v>44702</v>
      </c>
      <c r="C82" s="55">
        <v>0.125</v>
      </c>
      <c r="D82" s="63" t="s">
        <v>272</v>
      </c>
    </row>
    <row r="83" spans="2:4" ht="30.75" customHeight="1" x14ac:dyDescent="0.2">
      <c r="B83" s="59">
        <v>44703</v>
      </c>
      <c r="C83" s="55">
        <v>2.0833333333333332E-2</v>
      </c>
      <c r="D83" s="63" t="s">
        <v>111</v>
      </c>
    </row>
    <row r="84" spans="2:4" ht="30.75" customHeight="1" x14ac:dyDescent="0.2">
      <c r="B84" s="59">
        <v>44704</v>
      </c>
      <c r="C84" s="55">
        <v>0.125</v>
      </c>
      <c r="D84" s="63" t="s">
        <v>272</v>
      </c>
    </row>
    <row r="85" spans="2:4" ht="30.75" customHeight="1" x14ac:dyDescent="0.2">
      <c r="B85" s="59">
        <v>44704</v>
      </c>
      <c r="C85" s="55">
        <v>0.125</v>
      </c>
      <c r="D85" s="63" t="s">
        <v>272</v>
      </c>
    </row>
    <row r="86" spans="2:4" ht="30.75" customHeight="1" x14ac:dyDescent="0.2">
      <c r="B86" s="54">
        <v>44705</v>
      </c>
      <c r="C86" s="55">
        <v>2.0833333333333332E-2</v>
      </c>
      <c r="D86" s="21" t="s">
        <v>111</v>
      </c>
    </row>
    <row r="87" spans="2:4" ht="30.75" customHeight="1" x14ac:dyDescent="0.2">
      <c r="B87" s="54">
        <v>44705</v>
      </c>
      <c r="C87" s="55">
        <v>0.125</v>
      </c>
      <c r="D87" s="21" t="s">
        <v>272</v>
      </c>
    </row>
    <row r="88" spans="2:4" ht="30.75" customHeight="1" x14ac:dyDescent="0.2">
      <c r="B88" s="129"/>
      <c r="C88" s="130"/>
      <c r="D88" s="103"/>
    </row>
    <row r="89" spans="2:4" ht="30.75" customHeight="1" x14ac:dyDescent="0.2">
      <c r="B89" s="129"/>
      <c r="C89" s="130"/>
      <c r="D89" s="103"/>
    </row>
    <row r="90" spans="2:4" ht="30.75" customHeight="1" x14ac:dyDescent="0.2">
      <c r="B90" s="129"/>
      <c r="C90" s="130"/>
      <c r="D90" s="103"/>
    </row>
    <row r="91" spans="2:4" ht="30.75" customHeight="1" x14ac:dyDescent="0.2">
      <c r="B91" s="129"/>
      <c r="C91" s="130"/>
      <c r="D91" s="103"/>
    </row>
    <row r="92" spans="2:4" ht="30.75" customHeight="1" x14ac:dyDescent="0.2">
      <c r="B92" s="129"/>
      <c r="C92" s="130"/>
      <c r="D92" s="103"/>
    </row>
    <row r="93" spans="2:4" ht="30.75" customHeight="1" x14ac:dyDescent="0.2">
      <c r="B93" s="129"/>
      <c r="C93" s="130"/>
      <c r="D93" s="103"/>
    </row>
    <row r="94" spans="2:4" ht="30.75" customHeight="1" x14ac:dyDescent="0.2">
      <c r="B94" s="129"/>
      <c r="C94" s="130"/>
      <c r="D94" s="103"/>
    </row>
    <row r="95" spans="2:4" ht="30.75" customHeight="1" x14ac:dyDescent="0.2">
      <c r="B95" s="129"/>
      <c r="C95" s="130"/>
      <c r="D95" s="103"/>
    </row>
    <row r="96" spans="2:4" ht="30.75" customHeight="1" x14ac:dyDescent="0.2">
      <c r="B96" s="129"/>
      <c r="C96" s="130"/>
      <c r="D96" s="103"/>
    </row>
    <row r="97" spans="2:4" ht="30.75" customHeight="1" x14ac:dyDescent="0.2">
      <c r="B97" s="129"/>
      <c r="C97" s="130"/>
      <c r="D97" s="103"/>
    </row>
    <row r="98" spans="2:4" ht="30.75" customHeight="1" x14ac:dyDescent="0.2">
      <c r="B98" s="129"/>
      <c r="C98" s="130"/>
      <c r="D98" s="103"/>
    </row>
    <row r="99" spans="2:4" ht="30.75" customHeight="1" x14ac:dyDescent="0.2">
      <c r="B99" s="129"/>
      <c r="C99" s="130"/>
      <c r="D99" s="103"/>
    </row>
    <row r="100" spans="2:4" ht="30.75" customHeight="1" x14ac:dyDescent="0.2">
      <c r="B100" s="129"/>
      <c r="C100" s="130"/>
      <c r="D100" s="103"/>
    </row>
    <row r="101" spans="2:4" ht="30.75" customHeight="1" x14ac:dyDescent="0.2">
      <c r="B101" s="129"/>
      <c r="C101" s="131"/>
      <c r="D101" s="132"/>
    </row>
    <row r="102" spans="2:4" ht="30.75" customHeight="1" x14ac:dyDescent="0.2"/>
    <row r="103" spans="2:4" ht="30.75" customHeight="1" x14ac:dyDescent="0.2"/>
    <row r="104" spans="2:4" ht="30.75" customHeight="1" x14ac:dyDescent="0.2"/>
    <row r="105" spans="2:4" ht="30.75" customHeight="1" x14ac:dyDescent="0.2"/>
    <row r="106" spans="2:4" ht="30.75" customHeight="1" x14ac:dyDescent="0.2"/>
    <row r="107" spans="2:4" ht="30.75" customHeight="1" x14ac:dyDescent="0.2"/>
    <row r="108" spans="2:4" ht="30.75" customHeight="1" x14ac:dyDescent="0.2"/>
    <row r="109" spans="2:4" ht="30.75" customHeight="1" x14ac:dyDescent="0.2"/>
    <row r="110" spans="2:4" ht="30.75" customHeight="1" x14ac:dyDescent="0.2"/>
    <row r="111" spans="2:4" ht="30.75" customHeight="1" x14ac:dyDescent="0.2"/>
    <row r="112" spans="2:4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2022-05-25T00:00:05Z</dcterms:modified>
</cp:coreProperties>
</file>