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usau\Documents\GitHub\WavContact\Documents\Scrum\"/>
    </mc:Choice>
  </mc:AlternateContent>
  <xr:revisionPtr revIDLastSave="0" documentId="13_ncr:1_{5C1BE8D2-77FA-4A2D-8B03-90AF59BD4E04}" xr6:coauthVersionLast="47" xr6:coauthVersionMax="47" xr10:uidLastSave="{00000000-0000-0000-0000-000000000000}"/>
  <bookViews>
    <workbookView xWindow="-120" yWindow="-120" windowWidth="29040" windowHeight="15840" tabRatio="648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3" i="21" l="1"/>
  <c r="C271" i="5"/>
  <c r="D271" i="5"/>
  <c r="D272" i="5" s="1"/>
  <c r="B292" i="5"/>
  <c r="B293" i="5" s="1"/>
  <c r="B294" i="5" s="1"/>
  <c r="J291" i="17"/>
  <c r="C271" i="17"/>
  <c r="D271" i="17" s="1"/>
  <c r="D272" i="17" s="1"/>
  <c r="B292" i="17"/>
  <c r="B293" i="17"/>
  <c r="B294" i="17" s="1"/>
  <c r="J291" i="18"/>
  <c r="J295" i="18" s="1"/>
  <c r="C271" i="18"/>
  <c r="B292" i="18"/>
  <c r="B293" i="18"/>
  <c r="B294" i="18" s="1"/>
  <c r="J291" i="19"/>
  <c r="C271" i="19"/>
  <c r="D271" i="19" s="1"/>
  <c r="D272" i="19" s="1"/>
  <c r="B292" i="19"/>
  <c r="B293" i="19" s="1"/>
  <c r="B294" i="19" s="1"/>
  <c r="H291" i="20"/>
  <c r="J291" i="20"/>
  <c r="C271" i="20"/>
  <c r="D271" i="20"/>
  <c r="E294" i="20"/>
  <c r="E279" i="20"/>
  <c r="E275" i="20"/>
  <c r="E274" i="20"/>
  <c r="E273" i="20"/>
  <c r="E272" i="20"/>
  <c r="E271" i="20"/>
  <c r="E276" i="20"/>
  <c r="E277" i="20"/>
  <c r="E278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D274" i="20"/>
  <c r="D272" i="20"/>
  <c r="C272" i="20"/>
  <c r="B292" i="20"/>
  <c r="B293" i="20"/>
  <c r="B294" i="20" s="1"/>
  <c r="J295" i="17"/>
  <c r="J295" i="19"/>
  <c r="H295" i="20"/>
  <c r="H295" i="19"/>
  <c r="H295" i="18"/>
  <c r="H295" i="17"/>
  <c r="J239" i="20"/>
  <c r="J295" i="20"/>
  <c r="N239" i="21"/>
  <c r="H291" i="17"/>
  <c r="H291" i="18"/>
  <c r="H291" i="19"/>
  <c r="H266" i="20"/>
  <c r="D257" i="20"/>
  <c r="D257" i="5"/>
  <c r="H266" i="19"/>
  <c r="H266" i="18"/>
  <c r="H266" i="17"/>
  <c r="D252" i="18"/>
  <c r="D253" i="18" s="1"/>
  <c r="D261" i="17"/>
  <c r="D252" i="5"/>
  <c r="D253" i="5" s="1"/>
  <c r="H239" i="19"/>
  <c r="N187" i="21"/>
  <c r="C235" i="5"/>
  <c r="N238" i="21" l="1"/>
  <c r="N237" i="21"/>
  <c r="N236" i="21"/>
  <c r="N235" i="21"/>
  <c r="N242" i="21"/>
  <c r="E272" i="19"/>
  <c r="E271" i="19"/>
  <c r="D273" i="19"/>
  <c r="C272" i="19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C292" i="19" s="1"/>
  <c r="C293" i="19" s="1"/>
  <c r="C294" i="19" s="1"/>
  <c r="C272" i="18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E271" i="17"/>
  <c r="C272" i="17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92" i="17" s="1"/>
  <c r="C293" i="17" s="1"/>
  <c r="C294" i="17" s="1"/>
  <c r="E272" i="5"/>
  <c r="E271" i="5"/>
  <c r="N240" i="21" l="1"/>
  <c r="E273" i="19"/>
  <c r="D274" i="19"/>
  <c r="D273" i="5"/>
  <c r="D274" i="5" s="1"/>
  <c r="C273" i="20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C292" i="20" s="1"/>
  <c r="C293" i="20" s="1"/>
  <c r="C294" i="20" s="1"/>
  <c r="D271" i="18"/>
  <c r="E271" i="18" s="1"/>
  <c r="N210" i="21"/>
  <c r="N214" i="21"/>
  <c r="N213" i="21"/>
  <c r="N211" i="21"/>
  <c r="N212" i="21"/>
  <c r="J266" i="20"/>
  <c r="C244" i="20"/>
  <c r="D244" i="20" s="1"/>
  <c r="J266" i="19"/>
  <c r="C244" i="19"/>
  <c r="D244" i="19" s="1"/>
  <c r="C244" i="18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J266" i="18"/>
  <c r="J266" i="17"/>
  <c r="N208" i="21" s="1"/>
  <c r="N217" i="21" s="1"/>
  <c r="C244" i="17"/>
  <c r="D244" i="17" s="1"/>
  <c r="D244" i="5"/>
  <c r="E244" i="5" s="1"/>
  <c r="D245" i="5"/>
  <c r="E245" i="5" s="1"/>
  <c r="C244" i="5"/>
  <c r="C245" i="5" s="1"/>
  <c r="D273" i="20" l="1"/>
  <c r="E274" i="19"/>
  <c r="D275" i="19"/>
  <c r="E273" i="5"/>
  <c r="C245" i="20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45" i="19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D244" i="18"/>
  <c r="D272" i="18"/>
  <c r="D245" i="17"/>
  <c r="E244" i="17"/>
  <c r="C245" i="17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D246" i="5"/>
  <c r="C272" i="5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N215" i="21"/>
  <c r="E244" i="20"/>
  <c r="D245" i="20"/>
  <c r="E244" i="19"/>
  <c r="D245" i="19"/>
  <c r="E244" i="18"/>
  <c r="D245" i="18"/>
  <c r="C246" i="5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N185" i="21"/>
  <c r="H239" i="17"/>
  <c r="N183" i="21" s="1"/>
  <c r="J239" i="17"/>
  <c r="N181" i="21" s="1"/>
  <c r="N190" i="21" s="1"/>
  <c r="J239" i="18"/>
  <c r="J239" i="19"/>
  <c r="H239" i="20"/>
  <c r="N186" i="21" s="1"/>
  <c r="C218" i="20"/>
  <c r="C218" i="19"/>
  <c r="C218" i="18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8" i="17"/>
  <c r="D218" i="17" s="1"/>
  <c r="C218" i="5"/>
  <c r="D218" i="5"/>
  <c r="E218" i="5" s="1"/>
  <c r="D218" i="20"/>
  <c r="D219" i="20" s="1"/>
  <c r="D220" i="20" s="1"/>
  <c r="D221" i="20" s="1"/>
  <c r="D222" i="20" s="1"/>
  <c r="D223" i="20" s="1"/>
  <c r="C219" i="20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H213" i="20"/>
  <c r="H213" i="19"/>
  <c r="H213" i="18"/>
  <c r="H213" i="17"/>
  <c r="J213" i="20"/>
  <c r="C192" i="20"/>
  <c r="C192" i="18"/>
  <c r="C193" i="18" s="1"/>
  <c r="J213" i="18"/>
  <c r="J213" i="19"/>
  <c r="C192" i="19"/>
  <c r="J213" i="17"/>
  <c r="C192" i="17"/>
  <c r="C192" i="5"/>
  <c r="D273" i="18" l="1"/>
  <c r="E272" i="18"/>
  <c r="D276" i="19"/>
  <c r="D277" i="19" s="1"/>
  <c r="D278" i="19" s="1"/>
  <c r="E275" i="19"/>
  <c r="D273" i="17"/>
  <c r="D274" i="17" s="1"/>
  <c r="E272" i="17"/>
  <c r="D275" i="5"/>
  <c r="E274" i="5"/>
  <c r="D246" i="17"/>
  <c r="E245" i="17"/>
  <c r="D247" i="5"/>
  <c r="E246" i="5"/>
  <c r="E245" i="20"/>
  <c r="D246" i="20"/>
  <c r="D246" i="19"/>
  <c r="E245" i="19"/>
  <c r="E245" i="18"/>
  <c r="D246" i="18"/>
  <c r="N188" i="2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6" i="5" s="1"/>
  <c r="C237" i="5" s="1"/>
  <c r="C238" i="5" s="1"/>
  <c r="C239" i="5" s="1"/>
  <c r="D274" i="18" l="1"/>
  <c r="E273" i="18"/>
  <c r="D275" i="20"/>
  <c r="E276" i="19"/>
  <c r="E273" i="17"/>
  <c r="D276" i="5"/>
  <c r="D277" i="5" s="1"/>
  <c r="D278" i="5" s="1"/>
  <c r="D279" i="5" s="1"/>
  <c r="D280" i="5" s="1"/>
  <c r="E275" i="5"/>
  <c r="D247" i="17"/>
  <c r="E246" i="17"/>
  <c r="D248" i="5"/>
  <c r="E247" i="5"/>
  <c r="E246" i="20"/>
  <c r="D247" i="20"/>
  <c r="E246" i="19"/>
  <c r="D247" i="19"/>
  <c r="E246" i="18"/>
  <c r="D247" i="18"/>
  <c r="E219" i="5"/>
  <c r="D220" i="5"/>
  <c r="D221" i="5" s="1"/>
  <c r="D222" i="5" s="1"/>
  <c r="E218" i="20"/>
  <c r="E219" i="19"/>
  <c r="E218" i="18"/>
  <c r="E219" i="17"/>
  <c r="D275" i="18" l="1"/>
  <c r="E274" i="18"/>
  <c r="D276" i="20"/>
  <c r="E277" i="19"/>
  <c r="D275" i="17"/>
  <c r="E274" i="17"/>
  <c r="E276" i="5"/>
  <c r="D248" i="17"/>
  <c r="E247" i="17"/>
  <c r="D249" i="5"/>
  <c r="E248" i="5"/>
  <c r="D248" i="20"/>
  <c r="E247" i="20"/>
  <c r="E247" i="19"/>
  <c r="D248" i="19"/>
  <c r="E247" i="18"/>
  <c r="D248" i="18"/>
  <c r="E220" i="5"/>
  <c r="E219" i="20"/>
  <c r="E220" i="19"/>
  <c r="D221" i="19"/>
  <c r="E219" i="18"/>
  <c r="E220" i="17"/>
  <c r="E221" i="5"/>
  <c r="D276" i="18" l="1"/>
  <c r="E275" i="18"/>
  <c r="D277" i="20"/>
  <c r="D279" i="19"/>
  <c r="D280" i="19" s="1"/>
  <c r="D281" i="19" s="1"/>
  <c r="E278" i="19"/>
  <c r="D276" i="17"/>
  <c r="D277" i="17" s="1"/>
  <c r="D278" i="17" s="1"/>
  <c r="E275" i="17"/>
  <c r="E277" i="5"/>
  <c r="D222" i="19"/>
  <c r="D223" i="19" s="1"/>
  <c r="D249" i="17"/>
  <c r="E248" i="17"/>
  <c r="D250" i="5"/>
  <c r="E249" i="5"/>
  <c r="D249" i="20"/>
  <c r="E248" i="20"/>
  <c r="E248" i="19"/>
  <c r="D249" i="19"/>
  <c r="E248" i="18"/>
  <c r="D249" i="18"/>
  <c r="E220" i="20"/>
  <c r="E221" i="19"/>
  <c r="E220" i="18"/>
  <c r="E221" i="17"/>
  <c r="D223" i="5"/>
  <c r="E222" i="5"/>
  <c r="D277" i="18" l="1"/>
  <c r="E276" i="18"/>
  <c r="D278" i="20"/>
  <c r="E279" i="19"/>
  <c r="E276" i="17"/>
  <c r="E278" i="5"/>
  <c r="D250" i="17"/>
  <c r="E249" i="17"/>
  <c r="D251" i="5"/>
  <c r="E250" i="5"/>
  <c r="E249" i="20"/>
  <c r="D250" i="20"/>
  <c r="D250" i="19"/>
  <c r="E249" i="19"/>
  <c r="E249" i="18"/>
  <c r="D250" i="18"/>
  <c r="E221" i="20"/>
  <c r="E222" i="19"/>
  <c r="E221" i="18"/>
  <c r="E222" i="17"/>
  <c r="E223" i="5"/>
  <c r="D224" i="5"/>
  <c r="D225" i="5" s="1"/>
  <c r="D226" i="5" s="1"/>
  <c r="D227" i="5" s="1"/>
  <c r="D278" i="18" l="1"/>
  <c r="E277" i="18"/>
  <c r="D279" i="20"/>
  <c r="E280" i="19"/>
  <c r="E277" i="17"/>
  <c r="E279" i="5"/>
  <c r="D251" i="17"/>
  <c r="E250" i="17"/>
  <c r="E251" i="5"/>
  <c r="E250" i="20"/>
  <c r="D251" i="20"/>
  <c r="E250" i="19"/>
  <c r="D251" i="19"/>
  <c r="E250" i="18"/>
  <c r="D251" i="18"/>
  <c r="E222" i="20"/>
  <c r="E223" i="19"/>
  <c r="D224" i="19"/>
  <c r="D225" i="19" s="1"/>
  <c r="D226" i="19" s="1"/>
  <c r="D227" i="19" s="1"/>
  <c r="D228" i="19" s="1"/>
  <c r="D229" i="19" s="1"/>
  <c r="E222" i="18"/>
  <c r="E223" i="17"/>
  <c r="D224" i="17"/>
  <c r="D225" i="17" s="1"/>
  <c r="D226" i="17" s="1"/>
  <c r="D227" i="17" s="1"/>
  <c r="D228" i="17" s="1"/>
  <c r="D229" i="17" s="1"/>
  <c r="E224" i="5"/>
  <c r="D279" i="18" l="1"/>
  <c r="E278" i="18"/>
  <c r="D280" i="20"/>
  <c r="D282" i="19"/>
  <c r="D283" i="19" s="1"/>
  <c r="E281" i="19"/>
  <c r="D279" i="17"/>
  <c r="E278" i="17"/>
  <c r="D281" i="5"/>
  <c r="D282" i="5" s="1"/>
  <c r="E280" i="5"/>
  <c r="D252" i="17"/>
  <c r="E251" i="17"/>
  <c r="E252" i="5"/>
  <c r="D252" i="20"/>
  <c r="E251" i="20"/>
  <c r="E251" i="19"/>
  <c r="D252" i="19"/>
  <c r="D253" i="19" s="1"/>
  <c r="E251" i="18"/>
  <c r="E223" i="20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D229" i="5" s="1"/>
  <c r="E225" i="5"/>
  <c r="D280" i="18" l="1"/>
  <c r="E279" i="18"/>
  <c r="D281" i="20"/>
  <c r="D283" i="5"/>
  <c r="D284" i="5" s="1"/>
  <c r="D285" i="5" s="1"/>
  <c r="D286" i="5" s="1"/>
  <c r="D287" i="5" s="1"/>
  <c r="D288" i="5" s="1"/>
  <c r="E282" i="19"/>
  <c r="D280" i="17"/>
  <c r="E279" i="17"/>
  <c r="E281" i="5"/>
  <c r="E252" i="17"/>
  <c r="D253" i="17"/>
  <c r="E253" i="17" s="1"/>
  <c r="E253" i="5"/>
  <c r="D254" i="5"/>
  <c r="E252" i="20"/>
  <c r="D253" i="20"/>
  <c r="E252" i="19"/>
  <c r="E252" i="18"/>
  <c r="E224" i="20"/>
  <c r="E225" i="19"/>
  <c r="E224" i="18"/>
  <c r="E225" i="17"/>
  <c r="E226" i="5"/>
  <c r="E280" i="18" l="1"/>
  <c r="D281" i="18"/>
  <c r="D282" i="20"/>
  <c r="D284" i="19"/>
  <c r="D285" i="19" s="1"/>
  <c r="D286" i="19" s="1"/>
  <c r="D287" i="19" s="1"/>
  <c r="D288" i="19" s="1"/>
  <c r="E283" i="19"/>
  <c r="D281" i="17"/>
  <c r="E280" i="17"/>
  <c r="E282" i="5"/>
  <c r="D254" i="17"/>
  <c r="D255" i="5"/>
  <c r="E254" i="5"/>
  <c r="E253" i="20"/>
  <c r="D254" i="20"/>
  <c r="D254" i="19"/>
  <c r="E253" i="19"/>
  <c r="E253" i="18"/>
  <c r="D254" i="18"/>
  <c r="E225" i="20"/>
  <c r="D226" i="20"/>
  <c r="D227" i="20" s="1"/>
  <c r="D228" i="20" s="1"/>
  <c r="D229" i="20" s="1"/>
  <c r="E226" i="19"/>
  <c r="E225" i="18"/>
  <c r="E226" i="17"/>
  <c r="E227" i="5"/>
  <c r="E281" i="18" l="1"/>
  <c r="D282" i="18"/>
  <c r="D283" i="20"/>
  <c r="E284" i="19"/>
  <c r="D282" i="17"/>
  <c r="E281" i="17"/>
  <c r="E283" i="5"/>
  <c r="D255" i="17"/>
  <c r="E254" i="17"/>
  <c r="D256" i="5"/>
  <c r="E255" i="5"/>
  <c r="D255" i="20"/>
  <c r="E254" i="20"/>
  <c r="E254" i="19"/>
  <c r="D255" i="19"/>
  <c r="E254" i="18"/>
  <c r="D255" i="18"/>
  <c r="E226" i="20"/>
  <c r="E227" i="19"/>
  <c r="E226" i="18"/>
  <c r="E227" i="17"/>
  <c r="E228" i="5"/>
  <c r="D283" i="18" l="1"/>
  <c r="E282" i="18"/>
  <c r="D284" i="20"/>
  <c r="E285" i="19"/>
  <c r="D283" i="17"/>
  <c r="D284" i="17" s="1"/>
  <c r="D285" i="17" s="1"/>
  <c r="D286" i="17" s="1"/>
  <c r="D287" i="17" s="1"/>
  <c r="E282" i="17"/>
  <c r="E284" i="5"/>
  <c r="D256" i="17"/>
  <c r="E255" i="17"/>
  <c r="E256" i="5"/>
  <c r="D256" i="20"/>
  <c r="E255" i="20"/>
  <c r="E255" i="19"/>
  <c r="D256" i="19"/>
  <c r="D257" i="19" s="1"/>
  <c r="E255" i="18"/>
  <c r="D256" i="18"/>
  <c r="D257" i="18" s="1"/>
  <c r="E227" i="20"/>
  <c r="E228" i="19"/>
  <c r="E227" i="18"/>
  <c r="E228" i="17"/>
  <c r="D230" i="5"/>
  <c r="E229" i="5"/>
  <c r="D284" i="18" l="1"/>
  <c r="E283" i="18"/>
  <c r="D285" i="20"/>
  <c r="E286" i="19"/>
  <c r="E283" i="17"/>
  <c r="E285" i="5"/>
  <c r="D257" i="17"/>
  <c r="E256" i="17"/>
  <c r="D258" i="5"/>
  <c r="E257" i="5"/>
  <c r="E256" i="20"/>
  <c r="E256" i="19"/>
  <c r="E256" i="18"/>
  <c r="E228" i="20"/>
  <c r="E229" i="19"/>
  <c r="D230" i="19"/>
  <c r="E228" i="18"/>
  <c r="E229" i="17"/>
  <c r="D230" i="17"/>
  <c r="D231" i="5"/>
  <c r="E230" i="5"/>
  <c r="D285" i="18" l="1"/>
  <c r="E284" i="18"/>
  <c r="D286" i="20"/>
  <c r="E287" i="19"/>
  <c r="E284" i="17"/>
  <c r="E286" i="5"/>
  <c r="D258" i="17"/>
  <c r="E257" i="17"/>
  <c r="D259" i="5"/>
  <c r="D260" i="5" s="1"/>
  <c r="E258" i="5"/>
  <c r="E257" i="20"/>
  <c r="D258" i="20"/>
  <c r="D258" i="19"/>
  <c r="E257" i="19"/>
  <c r="E257" i="18"/>
  <c r="D258" i="18"/>
  <c r="E229" i="20"/>
  <c r="D230" i="20"/>
  <c r="E230" i="19"/>
  <c r="D231" i="19"/>
  <c r="E229" i="18"/>
  <c r="D230" i="18"/>
  <c r="D231" i="17"/>
  <c r="E230" i="17"/>
  <c r="D232" i="5"/>
  <c r="D233" i="5" s="1"/>
  <c r="D234" i="5" s="1"/>
  <c r="D235" i="5" s="1"/>
  <c r="E231" i="5"/>
  <c r="D286" i="18" l="1"/>
  <c r="E285" i="18"/>
  <c r="D287" i="20"/>
  <c r="D289" i="19"/>
  <c r="E288" i="19"/>
  <c r="E285" i="17"/>
  <c r="E287" i="5"/>
  <c r="D259" i="17"/>
  <c r="E258" i="17"/>
  <c r="D261" i="5"/>
  <c r="D262" i="5" s="1"/>
  <c r="D263" i="5" s="1"/>
  <c r="D264" i="5" s="1"/>
  <c r="D265" i="5" s="1"/>
  <c r="E259" i="5"/>
  <c r="D259" i="20"/>
  <c r="E258" i="20"/>
  <c r="E258" i="19"/>
  <c r="D259" i="19"/>
  <c r="D260" i="19" s="1"/>
  <c r="D261" i="19" s="1"/>
  <c r="E258" i="18"/>
  <c r="D259" i="18"/>
  <c r="D260" i="18" s="1"/>
  <c r="D231" i="20"/>
  <c r="E230" i="20"/>
  <c r="E231" i="19"/>
  <c r="D232" i="19"/>
  <c r="D231" i="18"/>
  <c r="E230" i="18"/>
  <c r="E231" i="17"/>
  <c r="D232" i="17"/>
  <c r="D233" i="17" s="1"/>
  <c r="D234" i="17" s="1"/>
  <c r="D235" i="17" s="1"/>
  <c r="E232" i="5"/>
  <c r="D287" i="18" l="1"/>
  <c r="E286" i="18"/>
  <c r="D288" i="20"/>
  <c r="D290" i="19"/>
  <c r="E289" i="19"/>
  <c r="E286" i="17"/>
  <c r="D289" i="5"/>
  <c r="E288" i="5"/>
  <c r="D260" i="17"/>
  <c r="E259" i="17"/>
  <c r="E260" i="5"/>
  <c r="D260" i="20"/>
  <c r="E259" i="20"/>
  <c r="E259" i="19"/>
  <c r="E259" i="18"/>
  <c r="E231" i="20"/>
  <c r="D232" i="20"/>
  <c r="D233" i="19"/>
  <c r="D234" i="19" s="1"/>
  <c r="D235" i="19" s="1"/>
  <c r="E232" i="19"/>
  <c r="E231" i="18"/>
  <c r="D232" i="18"/>
  <c r="E232" i="17"/>
  <c r="E233" i="5"/>
  <c r="E287" i="18" l="1"/>
  <c r="D288" i="18"/>
  <c r="D289" i="20"/>
  <c r="D291" i="19"/>
  <c r="E290" i="19"/>
  <c r="D288" i="17"/>
  <c r="E287" i="17"/>
  <c r="D290" i="5"/>
  <c r="E289" i="5"/>
  <c r="E260" i="17"/>
  <c r="E261" i="5"/>
  <c r="E260" i="20"/>
  <c r="D261" i="20"/>
  <c r="E260" i="19"/>
  <c r="E260" i="18"/>
  <c r="D261" i="18"/>
  <c r="E232" i="20"/>
  <c r="D233" i="20"/>
  <c r="E233" i="19"/>
  <c r="D233" i="18"/>
  <c r="E232" i="18"/>
  <c r="E233" i="17"/>
  <c r="E234" i="5"/>
  <c r="D289" i="18" l="1"/>
  <c r="E288" i="18"/>
  <c r="E291" i="19"/>
  <c r="D292" i="19"/>
  <c r="D290" i="20"/>
  <c r="D289" i="17"/>
  <c r="E288" i="17"/>
  <c r="E290" i="5"/>
  <c r="D291" i="5"/>
  <c r="D262" i="17"/>
  <c r="E261" i="17"/>
  <c r="E262" i="5"/>
  <c r="D262" i="20"/>
  <c r="E261" i="20"/>
  <c r="D262" i="19"/>
  <c r="E261" i="19"/>
  <c r="E261" i="18"/>
  <c r="D262" i="18"/>
  <c r="D263" i="18" s="1"/>
  <c r="E235" i="5"/>
  <c r="D236" i="5"/>
  <c r="E233" i="20"/>
  <c r="D234" i="20"/>
  <c r="D235" i="20" s="1"/>
  <c r="E234" i="19"/>
  <c r="E233" i="18"/>
  <c r="D234" i="18"/>
  <c r="D235" i="18" s="1"/>
  <c r="E234" i="17"/>
  <c r="E291" i="5" l="1"/>
  <c r="D292" i="5"/>
  <c r="D290" i="18"/>
  <c r="E289" i="18"/>
  <c r="E292" i="19"/>
  <c r="D293" i="19"/>
  <c r="D291" i="20"/>
  <c r="D290" i="17"/>
  <c r="E289" i="17"/>
  <c r="D263" i="17"/>
  <c r="E262" i="17"/>
  <c r="D266" i="5"/>
  <c r="E263" i="5"/>
  <c r="E262" i="20"/>
  <c r="D263" i="20"/>
  <c r="D264" i="20" s="1"/>
  <c r="D265" i="20" s="1"/>
  <c r="E262" i="19"/>
  <c r="D263" i="19"/>
  <c r="E262" i="18"/>
  <c r="E235" i="19"/>
  <c r="D236" i="19"/>
  <c r="E235" i="17"/>
  <c r="D236" i="17"/>
  <c r="E236" i="5"/>
  <c r="D237" i="5"/>
  <c r="E234" i="20"/>
  <c r="E234" i="18"/>
  <c r="E292" i="5" l="1"/>
  <c r="D293" i="5"/>
  <c r="E290" i="18"/>
  <c r="D291" i="18"/>
  <c r="D294" i="19"/>
  <c r="E294" i="19" s="1"/>
  <c r="E293" i="19"/>
  <c r="D292" i="20"/>
  <c r="D291" i="17"/>
  <c r="E290" i="17"/>
  <c r="D264" i="17"/>
  <c r="E263" i="17"/>
  <c r="E264" i="5"/>
  <c r="E263" i="20"/>
  <c r="D264" i="19"/>
  <c r="E263" i="19"/>
  <c r="E263" i="18"/>
  <c r="D264" i="18"/>
  <c r="D265" i="18" s="1"/>
  <c r="D266" i="18" s="1"/>
  <c r="E235" i="20"/>
  <c r="D236" i="20"/>
  <c r="E236" i="19"/>
  <c r="D237" i="19"/>
  <c r="E235" i="18"/>
  <c r="D236" i="18"/>
  <c r="E236" i="17"/>
  <c r="D237" i="17"/>
  <c r="D238" i="5"/>
  <c r="E237" i="5"/>
  <c r="D294" i="5" l="1"/>
  <c r="E294" i="5" s="1"/>
  <c r="E293" i="5"/>
  <c r="E291" i="17"/>
  <c r="D292" i="17"/>
  <c r="E291" i="18"/>
  <c r="D292" i="18"/>
  <c r="D293" i="20"/>
  <c r="D265" i="17"/>
  <c r="E264" i="17"/>
  <c r="E266" i="5"/>
  <c r="E265" i="5"/>
  <c r="E264" i="20"/>
  <c r="E264" i="19"/>
  <c r="D265" i="19"/>
  <c r="E264" i="18"/>
  <c r="D237" i="20"/>
  <c r="E236" i="20"/>
  <c r="D238" i="19"/>
  <c r="E237" i="19"/>
  <c r="E236" i="18"/>
  <c r="D237" i="18"/>
  <c r="D238" i="17"/>
  <c r="E237" i="17"/>
  <c r="E238" i="5"/>
  <c r="D239" i="5"/>
  <c r="E239" i="5" s="1"/>
  <c r="E292" i="17" l="1"/>
  <c r="D293" i="17"/>
  <c r="E292" i="18"/>
  <c r="D293" i="18"/>
  <c r="D294" i="20"/>
  <c r="D266" i="17"/>
  <c r="E266" i="17" s="1"/>
  <c r="E265" i="17"/>
  <c r="D266" i="20"/>
  <c r="E266" i="20" s="1"/>
  <c r="E265" i="20"/>
  <c r="D266" i="19"/>
  <c r="E266" i="19" s="1"/>
  <c r="E265" i="19"/>
  <c r="E266" i="18"/>
  <c r="E265" i="18"/>
  <c r="D238" i="20"/>
  <c r="E237" i="20"/>
  <c r="D239" i="19"/>
  <c r="E239" i="19" s="1"/>
  <c r="E238" i="19"/>
  <c r="D238" i="18"/>
  <c r="E237" i="18"/>
  <c r="E238" i="17"/>
  <c r="D239" i="17"/>
  <c r="E239" i="17" s="1"/>
  <c r="D294" i="17" l="1"/>
  <c r="E294" i="17" s="1"/>
  <c r="E293" i="17"/>
  <c r="E293" i="18"/>
  <c r="D294" i="18"/>
  <c r="E294" i="18" s="1"/>
  <c r="E238" i="20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J103" i="17"/>
  <c r="N77" i="21" s="1"/>
  <c r="N86" i="21" s="1"/>
  <c r="N80" i="21"/>
  <c r="H21" i="17"/>
  <c r="N6" i="21" s="1"/>
  <c r="H53" i="17"/>
  <c r="N30" i="21" s="1"/>
  <c r="H78" i="17"/>
  <c r="N55" i="21" s="1"/>
  <c r="H103" i="17"/>
  <c r="N79" i="21" s="1"/>
  <c r="H146" i="17"/>
  <c r="N105" i="21" s="1"/>
  <c r="J146" i="17"/>
  <c r="N103" i="21" s="1"/>
  <c r="N112" i="21" s="1"/>
  <c r="J78" i="17"/>
  <c r="N53" i="21" s="1"/>
  <c r="N62" i="21" s="1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N7" i="21" s="1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D58" i="19" l="1"/>
  <c r="E58" i="19" s="1"/>
  <c r="D3" i="18"/>
  <c r="E3" i="18" s="1"/>
  <c r="D151" i="17"/>
  <c r="E151" i="17" s="1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152" i="19"/>
  <c r="D153" i="19" s="1"/>
  <c r="E108" i="18"/>
  <c r="D109" i="18"/>
  <c r="E109" i="17"/>
  <c r="D110" i="17"/>
  <c r="E3" i="20"/>
  <c r="E26" i="19"/>
  <c r="E4" i="19"/>
  <c r="E3" i="19"/>
  <c r="D59" i="19"/>
  <c r="D60" i="19" s="1"/>
  <c r="E26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59" i="20" l="1"/>
  <c r="D84" i="19"/>
  <c r="E84" i="18"/>
  <c r="D86" i="18"/>
  <c r="D87" i="18" s="1"/>
  <c r="E87" i="18" s="1"/>
  <c r="E84" i="17"/>
  <c r="D86" i="17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88" i="18" l="1"/>
  <c r="D211" i="20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89" i="18" l="1"/>
  <c r="E88" i="18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E89" i="18" l="1"/>
  <c r="D90" i="18"/>
  <c r="E197" i="20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91" i="18" l="1"/>
  <c r="E90" i="18"/>
  <c r="E198" i="20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91" i="18" l="1"/>
  <c r="D92" i="18"/>
  <c r="E199" i="20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93" i="18" l="1"/>
  <c r="E92" i="18"/>
  <c r="E200" i="20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93" i="18" l="1"/>
  <c r="D94" i="18"/>
  <c r="E201" i="20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95" i="18" l="1"/>
  <c r="E94" i="18"/>
  <c r="E202" i="20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95" i="18" l="1"/>
  <c r="D96" i="18"/>
  <c r="E203" i="20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D97" i="18" l="1"/>
  <c r="E96" i="18"/>
  <c r="E204" i="20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97" i="18" l="1"/>
  <c r="D98" i="18"/>
  <c r="E205" i="20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D99" i="18" l="1"/>
  <c r="E98" i="18"/>
  <c r="E206" i="20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100" i="18" l="1"/>
  <c r="E99" i="18"/>
  <c r="E207" i="20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72" i="17"/>
  <c r="E99" i="17"/>
  <c r="D100" i="17"/>
  <c r="E123" i="17"/>
  <c r="D124" i="17"/>
  <c r="E40" i="17"/>
  <c r="E18" i="17"/>
  <c r="D19" i="17"/>
  <c r="E165" i="17"/>
  <c r="E162" i="5"/>
  <c r="E94" i="5"/>
  <c r="D101" i="18" l="1"/>
  <c r="E100" i="18"/>
  <c r="E208" i="20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D102" i="18" l="1"/>
  <c r="E101" i="18"/>
  <c r="E209" i="20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D103" i="18" l="1"/>
  <c r="E103" i="18" s="1"/>
  <c r="E102" i="18"/>
  <c r="E210" i="20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<sst xmlns="http://schemas.openxmlformats.org/spreadsheetml/2006/main" count="702" uniqueCount="387">
  <si>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</si>
  <si>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</si>
  <si>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</si>
  <si>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</si>
  <si>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</si>
  <si>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</si>
  <si>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</si>
  <si>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</si>
  <si>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</si>
  <si>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</si>
  <si>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</si>
  <si>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</si>
  <si>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</si>
  <si>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</si>
  <si>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</si>
  <si>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</si>
  <si>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</si>
  <si>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</si>
  <si>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</si>
  <si>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</si>
  <si>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</si>
  <si>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</si>
  <si>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</si>
  <si>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</si>
  <si>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</si>
  <si>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</si>
  <si>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</si>
  <si>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</si>
  <si>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</si>
  <si>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</si>
  <si>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</si>
  <si>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</si>
  <si>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</si>
  <si>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</si>
  <si>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</si>
  <si>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</si>
  <si>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</si>
  <si>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</si>
  <si>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</si>
  <si>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</si>
  <si>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</si>
  <si>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</si>
  <si>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</si>
  <si>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</si>
  <si>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</si>
  <si>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</si>
  <si>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</si>
  <si>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</si>
  <si>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</si>
  <si>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</si>
  <si>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</si>
  <si>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</si>
  <si>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</si>
  <si>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</si>
  <si>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</si>
  <si>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</si>
  <si>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</si>
  <si>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</si>
  <si>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</si>
  <si>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</si>
  <si>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</si>
  <si>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</si>
  <si>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</si>
  <si>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</si>
  <si>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</si>
  <si>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</si>
  <si>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</si>
  <si>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</si>
  <si>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</si>
  <si>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</si>
  <si>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</si>
  <si>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</si>
  <si>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</si>
  <si>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</si>
  <si>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</si>
  <si>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</si>
  <si>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</si>
  <si>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</si>
  <si>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</si>
  <si>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</si>
  <si>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</si>
  <si>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</si>
  <si>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</si>
  <si>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</si>
  <si>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</si>
  <si>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</si>
  <si>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</si>
  <si>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</si>
  <si>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</si>
  <si>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</si>
  <si>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</si>
  <si>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</si>
  <si>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</si>
  <si>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</si>
  <si>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</si>
  <si>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</si>
  <si>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</si>
  <si>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</si>
  <si>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</si>
  <si>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</si>
  <si>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</si>
  <si>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</si>
  <si>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</si>
  <si>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</si>
  <si>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</si>
  <si>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</si>
  <si>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</si>
  <si>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</si>
  <si>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</si>
  <si>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</si>
  <si>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</si>
  <si>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</si>
  <si>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</si>
  <si>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</si>
  <si>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</si>
  <si>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</si>
  <si>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</si>
  <si>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</si>
  <si>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</si>
  <si>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</si>
  <si>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</si>
  <si>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</si>
  <si>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</si>
  <si>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</si>
  <si>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</si>
  <si>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</si>
  <si>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</si>
  <si>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</si>
  <si>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</si>
  <si>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</si>
  <si>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</si>
  <si>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</si>
  <si>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</si>
  <si>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</si>
  <si>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</si>
  <si>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</si>
  <si>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</si>
  <si>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</si>
  <si>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</si>
  <si>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</si>
  <si>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</si>
  <si>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</si>
  <si>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</si>
  <si>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</si>
  <si>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</si>
  <si>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</si>
  <si>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</si>
  <si>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</si>
  <si>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</si>
  <si>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</si>
  <si>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</si>
  <si>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</si>
  <si>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</si>
  <si>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</si>
  <si>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</si>
  <si>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</si>
  <si>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</si>
  <si>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</si>
  <si>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</si>
  <si>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</si>
  <si>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</si>
  <si>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</si>
  <si>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</si>
  <si>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</si>
  <si>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</si>
  <si>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</si>
  <si>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</si>
  <si>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</si>
  <si>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</si>
  <si>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</si>
  <si>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</si>
  <si>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</si>
  <si>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</si>
  <si>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</si>
  <si>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</si>
  <si>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</si>
  <si>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</si>
  <si>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</si>
  <si>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</si>
  <si>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</si>
  <si>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</si>
  <si>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</si>
  <si>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</si>
  <si>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</si>
  <si>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</si>
  <si>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</si>
  <si>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</si>
  <si>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</si>
  <si>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</si>
  <si>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</si>
  <si>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</si>
  <si>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</si>
  <si>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</si>
  <si>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</si>
  <si>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</si>
  <si>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</si>
  <si>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</si>
  <si>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</si>
  <si>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</si>
  <si>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</si>
  <si>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</si>
  <si>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</si>
  <si>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</si>
  <si>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</si>
  <si>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</si>
  <si>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</si>
  <si>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</si>
  <si>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</si>
  <si>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</si>
  <si>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</si>
  <si>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</si>
  <si>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</si>
  <si>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</si>
  <si>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</si>
  <si>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</si>
  <si>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</si>
  <si>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</si>
  <si>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</si>
  <si>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</si>
  <si>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</si>
  <si>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</si>
  <si>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</si>
  <si>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</si>
  <si>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</si>
  <si>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</si>
  <si>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</si>
  <si>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</si>
  <si>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</si>
  <si>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</si>
  <si>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</si>
  <si>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</si>
  <si>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</si>
  <si>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</si>
  <si>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</si>
  <si>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</si>
  <si>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</si>
  <si>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</si>
  <si>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</si>
  <si>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</si>
  <si>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</si>
  <si>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</si>
  <si>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</si>
  <si>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</si>
  <si>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</si>
  <si>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</si>
  <si>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</si>
  <si>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</si>
  <si>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</si>
  <si>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</si>
  <si>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</si>
  <si>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</si>
  <si>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</si>
  <si>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</si>
  <si>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</si>
  <si>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</si>
  <si>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</si>
  <si>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</si>
  <si>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</si>
  <si>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</si>
  <si>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</si>
  <si>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</si>
  <si>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</si>
  <si>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</si>
  <si>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</si>
  <si>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</si>
  <si>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</si>
  <si>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</si>
  <si>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</si>
  <si>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</si>
  <si>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</si>
  <si>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</si>
  <si>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</si>
  <si>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</si>
  <si>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</si>
  <si>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</si>
  <si>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</si>
  <si>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</si>
  <si>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</si>
  <si>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</si>
  <si>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</si>
  <si>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</si>
  <si>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</si>
  <si>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</si>
  <si>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</si>
  <si>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</si>
  <si>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</si>
  <si>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</si>
  <si>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</si>
  <si>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</si>
  <si>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</si>
  <si>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</si>
  <si>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</si>
  <si>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</si>
  <si>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</si>
  <si>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</si>
  <si>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</si>
  <si>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</si>
  <si>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</si>
  <si>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</si>
  <si>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</si>
  <si>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</si>
  <si>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</si>
  <si>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</si>
  <si>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</si>
  <si>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</si>
  <si>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</si>
  <si>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</si>
  <si>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</si>
  <si>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</si>
  <si>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</si>
  <si>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</si>
  <si>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</si>
  <si>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</si>
  <si>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</si>
  <si>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</si>
  <si>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</si>
  <si>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</si>
  <si>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</si>
  <si>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</si>
  <si>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</si>
  <si>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</si>
  <si>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</si>
  <si>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</si>
  <si>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</si>
  <si>
    <t>Mise en page du formulaire WavMap</t>
  </si>
  <si>
    <t>Continuation du code WavMap</t>
  </si>
  <si>
    <t>Vérification et modification du PV A4</t>
  </si>
  <si>
    <t>SPRINT 8</t>
  </si>
  <si>
    <t>SPRINT 9</t>
  </si>
  <si>
    <t>Post-réunion A4</t>
  </si>
  <si>
    <t>Mise à jour du sprint 8</t>
  </si>
  <si>
    <t>Création du sprint 9</t>
  </si>
  <si>
    <t>Création manuel installation WavCom</t>
  </si>
  <si>
    <t>Création manuel installation WavMap</t>
  </si>
  <si>
    <t>Suite manuel installation WavCom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</si>
  <si>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</si>
  <si>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</si>
  <si>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</si>
  <si>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</si>
  <si>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</si>
  <si>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</si>
  <si>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Envoi mail pour réévaluation A4</t>
  </si>
  <si>
    <t>Création de formulaire pour Ajout de lieu et de tag + résolution problème</t>
  </si>
  <si>
    <t>Suite manuel installation WavMap</t>
  </si>
  <si>
    <t>Continuation du code WavMap, recherches et résolution de problème</t>
  </si>
  <si>
    <t>Modification de l'ordre du jour, mise sous PDF et envoi de mail pour A5</t>
  </si>
  <si>
    <t>Recherches lié au code de WavMap pour résolution de problème</t>
  </si>
  <si>
    <t>Code en commun avec Aurélie</t>
  </si>
  <si>
    <t>Condition de WavMap</t>
  </si>
  <si>
    <t>Aide avec Hauri</t>
  </si>
  <si>
    <t>Code WavMap</t>
  </si>
  <si>
    <t>Recherche sur Gmail</t>
  </si>
  <si>
    <t>Gestion des Fichiers</t>
  </si>
  <si>
    <t>Suivi de l'activité</t>
  </si>
  <si>
    <t>Commentaires</t>
  </si>
  <si>
    <t>Enregistrer les MàJ des projets</t>
  </si>
  <si>
    <t>Réunion A5</t>
  </si>
  <si>
    <t>Ecriture PV A5</t>
  </si>
  <si>
    <t>Chat WavCom</t>
  </si>
  <si>
    <t>Recherche pour le code de WavMap</t>
  </si>
  <si>
    <t>Cahier des charges : Création du fichier selon modèle précédent, modification et vérification des fonctionnalités</t>
  </si>
  <si>
    <t>Envoi de mail à Waview pour changement de cahier des charges</t>
  </si>
  <si>
    <t>Continuation du code de WavMap</t>
  </si>
  <si>
    <t>Calendrier WaCom</t>
  </si>
  <si>
    <t xml:space="preserve">Résolution des problèmes du chat </t>
  </si>
  <si>
    <t>Résolution des problèmes de résolution</t>
  </si>
  <si>
    <t>CRUD sur le stock</t>
  </si>
  <si>
    <t xml:space="preserve">Création manuel utilisation WavMap v1.1 ajout image nouvelle version wavMap + modification table matières + liste des figures </t>
  </si>
  <si>
    <t xml:space="preserve">Ajout sur Trello pour ce qui reste à faire pour le manuel utilisation wavMap </t>
  </si>
  <si>
    <t xml:space="preserve">Mise à jour du planning pour les sprint 8 et 9 </t>
  </si>
  <si>
    <t xml:space="preserve">Mise à jour des sprints 8 et 9 </t>
  </si>
  <si>
    <t xml:space="preserve">Mise à jour du product backlog pour les fonctionnalités sprint 8 et 9 </t>
  </si>
  <si>
    <t>Mise à jour du document de vision manuel_utilisatation_WavCom_administrateur_V1.1</t>
  </si>
  <si>
    <t>Mise à jour du document de vision manuel_utilisatation_WavCom_client_V1.1</t>
  </si>
  <si>
    <t>Vérification PV réunion A5</t>
  </si>
  <si>
    <t>Envoi de mail pour PV réunion A5</t>
  </si>
  <si>
    <t>Continuation du code de WavMap en collaboration avec Constantin</t>
  </si>
  <si>
    <t>Envoi mail retour Waview</t>
  </si>
  <si>
    <t>Envoi mail au groupe d'encadrement</t>
  </si>
  <si>
    <t xml:space="preserve">Correction des petits problèmes </t>
  </si>
  <si>
    <t>Gestion activité</t>
  </si>
  <si>
    <t>Envoi des documents projet</t>
  </si>
  <si>
    <t>Validation d'un nouveau client</t>
  </si>
  <si>
    <t>Reservations matériel</t>
  </si>
  <si>
    <t xml:space="preserve">Totale des heures du grep </t>
  </si>
  <si>
    <t>sans vacances</t>
  </si>
  <si>
    <t>avec vacances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</si>
</sst>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8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59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3" fillId="0" borderId="16" xfId="0" applyNumberFormat="1" applyFont="1" applyBorder="1" applyAlignment="1">
      <alignment horizontal="center" vertical="center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7" xfId="0" applyNumberFormat="1" applyFont="1" applyFill="1" applyBorder="1" applyAlignment="1">
      <alignment horizontal="left" vertical="center" wrapText="1"/>
    </xf>
    <xf numFmtId="166" fontId="11" fillId="0" borderId="1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left" vertical="center" wrapText="1"/>
    </xf>
    <xf numFmtId="167" fontId="22" fillId="2" borderId="9" xfId="2" applyNumberFormat="1" applyFont="1" applyFill="1" applyBorder="1" applyAlignment="1">
      <alignment horizontal="left" vertical="center" wrapText="1"/>
    </xf>
    <xf numFmtId="166" fontId="23" fillId="0" borderId="9" xfId="2" applyNumberFormat="1" applyFont="1" applyBorder="1" applyAlignment="1">
      <alignment horizontal="center" vertical="center" wrapText="1"/>
    </xf>
    <xf numFmtId="0" fontId="24" fillId="0" borderId="9" xfId="2" applyFont="1" applyBorder="1" applyAlignment="1">
      <alignment horizontal="left" vertical="center" wrapText="1"/>
    </xf>
    <xf numFmtId="167" fontId="13" fillId="3" borderId="19" xfId="0" applyNumberFormat="1" applyFont="1" applyFill="1" applyBorder="1" applyAlignment="1">
      <alignment horizontal="left" vertical="center" wrapText="1"/>
    </xf>
    <xf numFmtId="166" fontId="15" fillId="0" borderId="18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168" fontId="0" fillId="0" borderId="0" xfId="0" applyNumberFormat="1" applyFill="1"/>
    <xf numFmtId="167" fontId="10" fillId="4" borderId="4" xfId="2" applyNumberFormat="1" applyFont="1" applyFill="1" applyBorder="1" applyAlignment="1">
      <alignment horizontal="left"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left" vertical="center" wrapText="1"/>
    </xf>
    <xf numFmtId="166" fontId="18" fillId="0" borderId="1" xfId="2" applyNumberFormat="1" applyFont="1" applyBorder="1" applyAlignment="1">
      <alignment horizontal="center" vertical="center" wrapText="1"/>
    </xf>
    <xf numFmtId="166" fontId="18" fillId="0" borderId="12" xfId="2" applyNumberFormat="1" applyFont="1" applyBorder="1" applyAlignment="1">
      <alignment horizontal="center" vertical="center" wrapText="1"/>
    </xf>
    <xf numFmtId="167" fontId="10" fillId="2" borderId="4" xfId="2" applyNumberFormat="1" applyFont="1" applyFill="1" applyBorder="1" applyAlignment="1">
      <alignment horizontal="left" vertical="center" wrapText="1"/>
    </xf>
    <xf numFmtId="166" fontId="11" fillId="0" borderId="4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left" vertical="center" wrapText="1"/>
    </xf>
    <xf numFmtId="167" fontId="10" fillId="3" borderId="0" xfId="2" applyNumberFormat="1" applyFont="1" applyFill="1" applyAlignment="1">
      <alignment horizontal="left" vertical="center" wrapText="1"/>
    </xf>
    <xf numFmtId="166" fontId="15" fillId="0" borderId="1" xfId="2" applyNumberFormat="1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167" fontId="10" fillId="3" borderId="0" xfId="2" applyNumberFormat="1" applyFont="1" applyFill="1" applyBorder="1" applyAlignment="1">
      <alignment horizontal="left" vertical="center" wrapText="1"/>
    </xf>
    <xf numFmtId="166" fontId="15" fillId="0" borderId="12" xfId="2" applyNumberFormat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25" fillId="2" borderId="4" xfId="0" applyNumberFormat="1" applyFont="1" applyFill="1" applyBorder="1" applyAlignment="1">
      <alignment horizontal="left" vertical="center" wrapText="1"/>
    </xf>
    <xf numFmtId="166" fontId="26" fillId="0" borderId="6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horizontal="left" vertical="center" wrapText="1"/>
    </xf>
    <xf numFmtId="166" fontId="26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167" fontId="25" fillId="5" borderId="0" xfId="0" applyNumberFormat="1" applyFont="1" applyFill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167" fontId="25" fillId="5" borderId="0" xfId="0" applyNumberFormat="1" applyFont="1" applyFill="1" applyBorder="1" applyAlignment="1">
      <alignment horizontal="left" vertical="center" wrapText="1"/>
    </xf>
    <xf numFmtId="166" fontId="26" fillId="0" borderId="12" xfId="0" applyNumberFormat="1" applyFont="1" applyBorder="1" applyAlignment="1">
      <alignment horizontal="center" vertical="center" wrapText="1"/>
    </xf>
    <xf numFmtId="167" fontId="10" fillId="6" borderId="20" xfId="0" applyNumberFormat="1" applyFont="1" applyFill="1" applyBorder="1" applyAlignment="1">
      <alignment horizontal="left" vertical="center" wrapText="1"/>
    </xf>
    <xf numFmtId="167" fontId="10" fillId="6" borderId="14" xfId="0" applyNumberFormat="1" applyFont="1" applyFill="1" applyBorder="1" applyAlignment="1">
      <alignment horizontal="left" vertical="center" wrapText="1"/>
    </xf>
    <xf numFmtId="167" fontId="10" fillId="6" borderId="21" xfId="0" applyNumberFormat="1" applyFont="1" applyFill="1" applyBorder="1" applyAlignment="1">
      <alignment horizontal="left" vertical="center" wrapText="1"/>
    </xf>
    <xf numFmtId="167" fontId="10" fillId="6" borderId="4" xfId="0" applyNumberFormat="1" applyFont="1" applyFill="1" applyBorder="1" applyAlignment="1">
      <alignment horizontal="left" vertical="center" wrapText="1"/>
    </xf>
    <xf numFmtId="167" fontId="10" fillId="6" borderId="9" xfId="0" applyNumberFormat="1" applyFont="1" applyFill="1" applyBorder="1" applyAlignment="1">
      <alignment horizontal="left" vertical="center" wrapText="1"/>
    </xf>
    <xf numFmtId="167" fontId="13" fillId="6" borderId="4" xfId="0" applyNumberFormat="1" applyFont="1" applyFill="1" applyBorder="1" applyAlignment="1">
      <alignment horizontal="left" vertical="center" wrapText="1"/>
    </xf>
    <xf numFmtId="167" fontId="13" fillId="6" borderId="9" xfId="0" applyNumberFormat="1" applyFont="1" applyFill="1" applyBorder="1" applyAlignment="1">
      <alignment horizontal="left" vertical="center" wrapText="1"/>
    </xf>
    <xf numFmtId="167" fontId="10" fillId="6" borderId="4" xfId="2" applyNumberFormat="1" applyFont="1" applyFill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77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 diagonalUp="0" diagonalDown="0">
        <left/>
        <right style="thin">
          <color auto="1"/>
        </right>
        <top/>
        <bottom/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7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Commun!$C$271:$C$294</c:f>
              <c:numCache>
                <c:formatCode>0.0</c:formatCode>
                <c:ptCount val="24"/>
                <c:pt idx="0">
                  <c:v>4.5714285714285712</c:v>
                </c:pt>
                <c:pt idx="1">
                  <c:v>4.3809523809523805</c:v>
                </c:pt>
                <c:pt idx="2">
                  <c:v>4.1904761904761898</c:v>
                </c:pt>
                <c:pt idx="3">
                  <c:v>3.9999999999999991</c:v>
                </c:pt>
                <c:pt idx="4">
                  <c:v>3.8095238095238084</c:v>
                </c:pt>
                <c:pt idx="5">
                  <c:v>3.6190476190476177</c:v>
                </c:pt>
                <c:pt idx="6">
                  <c:v>3.428571428571427</c:v>
                </c:pt>
                <c:pt idx="7">
                  <c:v>3.2380952380952364</c:v>
                </c:pt>
                <c:pt idx="8">
                  <c:v>3.0476190476190457</c:v>
                </c:pt>
                <c:pt idx="9">
                  <c:v>2.857142857142855</c:v>
                </c:pt>
                <c:pt idx="10">
                  <c:v>2.6666666666666643</c:v>
                </c:pt>
                <c:pt idx="11">
                  <c:v>2.4761904761904736</c:v>
                </c:pt>
                <c:pt idx="12">
                  <c:v>2.2857142857142829</c:v>
                </c:pt>
                <c:pt idx="13">
                  <c:v>2.0952380952380922</c:v>
                </c:pt>
                <c:pt idx="14">
                  <c:v>1.9047619047619018</c:v>
                </c:pt>
                <c:pt idx="15">
                  <c:v>1.7142857142857113</c:v>
                </c:pt>
                <c:pt idx="16">
                  <c:v>1.5238095238095208</c:v>
                </c:pt>
                <c:pt idx="17">
                  <c:v>1.3333333333333304</c:v>
                </c:pt>
                <c:pt idx="18">
                  <c:v>1.1428571428571399</c:v>
                </c:pt>
                <c:pt idx="19">
                  <c:v>0.95238095238094944</c:v>
                </c:pt>
                <c:pt idx="20">
                  <c:v>0.76190476190475898</c:v>
                </c:pt>
                <c:pt idx="21">
                  <c:v>0.57142857142856851</c:v>
                </c:pt>
                <c:pt idx="22">
                  <c:v>0.38095238095237804</c:v>
                </c:pt>
                <c:pt idx="23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640-BD2A-1895BC3CE683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Commun!$D$271:$D$294</c:f>
              <c:numCache>
                <c:formatCode>0.0</c:formatCode>
                <c:ptCount val="24"/>
                <c:pt idx="0">
                  <c:v>4.5297619047619042</c:v>
                </c:pt>
                <c:pt idx="1">
                  <c:v>4.4499007936507935</c:v>
                </c:pt>
                <c:pt idx="2">
                  <c:v>4.4499007936507935</c:v>
                </c:pt>
                <c:pt idx="3">
                  <c:v>4.3700396825396828</c:v>
                </c:pt>
                <c:pt idx="4">
                  <c:v>4.3700396825396828</c:v>
                </c:pt>
                <c:pt idx="5">
                  <c:v>4.3700396825396828</c:v>
                </c:pt>
                <c:pt idx="6">
                  <c:v>3.0887896825396828</c:v>
                </c:pt>
                <c:pt idx="7">
                  <c:v>2.4846230158730158</c:v>
                </c:pt>
                <c:pt idx="8">
                  <c:v>1.9012896825396826</c:v>
                </c:pt>
                <c:pt idx="9">
                  <c:v>1.8387896825396826</c:v>
                </c:pt>
                <c:pt idx="10">
                  <c:v>1.8387896825396826</c:v>
                </c:pt>
                <c:pt idx="11">
                  <c:v>1.7137896825396826</c:v>
                </c:pt>
                <c:pt idx="12">
                  <c:v>1.4429563492063493</c:v>
                </c:pt>
                <c:pt idx="13">
                  <c:v>0.77281746031746035</c:v>
                </c:pt>
                <c:pt idx="14">
                  <c:v>0.35962301587301593</c:v>
                </c:pt>
                <c:pt idx="15">
                  <c:v>0.10962301587301593</c:v>
                </c:pt>
                <c:pt idx="16">
                  <c:v>-0.2271825396825396</c:v>
                </c:pt>
                <c:pt idx="17">
                  <c:v>-0.23065476190476181</c:v>
                </c:pt>
                <c:pt idx="18">
                  <c:v>-0.23065476190476181</c:v>
                </c:pt>
                <c:pt idx="19">
                  <c:v>-0.23065476190476181</c:v>
                </c:pt>
                <c:pt idx="20">
                  <c:v>-0.23065476190476181</c:v>
                </c:pt>
                <c:pt idx="21">
                  <c:v>-0.23065476190476181</c:v>
                </c:pt>
                <c:pt idx="22">
                  <c:v>-0.23065476190476181</c:v>
                </c:pt>
                <c:pt idx="23">
                  <c:v>-0.23065476190476181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640-BD2A-1895BC3C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6442-9853-4B318C2B46DF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6442-9853-4B318C2B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C44C-B297-95D1E872E498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Angela!$D$271:$D$294</c:f>
              <c:numCache>
                <c:formatCode>0.0</c:formatCode>
                <c:ptCount val="24"/>
                <c:pt idx="0">
                  <c:v>1.1011904761904761</c:v>
                </c:pt>
                <c:pt idx="1">
                  <c:v>1.0386904761904761</c:v>
                </c:pt>
                <c:pt idx="2">
                  <c:v>1.0386904761904761</c:v>
                </c:pt>
                <c:pt idx="3">
                  <c:v>0.96577380952380942</c:v>
                </c:pt>
                <c:pt idx="4">
                  <c:v>0.96577380952380942</c:v>
                </c:pt>
                <c:pt idx="5">
                  <c:v>0.96577380952380942</c:v>
                </c:pt>
                <c:pt idx="6">
                  <c:v>0.521329365079365</c:v>
                </c:pt>
                <c:pt idx="7">
                  <c:v>0.44841269841269832</c:v>
                </c:pt>
                <c:pt idx="8">
                  <c:v>0.44841269841269832</c:v>
                </c:pt>
                <c:pt idx="9">
                  <c:v>0.44841269841269832</c:v>
                </c:pt>
                <c:pt idx="10">
                  <c:v>0.44841269841269832</c:v>
                </c:pt>
                <c:pt idx="11">
                  <c:v>0.44841269841269832</c:v>
                </c:pt>
                <c:pt idx="12">
                  <c:v>0.44841269841269832</c:v>
                </c:pt>
                <c:pt idx="13">
                  <c:v>0.23660714285714277</c:v>
                </c:pt>
                <c:pt idx="14">
                  <c:v>0.11160714285714277</c:v>
                </c:pt>
                <c:pt idx="15">
                  <c:v>7.4404761904760947E-3</c:v>
                </c:pt>
                <c:pt idx="16">
                  <c:v>-7.5892857142857234E-2</c:v>
                </c:pt>
                <c:pt idx="17">
                  <c:v>-7.5892857142857234E-2</c:v>
                </c:pt>
                <c:pt idx="18">
                  <c:v>-7.5892857142857234E-2</c:v>
                </c:pt>
                <c:pt idx="19">
                  <c:v>-7.5892857142857234E-2</c:v>
                </c:pt>
                <c:pt idx="20">
                  <c:v>-7.5892857142857234E-2</c:v>
                </c:pt>
                <c:pt idx="21">
                  <c:v>-7.5892857142857234E-2</c:v>
                </c:pt>
                <c:pt idx="22">
                  <c:v>-7.5892857142857234E-2</c:v>
                </c:pt>
                <c:pt idx="23">
                  <c:v>-7.5892857142857234E-2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C44C-B297-95D1E872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984F-A5D2-D27FBF14411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984F-A5D2-D27FBF14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394D-A321-1A38844747A5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1.0386904761904761</c:v>
                </c:pt>
                <c:pt idx="7">
                  <c:v>0.96577380952380942</c:v>
                </c:pt>
                <c:pt idx="8">
                  <c:v>0.84077380952380942</c:v>
                </c:pt>
                <c:pt idx="9">
                  <c:v>0.77827380952380942</c:v>
                </c:pt>
                <c:pt idx="10">
                  <c:v>0.77827380952380942</c:v>
                </c:pt>
                <c:pt idx="11">
                  <c:v>0.65327380952380942</c:v>
                </c:pt>
                <c:pt idx="12">
                  <c:v>0.63244047619047605</c:v>
                </c:pt>
                <c:pt idx="13">
                  <c:v>0.38244047619047605</c:v>
                </c:pt>
                <c:pt idx="14">
                  <c:v>0.23660714285714271</c:v>
                </c:pt>
                <c:pt idx="15">
                  <c:v>0.19494047619047605</c:v>
                </c:pt>
                <c:pt idx="16">
                  <c:v>0.11160714285714272</c:v>
                </c:pt>
                <c:pt idx="17">
                  <c:v>0.11160714285714272</c:v>
                </c:pt>
                <c:pt idx="18">
                  <c:v>0.11160714285714272</c:v>
                </c:pt>
                <c:pt idx="19">
                  <c:v>0.11160714285714272</c:v>
                </c:pt>
                <c:pt idx="20">
                  <c:v>0.11160714285714272</c:v>
                </c:pt>
                <c:pt idx="21">
                  <c:v>0.11160714285714272</c:v>
                </c:pt>
                <c:pt idx="22">
                  <c:v>0.11160714285714272</c:v>
                </c:pt>
                <c:pt idx="23">
                  <c:v>0.11160714285714272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394D-A321-1A388447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D242-BCD0-5F5CC71FE2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D242-BCD0-5F5CC71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CC47-B65A-5DB46B79B088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1.1254960317460316</c:v>
                </c:pt>
                <c:pt idx="2">
                  <c:v>1.1254960317460316</c:v>
                </c:pt>
                <c:pt idx="3">
                  <c:v>1.1185515873015872</c:v>
                </c:pt>
                <c:pt idx="4">
                  <c:v>1.1185515873015872</c:v>
                </c:pt>
                <c:pt idx="5">
                  <c:v>1.1185515873015872</c:v>
                </c:pt>
                <c:pt idx="6">
                  <c:v>0.802579365079365</c:v>
                </c:pt>
                <c:pt idx="7">
                  <c:v>0.583829365079365</c:v>
                </c:pt>
                <c:pt idx="8">
                  <c:v>0.583829365079365</c:v>
                </c:pt>
                <c:pt idx="9">
                  <c:v>0.50396825396825395</c:v>
                </c:pt>
                <c:pt idx="10">
                  <c:v>0.33730158730158732</c:v>
                </c:pt>
                <c:pt idx="11">
                  <c:v>0.33730158730158732</c:v>
                </c:pt>
                <c:pt idx="12">
                  <c:v>8.7301587301587324E-2</c:v>
                </c:pt>
                <c:pt idx="13">
                  <c:v>8.7301587301587324E-2</c:v>
                </c:pt>
                <c:pt idx="14">
                  <c:v>-5.505952380952378E-2</c:v>
                </c:pt>
                <c:pt idx="15">
                  <c:v>-0.15922619047619047</c:v>
                </c:pt>
                <c:pt idx="16">
                  <c:v>-0.24603174603174602</c:v>
                </c:pt>
                <c:pt idx="17">
                  <c:v>-0.24950396825396823</c:v>
                </c:pt>
                <c:pt idx="18">
                  <c:v>-0.24950396825396823</c:v>
                </c:pt>
                <c:pt idx="19">
                  <c:v>-0.24950396825396823</c:v>
                </c:pt>
                <c:pt idx="20">
                  <c:v>-0.24950396825396823</c:v>
                </c:pt>
                <c:pt idx="21">
                  <c:v>-0.24950396825396823</c:v>
                </c:pt>
                <c:pt idx="22">
                  <c:v>-0.24950396825396823</c:v>
                </c:pt>
                <c:pt idx="23">
                  <c:v>-0.24950396825396823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CC47-B65A-5DB46B7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994A-9887-D8240E86CD5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0.65773809523809523</c:v>
                </c:pt>
                <c:pt idx="21">
                  <c:v>0.44940476190476186</c:v>
                </c:pt>
                <c:pt idx="22">
                  <c:v>0.44940476190476186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994A-9887-D8240E86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941-82F1-19346D49CC2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0.72619047619047616</c:v>
                </c:pt>
                <c:pt idx="7">
                  <c:v>0.48660714285714285</c:v>
                </c:pt>
                <c:pt idx="8">
                  <c:v>2.8273809523809534E-2</c:v>
                </c:pt>
                <c:pt idx="9">
                  <c:v>-0.38839285714285715</c:v>
                </c:pt>
                <c:pt idx="10">
                  <c:v>-0.38839285714285715</c:v>
                </c:pt>
                <c:pt idx="11">
                  <c:v>-0.38839285714285715</c:v>
                </c:pt>
                <c:pt idx="12">
                  <c:v>-0.38839285714285715</c:v>
                </c:pt>
                <c:pt idx="13">
                  <c:v>-0.59672619047619047</c:v>
                </c:pt>
                <c:pt idx="14">
                  <c:v>-0.59672619047619047</c:v>
                </c:pt>
                <c:pt idx="15">
                  <c:v>-0.59672619047619047</c:v>
                </c:pt>
                <c:pt idx="16">
                  <c:v>-0.68005952380952384</c:v>
                </c:pt>
                <c:pt idx="17">
                  <c:v>-0.68005952380952384</c:v>
                </c:pt>
                <c:pt idx="18">
                  <c:v>-0.68005952380952384</c:v>
                </c:pt>
                <c:pt idx="19">
                  <c:v>-0.68005952380952384</c:v>
                </c:pt>
                <c:pt idx="20">
                  <c:v>-0.68005952380952384</c:v>
                </c:pt>
                <c:pt idx="21">
                  <c:v>-0.68005952380952384</c:v>
                </c:pt>
                <c:pt idx="22">
                  <c:v>-0.68005952380952384</c:v>
                </c:pt>
                <c:pt idx="23">
                  <c:v>-0.68005952380952384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941-82F1-19346D4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B547-85D4-4E73884E5B9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B547-85D4-4E73884E5B9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B547-85D4-4E73884E5B9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0.65773809523809523</c:v>
                </c:pt>
                <c:pt idx="21">
                  <c:v>0.44940476190476186</c:v>
                </c:pt>
                <c:pt idx="22">
                  <c:v>0.44940476190476186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6-B547-85D4-4E73884E5B9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6-B547-85D4-4E73884E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Angela!$D$271:$D$294</c:f>
              <c:numCache>
                <c:formatCode>0.0</c:formatCode>
                <c:ptCount val="24"/>
                <c:pt idx="0">
                  <c:v>1.1011904761904761</c:v>
                </c:pt>
                <c:pt idx="1">
                  <c:v>1.0386904761904761</c:v>
                </c:pt>
                <c:pt idx="2">
                  <c:v>1.0386904761904761</c:v>
                </c:pt>
                <c:pt idx="3">
                  <c:v>0.96577380952380942</c:v>
                </c:pt>
                <c:pt idx="4">
                  <c:v>0.96577380952380942</c:v>
                </c:pt>
                <c:pt idx="5">
                  <c:v>0.96577380952380942</c:v>
                </c:pt>
                <c:pt idx="6">
                  <c:v>0.521329365079365</c:v>
                </c:pt>
                <c:pt idx="7">
                  <c:v>0.44841269841269832</c:v>
                </c:pt>
                <c:pt idx="8">
                  <c:v>0.44841269841269832</c:v>
                </c:pt>
                <c:pt idx="9">
                  <c:v>0.44841269841269832</c:v>
                </c:pt>
                <c:pt idx="10">
                  <c:v>0.44841269841269832</c:v>
                </c:pt>
                <c:pt idx="11">
                  <c:v>0.44841269841269832</c:v>
                </c:pt>
                <c:pt idx="12">
                  <c:v>0.44841269841269832</c:v>
                </c:pt>
                <c:pt idx="13">
                  <c:v>0.23660714285714277</c:v>
                </c:pt>
                <c:pt idx="14">
                  <c:v>0.11160714285714277</c:v>
                </c:pt>
                <c:pt idx="15">
                  <c:v>7.4404761904760947E-3</c:v>
                </c:pt>
                <c:pt idx="16">
                  <c:v>-7.5892857142857234E-2</c:v>
                </c:pt>
                <c:pt idx="17">
                  <c:v>-7.5892857142857234E-2</c:v>
                </c:pt>
                <c:pt idx="18">
                  <c:v>-7.5892857142857234E-2</c:v>
                </c:pt>
                <c:pt idx="19">
                  <c:v>-7.5892857142857234E-2</c:v>
                </c:pt>
                <c:pt idx="20">
                  <c:v>-7.5892857142857234E-2</c:v>
                </c:pt>
                <c:pt idx="21">
                  <c:v>-7.5892857142857234E-2</c:v>
                </c:pt>
                <c:pt idx="22">
                  <c:v>-7.5892857142857234E-2</c:v>
                </c:pt>
                <c:pt idx="23">
                  <c:v>-7.5892857142857234E-2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B746-8F8F-7787BA9ACE9E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1.0386904761904761</c:v>
                </c:pt>
                <c:pt idx="7">
                  <c:v>0.96577380952380942</c:v>
                </c:pt>
                <c:pt idx="8">
                  <c:v>0.84077380952380942</c:v>
                </c:pt>
                <c:pt idx="9">
                  <c:v>0.77827380952380942</c:v>
                </c:pt>
                <c:pt idx="10">
                  <c:v>0.77827380952380942</c:v>
                </c:pt>
                <c:pt idx="11">
                  <c:v>0.65327380952380942</c:v>
                </c:pt>
                <c:pt idx="12">
                  <c:v>0.63244047619047605</c:v>
                </c:pt>
                <c:pt idx="13">
                  <c:v>0.38244047619047605</c:v>
                </c:pt>
                <c:pt idx="14">
                  <c:v>0.23660714285714271</c:v>
                </c:pt>
                <c:pt idx="15">
                  <c:v>0.19494047619047605</c:v>
                </c:pt>
                <c:pt idx="16">
                  <c:v>0.11160714285714272</c:v>
                </c:pt>
                <c:pt idx="17">
                  <c:v>0.11160714285714272</c:v>
                </c:pt>
                <c:pt idx="18">
                  <c:v>0.11160714285714272</c:v>
                </c:pt>
                <c:pt idx="19">
                  <c:v>0.11160714285714272</c:v>
                </c:pt>
                <c:pt idx="20">
                  <c:v>0.11160714285714272</c:v>
                </c:pt>
                <c:pt idx="21">
                  <c:v>0.11160714285714272</c:v>
                </c:pt>
                <c:pt idx="22">
                  <c:v>0.11160714285714272</c:v>
                </c:pt>
                <c:pt idx="23">
                  <c:v>0.11160714285714272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B746-8F8F-7787BA9ACE9E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1.1254960317460316</c:v>
                </c:pt>
                <c:pt idx="2">
                  <c:v>1.1254960317460316</c:v>
                </c:pt>
                <c:pt idx="3">
                  <c:v>1.1185515873015872</c:v>
                </c:pt>
                <c:pt idx="4">
                  <c:v>1.1185515873015872</c:v>
                </c:pt>
                <c:pt idx="5">
                  <c:v>1.1185515873015872</c:v>
                </c:pt>
                <c:pt idx="6">
                  <c:v>0.802579365079365</c:v>
                </c:pt>
                <c:pt idx="7">
                  <c:v>0.583829365079365</c:v>
                </c:pt>
                <c:pt idx="8">
                  <c:v>0.583829365079365</c:v>
                </c:pt>
                <c:pt idx="9">
                  <c:v>0.50396825396825395</c:v>
                </c:pt>
                <c:pt idx="10">
                  <c:v>0.33730158730158732</c:v>
                </c:pt>
                <c:pt idx="11">
                  <c:v>0.33730158730158732</c:v>
                </c:pt>
                <c:pt idx="12">
                  <c:v>8.7301587301587324E-2</c:v>
                </c:pt>
                <c:pt idx="13">
                  <c:v>8.7301587301587324E-2</c:v>
                </c:pt>
                <c:pt idx="14">
                  <c:v>-5.505952380952378E-2</c:v>
                </c:pt>
                <c:pt idx="15">
                  <c:v>-0.15922619047619047</c:v>
                </c:pt>
                <c:pt idx="16">
                  <c:v>-0.24603174603174602</c:v>
                </c:pt>
                <c:pt idx="17">
                  <c:v>-0.24950396825396823</c:v>
                </c:pt>
                <c:pt idx="18">
                  <c:v>-0.24950396825396823</c:v>
                </c:pt>
                <c:pt idx="19">
                  <c:v>-0.24950396825396823</c:v>
                </c:pt>
                <c:pt idx="20">
                  <c:v>-0.24950396825396823</c:v>
                </c:pt>
                <c:pt idx="21">
                  <c:v>-0.24950396825396823</c:v>
                </c:pt>
                <c:pt idx="22">
                  <c:v>-0.24950396825396823</c:v>
                </c:pt>
                <c:pt idx="23">
                  <c:v>-0.24950396825396823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B746-8F8F-7787BA9ACE9E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0.72619047619047616</c:v>
                </c:pt>
                <c:pt idx="7">
                  <c:v>0.48660714285714285</c:v>
                </c:pt>
                <c:pt idx="8">
                  <c:v>2.8273809523809534E-2</c:v>
                </c:pt>
                <c:pt idx="9">
                  <c:v>-0.38839285714285715</c:v>
                </c:pt>
                <c:pt idx="10">
                  <c:v>-0.38839285714285715</c:v>
                </c:pt>
                <c:pt idx="11">
                  <c:v>-0.38839285714285715</c:v>
                </c:pt>
                <c:pt idx="12">
                  <c:v>-0.38839285714285715</c:v>
                </c:pt>
                <c:pt idx="13">
                  <c:v>-0.59672619047619047</c:v>
                </c:pt>
                <c:pt idx="14">
                  <c:v>-0.59672619047619047</c:v>
                </c:pt>
                <c:pt idx="15">
                  <c:v>-0.59672619047619047</c:v>
                </c:pt>
                <c:pt idx="16">
                  <c:v>-0.68005952380952384</c:v>
                </c:pt>
                <c:pt idx="17">
                  <c:v>-0.68005952380952384</c:v>
                </c:pt>
                <c:pt idx="18">
                  <c:v>-0.68005952380952384</c:v>
                </c:pt>
                <c:pt idx="19">
                  <c:v>-0.68005952380952384</c:v>
                </c:pt>
                <c:pt idx="20">
                  <c:v>-0.68005952380952384</c:v>
                </c:pt>
                <c:pt idx="21">
                  <c:v>-0.68005952380952384</c:v>
                </c:pt>
                <c:pt idx="22">
                  <c:v>-0.68005952380952384</c:v>
                </c:pt>
                <c:pt idx="23">
                  <c:v>-0.68005952380952384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4-B746-8F8F-7787BA9ACE9E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4-B746-8F8F-7787BA9A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0.59672619047619002</c:v>
                </c:pt>
                <c:pt idx="18">
                  <c:v>0.59672619047619002</c:v>
                </c:pt>
                <c:pt idx="19">
                  <c:v>0.59672619047619002</c:v>
                </c:pt>
                <c:pt idx="20">
                  <c:v>0.59672619047619002</c:v>
                </c:pt>
                <c:pt idx="21">
                  <c:v>0.59672619047619002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Commun!$C$244:$C$266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4.1904761904761898</c:v>
                </c:pt>
                <c:pt idx="2">
                  <c:v>3.9999999999999991</c:v>
                </c:pt>
                <c:pt idx="3">
                  <c:v>3.8095238095238084</c:v>
                </c:pt>
                <c:pt idx="4">
                  <c:v>3.6190476190476177</c:v>
                </c:pt>
                <c:pt idx="5">
                  <c:v>3.428571428571427</c:v>
                </c:pt>
                <c:pt idx="6">
                  <c:v>3.2380952380952364</c:v>
                </c:pt>
                <c:pt idx="7">
                  <c:v>3.0476190476190457</c:v>
                </c:pt>
                <c:pt idx="8">
                  <c:v>2.857142857142855</c:v>
                </c:pt>
                <c:pt idx="9">
                  <c:v>2.6666666666666643</c:v>
                </c:pt>
                <c:pt idx="10">
                  <c:v>2.4761904761904736</c:v>
                </c:pt>
                <c:pt idx="11">
                  <c:v>2.2857142857142829</c:v>
                </c:pt>
                <c:pt idx="12">
                  <c:v>2.0952380952380922</c:v>
                </c:pt>
                <c:pt idx="13">
                  <c:v>1.9047619047619018</c:v>
                </c:pt>
                <c:pt idx="14">
                  <c:v>1.7142857142857113</c:v>
                </c:pt>
                <c:pt idx="15">
                  <c:v>1.5238095238095208</c:v>
                </c:pt>
                <c:pt idx="16">
                  <c:v>1.3333333333333304</c:v>
                </c:pt>
                <c:pt idx="17">
                  <c:v>1.1428571428571399</c:v>
                </c:pt>
                <c:pt idx="18">
                  <c:v>0.95238095238094944</c:v>
                </c:pt>
                <c:pt idx="19">
                  <c:v>0.76190476190475898</c:v>
                </c:pt>
                <c:pt idx="20">
                  <c:v>0.57142857142856851</c:v>
                </c:pt>
                <c:pt idx="21">
                  <c:v>0.38095238095237804</c:v>
                </c:pt>
                <c:pt idx="22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F243-AD90-DCD1B3D21B30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Commun!$D$244:$D$266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4.3809523809523805</c:v>
                </c:pt>
                <c:pt idx="2">
                  <c:v>4.3809523809523805</c:v>
                </c:pt>
                <c:pt idx="3">
                  <c:v>4.3809523809523805</c:v>
                </c:pt>
                <c:pt idx="4">
                  <c:v>4.3809523809523805</c:v>
                </c:pt>
                <c:pt idx="5">
                  <c:v>4.3809523809523805</c:v>
                </c:pt>
                <c:pt idx="6">
                  <c:v>4.3809523809523805</c:v>
                </c:pt>
                <c:pt idx="7">
                  <c:v>4.3809523809523805</c:v>
                </c:pt>
                <c:pt idx="8">
                  <c:v>4.3392857142857135</c:v>
                </c:pt>
                <c:pt idx="9">
                  <c:v>4.2247023809523805</c:v>
                </c:pt>
                <c:pt idx="10">
                  <c:v>4.2247023809523805</c:v>
                </c:pt>
                <c:pt idx="11">
                  <c:v>4.2247023809523805</c:v>
                </c:pt>
                <c:pt idx="12">
                  <c:v>4.2247023809523805</c:v>
                </c:pt>
                <c:pt idx="13">
                  <c:v>3.776785714285714</c:v>
                </c:pt>
                <c:pt idx="14">
                  <c:v>3.776785714285714</c:v>
                </c:pt>
                <c:pt idx="15">
                  <c:v>3.776785714285714</c:v>
                </c:pt>
                <c:pt idx="16">
                  <c:v>3.7351190476190474</c:v>
                </c:pt>
                <c:pt idx="17">
                  <c:v>3.7351190476190474</c:v>
                </c:pt>
                <c:pt idx="18">
                  <c:v>3.6934523809523809</c:v>
                </c:pt>
                <c:pt idx="19">
                  <c:v>3.5684523809523809</c:v>
                </c:pt>
                <c:pt idx="20">
                  <c:v>3.4642857142857144</c:v>
                </c:pt>
                <c:pt idx="21">
                  <c:v>3.1934523809523809</c:v>
                </c:pt>
                <c:pt idx="22">
                  <c:v>3.1309523809523809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F243-AD90-DCD1B3D2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774700</xdr:colOff>
      <xdr:row>241</xdr:row>
      <xdr:rowOff>127000</xdr:rowOff>
    </xdr:from>
    <xdr:to>
      <xdr:col>17</xdr:col>
      <xdr:colOff>459160</xdr:colOff>
      <xdr:row>258</xdr:row>
      <xdr:rowOff>183700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9794DFF-40E8-C74A-9DC5-83E0BB9FF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660B2D8-9CE9-EA41-B215-032B93EC8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B367610-EA2C-9C47-BE77-2B6038DE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2ACD153-D639-7A46-8D6E-C04D641A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4DFB843-246B-4842-8287-34D24FC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268</xdr:row>
      <xdr:rowOff>0</xdr:rowOff>
    </xdr:from>
    <xdr:to>
      <xdr:col>17</xdr:col>
      <xdr:colOff>509960</xdr:colOff>
      <xdr:row>285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6BEDC9-EB63-2B47-AC9C-33C22088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19</xdr:col>
      <xdr:colOff>28425</xdr:colOff>
      <xdr:row>259</xdr:row>
      <xdr:rowOff>188080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3498A4-A5D2-264C-AFAF-CEC2DB814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19</xdr:col>
      <xdr:colOff>28425</xdr:colOff>
      <xdr:row>286</xdr:row>
      <xdr:rowOff>188080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82D36D0-8F96-0349-ADEA-3CA0F378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805365</xdr:colOff>
      <xdr:row>242</xdr:row>
      <xdr:rowOff>123902</xdr:rowOff>
    </xdr:from>
    <xdr:to>
      <xdr:col>17</xdr:col>
      <xdr:colOff>494472</xdr:colOff>
      <xdr:row>259</xdr:row>
      <xdr:rowOff>183700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117727A-DA52-744F-913B-D76D00C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59798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0404404-293D-7F40-BDA5-32905BE6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312118</xdr:colOff>
      <xdr:row>205</xdr:row>
      <xdr:rowOff>118390</xdr:rowOff>
    </xdr:from>
    <xdr:to>
      <xdr:col>11</xdr:col>
      <xdr:colOff>418798</xdr:colOff>
      <xdr:row>227</xdr:row>
      <xdr:rowOff>155241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9473E03A-353D-A14E-BB99-1041A34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333644</xdr:colOff>
      <xdr:row>232</xdr:row>
      <xdr:rowOff>0</xdr:rowOff>
    </xdr:from>
    <xdr:to>
      <xdr:col>11</xdr:col>
      <xdr:colOff>440324</xdr:colOff>
      <xdr:row>254</xdr:row>
      <xdr:rowOff>36851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F8CDFFD-C34A-1F4E-951C-B825F5DC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4" totalsRowShown="0" totalsRowBorderDxfId="75">
  <autoFilter ref="B2:D34" xr:uid="{00000000-0009-0000-0100-000001000000}"/>
  <tableColumns count="3">
    <tableColumn id="1" xr3:uid="{CD3EE646-83A2-4C43-BE17-1D13A1789997}" name="DATE" dataDxfId="74" totalsRowDxfId="73"/>
    <tableColumn id="2" xr3:uid="{35B558AF-A00C-8A47-8F22-48D29FAC35F3}" name="DURÉE" dataDxfId="72" totalsRowDxfId="71"/>
    <tableColumn id="3" xr3:uid="{4C1F4176-4430-7541-BDFD-529187E4605B}" name="ÉVÉNEMENT" dataDxfId="70" totalsRowDxfId="6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115">
  <autoFilter ref="B2:D115" xr:uid="{00000000-0009-0000-0100-000002000000}"/>
  <tableColumns count="3">
    <tableColumn id="1" xr3:uid="{CDE0AF44-FE6E-3C47-B119-1998B4D9E114}" name="DATE" dataDxfId="68"/>
    <tableColumn id="2" xr3:uid="{D292EB81-5877-8644-8624-4C0F28230A2B}" name="DURÉE" dataDxfId="67"/>
    <tableColumn id="3" xr3:uid="{D47DACAE-3BB1-8340-8894-D5C1F5EFFB6E}" name="ÉVÉNEMENT" dataDxfId="6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101">
  <autoFilter ref="B2:D101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65"/>
    <tableColumn id="2" xr3:uid="{08988867-3A46-0144-9445-31F4CD0B6F90}" name="DURÉE" dataDxfId="64"/>
    <tableColumn id="3" xr3:uid="{D0892573-CF5F-0E43-814C-9FD5C8DF0820}" name="ÉVÉNEMENT" dataDxfId="6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49" totalsRowShown="0">
  <autoFilter ref="B2:D149" xr:uid="{00000000-0009-0000-0100-000004000000}"/>
  <tableColumns count="3">
    <tableColumn id="1" xr3:uid="{3114C9ED-3FB9-2A40-9DE4-7568BBC63CDB}" name="DATE" dataDxfId="62" totalsRowDxfId="61"/>
    <tableColumn id="2" xr3:uid="{C871BA2B-C157-5D44-850A-7FEF93E4BD8D}" name="DURÉE" dataDxfId="60" totalsRowDxfId="59"/>
    <tableColumn id="3" xr3:uid="{2ADBC9E4-6C96-824B-A44A-72B25B626F32}" name="ÉVÉNEMENT" dataDxfId="58" totalsRowDxfId="5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76">
  <autoFilter ref="B2:D76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94"/>
  <sheetViews>
    <sheetView showGridLines="0" zoomScaleNormal="100" workbookViewId="0">
      <pane ySplit="1" topLeftCell="A266" activePane="bottomLeft" state="frozen"/>
      <selection pane="bottomLeft" activeCell="H294" sqref="H294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.25">
      <c r="B2" s="138" t="s">
        <v>8</v>
      </c>
      <c r="C2" s="139"/>
      <c r="D2" s="139"/>
      <c r="E2" s="139"/>
      <c r="F2" s="2"/>
    </row>
    <row r="3" spans="1:6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.25">
      <c r="A25" s="1"/>
      <c r="B25" s="138" t="s">
        <v>3</v>
      </c>
      <c r="C25" s="139"/>
      <c r="D25" s="139"/>
      <c r="E25" s="139"/>
    </row>
    <row r="26" spans="1:5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.25">
      <c r="B57" s="138" t="s">
        <v>4</v>
      </c>
      <c r="C57" s="139"/>
      <c r="D57" s="139"/>
      <c r="E57" s="139"/>
    </row>
    <row r="58" spans="1:5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.25">
      <c r="B82" s="138" t="s">
        <v>5</v>
      </c>
      <c r="C82" s="139"/>
      <c r="D82" s="139"/>
      <c r="E82" s="139"/>
    </row>
    <row r="83" spans="1:5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.25">
      <c r="B107" s="138" t="s">
        <v>6</v>
      </c>
      <c r="C107" s="139"/>
      <c r="D107" s="139"/>
      <c r="E107" s="139"/>
    </row>
    <row r="108" spans="1:5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.25">
      <c r="B150" s="138" t="s">
        <v>9</v>
      </c>
      <c r="C150" s="139"/>
      <c r="D150" s="139"/>
      <c r="E150" s="139"/>
    </row>
    <row r="151" spans="1:5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.25">
      <c r="B191" s="138" t="s">
        <v>253</v>
      </c>
      <c r="C191" s="139"/>
      <c r="D191" s="139"/>
      <c r="E191" s="139"/>
    </row>
    <row r="192" spans="1:5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.25">
      <c r="B217" s="138" t="s">
        <v>307</v>
      </c>
      <c r="C217" s="139"/>
      <c r="D217" s="139"/>
      <c r="E217" s="139"/>
    </row>
    <row r="218" spans="1:5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2" si="28">D223</f>
        <v>2.3536706349206344</v>
      </c>
      <c r="E224" s="9">
        <f t="shared" si="25"/>
        <v>0.56167140151515149</v>
      </c>
    </row>
    <row r="225" spans="1:5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>
      <c r="A235">
        <v>18</v>
      </c>
      <c r="B235" s="4">
        <f t="shared" si="26"/>
        <v>44663</v>
      </c>
      <c r="C235" s="5">
        <f>C234-(($F$1/7)*4)</f>
        <v>0.95238095238094944</v>
      </c>
      <c r="D235" s="5">
        <f>D234-(JDB_Coralie!C121+JDB_Commun!C29*4)</f>
        <v>0.59672619047619002</v>
      </c>
      <c r="E235" s="9">
        <f t="shared" si="25"/>
        <v>0.14240056818181809</v>
      </c>
    </row>
    <row r="236" spans="1:5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0.59672619047619002</v>
      </c>
      <c r="E236" s="9">
        <f t="shared" si="25"/>
        <v>0.14240056818181809</v>
      </c>
    </row>
    <row r="237" spans="1:5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0.59672619047619002</v>
      </c>
      <c r="E237" s="9">
        <f t="shared" si="25"/>
        <v>0.14240056818181809</v>
      </c>
    </row>
    <row r="238" spans="1:5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0.59672619047619002</v>
      </c>
      <c r="E238" s="9">
        <f t="shared" si="25"/>
        <v>0.14240056818181809</v>
      </c>
    </row>
    <row r="239" spans="1:5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0.59672619047619002</v>
      </c>
      <c r="E239" s="9">
        <f t="shared" si="25"/>
        <v>0.14240056818181809</v>
      </c>
    </row>
    <row r="243" spans="1:5" ht="26.25">
      <c r="B243" s="138" t="s">
        <v>327</v>
      </c>
      <c r="C243" s="139"/>
      <c r="D243" s="139"/>
      <c r="E243" s="139"/>
    </row>
    <row r="244" spans="1:5">
      <c r="A244">
        <v>1</v>
      </c>
      <c r="B244" s="4">
        <f>B239+1</f>
        <v>44668</v>
      </c>
      <c r="C244" s="5">
        <f>($F$1*4/7)*A266</f>
        <v>4.3809523809523805</v>
      </c>
      <c r="D244" s="5">
        <f>C244</f>
        <v>4.3809523809523805</v>
      </c>
      <c r="E244" s="9">
        <f>D244/$C$244</f>
        <v>1</v>
      </c>
    </row>
    <row r="245" spans="1:5">
      <c r="A245">
        <v>2</v>
      </c>
      <c r="B245" s="4">
        <f>B244+1</f>
        <v>44669</v>
      </c>
      <c r="C245" s="5">
        <f>C244-(($F$1/7)*4)</f>
        <v>4.1904761904761898</v>
      </c>
      <c r="D245" s="5">
        <f>D244</f>
        <v>4.3809523809523805</v>
      </c>
      <c r="E245" s="9">
        <f t="shared" ref="E245:E266" si="30">D245/$C$244</f>
        <v>1</v>
      </c>
    </row>
    <row r="246" spans="1:5">
      <c r="A246">
        <v>3</v>
      </c>
      <c r="B246" s="4">
        <f t="shared" ref="B246:B266" si="31">B245+1</f>
        <v>44670</v>
      </c>
      <c r="C246" s="5">
        <f t="shared" ref="C246:C266" si="32">C245-(($F$1/7)*4)</f>
        <v>3.9999999999999991</v>
      </c>
      <c r="D246" s="5">
        <f t="shared" ref="D246:D264" si="33">D245</f>
        <v>4.3809523809523805</v>
      </c>
      <c r="E246" s="9">
        <f t="shared" si="30"/>
        <v>1</v>
      </c>
    </row>
    <row r="247" spans="1:5">
      <c r="A247">
        <v>4</v>
      </c>
      <c r="B247" s="4">
        <f t="shared" si="31"/>
        <v>44671</v>
      </c>
      <c r="C247" s="5">
        <f t="shared" si="32"/>
        <v>3.8095238095238084</v>
      </c>
      <c r="D247" s="5">
        <f t="shared" si="33"/>
        <v>4.3809523809523805</v>
      </c>
      <c r="E247" s="9">
        <f t="shared" si="30"/>
        <v>1</v>
      </c>
    </row>
    <row r="248" spans="1:5">
      <c r="A248">
        <v>5</v>
      </c>
      <c r="B248" s="4">
        <f t="shared" si="31"/>
        <v>44672</v>
      </c>
      <c r="C248" s="5">
        <f t="shared" si="32"/>
        <v>3.6190476190476177</v>
      </c>
      <c r="D248" s="5">
        <f t="shared" si="33"/>
        <v>4.3809523809523805</v>
      </c>
      <c r="E248" s="9">
        <f t="shared" si="30"/>
        <v>1</v>
      </c>
    </row>
    <row r="249" spans="1:5">
      <c r="A249">
        <v>6</v>
      </c>
      <c r="B249" s="4">
        <f t="shared" si="31"/>
        <v>44673</v>
      </c>
      <c r="C249" s="5">
        <f t="shared" si="32"/>
        <v>3.428571428571427</v>
      </c>
      <c r="D249" s="5">
        <f t="shared" si="33"/>
        <v>4.3809523809523805</v>
      </c>
      <c r="E249" s="9">
        <f t="shared" si="30"/>
        <v>1</v>
      </c>
    </row>
    <row r="250" spans="1:5">
      <c r="A250">
        <v>7</v>
      </c>
      <c r="B250" s="4">
        <f t="shared" si="31"/>
        <v>44674</v>
      </c>
      <c r="C250" s="5">
        <f t="shared" si="32"/>
        <v>3.2380952380952364</v>
      </c>
      <c r="D250" s="5">
        <f t="shared" si="33"/>
        <v>4.3809523809523805</v>
      </c>
      <c r="E250" s="9">
        <f t="shared" si="30"/>
        <v>1</v>
      </c>
    </row>
    <row r="251" spans="1:5">
      <c r="A251">
        <v>8</v>
      </c>
      <c r="B251" s="4">
        <f t="shared" si="31"/>
        <v>44675</v>
      </c>
      <c r="C251" s="5">
        <f t="shared" si="32"/>
        <v>3.0476190476190457</v>
      </c>
      <c r="D251" s="5">
        <f t="shared" si="33"/>
        <v>4.3809523809523805</v>
      </c>
      <c r="E251" s="9">
        <f t="shared" si="30"/>
        <v>1</v>
      </c>
    </row>
    <row r="252" spans="1:5">
      <c r="A252">
        <v>9</v>
      </c>
      <c r="B252" s="4">
        <f t="shared" si="31"/>
        <v>44676</v>
      </c>
      <c r="C252" s="5">
        <f t="shared" si="32"/>
        <v>2.857142857142855</v>
      </c>
      <c r="D252" s="5">
        <f>D251-(JDB_Aurelie!C69)</f>
        <v>4.3392857142857135</v>
      </c>
      <c r="E252" s="9">
        <f t="shared" si="30"/>
        <v>0.99048913043478259</v>
      </c>
    </row>
    <row r="253" spans="1:5">
      <c r="A253">
        <v>10</v>
      </c>
      <c r="B253" s="4">
        <f t="shared" si="31"/>
        <v>44677</v>
      </c>
      <c r="C253" s="5">
        <f t="shared" si="32"/>
        <v>2.6666666666666643</v>
      </c>
      <c r="D253" s="5">
        <f>D252-(JDB_Angela!C93+JDB_Aurelie!C70+JDB_Coralie!C122+JDB_Coralie!C123)</f>
        <v>4.2247023809523805</v>
      </c>
      <c r="E253" s="9">
        <f t="shared" si="30"/>
        <v>0.96433423913043481</v>
      </c>
    </row>
    <row r="254" spans="1:5">
      <c r="A254">
        <v>11</v>
      </c>
      <c r="B254" s="4">
        <f t="shared" si="31"/>
        <v>44678</v>
      </c>
      <c r="C254" s="5">
        <f t="shared" si="32"/>
        <v>2.4761904761904736</v>
      </c>
      <c r="D254" s="5">
        <f t="shared" si="33"/>
        <v>4.2247023809523805</v>
      </c>
      <c r="E254" s="9">
        <f t="shared" si="30"/>
        <v>0.96433423913043481</v>
      </c>
    </row>
    <row r="255" spans="1:5">
      <c r="A255">
        <v>12</v>
      </c>
      <c r="B255" s="4">
        <f t="shared" si="31"/>
        <v>44679</v>
      </c>
      <c r="C255" s="5">
        <f t="shared" si="32"/>
        <v>2.2857142857142829</v>
      </c>
      <c r="D255" s="5">
        <f t="shared" si="33"/>
        <v>4.2247023809523805</v>
      </c>
      <c r="E255" s="9">
        <f t="shared" si="30"/>
        <v>0.96433423913043481</v>
      </c>
    </row>
    <row r="256" spans="1:5">
      <c r="A256">
        <v>13</v>
      </c>
      <c r="B256" s="4">
        <f t="shared" si="31"/>
        <v>44680</v>
      </c>
      <c r="C256" s="5">
        <f t="shared" si="32"/>
        <v>2.0952380952380922</v>
      </c>
      <c r="D256" s="5">
        <f t="shared" si="33"/>
        <v>4.2247023809523805</v>
      </c>
      <c r="E256" s="9">
        <f t="shared" si="30"/>
        <v>0.96433423913043481</v>
      </c>
    </row>
    <row r="257" spans="1:5">
      <c r="A257">
        <v>14</v>
      </c>
      <c r="B257" s="4">
        <f t="shared" si="31"/>
        <v>44681</v>
      </c>
      <c r="C257" s="5">
        <f t="shared" si="32"/>
        <v>1.9047619047619018</v>
      </c>
      <c r="D257" s="5">
        <f>D256-(JDB_Aurelie!C71+JDB_Aurelie!C72+JDB_Constantin!C42)</f>
        <v>3.776785714285714</v>
      </c>
      <c r="E257" s="9">
        <f t="shared" si="30"/>
        <v>0.86209239130434789</v>
      </c>
    </row>
    <row r="258" spans="1:5">
      <c r="A258">
        <v>15</v>
      </c>
      <c r="B258" s="4">
        <f t="shared" si="31"/>
        <v>44682</v>
      </c>
      <c r="C258" s="5">
        <f t="shared" si="32"/>
        <v>1.7142857142857113</v>
      </c>
      <c r="D258" s="5">
        <f t="shared" si="33"/>
        <v>3.776785714285714</v>
      </c>
      <c r="E258" s="9">
        <f t="shared" si="30"/>
        <v>0.86209239130434789</v>
      </c>
    </row>
    <row r="259" spans="1:5">
      <c r="A259">
        <v>16</v>
      </c>
      <c r="B259" s="4">
        <f t="shared" si="31"/>
        <v>44683</v>
      </c>
      <c r="C259" s="5">
        <f t="shared" si="32"/>
        <v>1.5238095238095208</v>
      </c>
      <c r="D259" s="5">
        <f t="shared" si="33"/>
        <v>3.776785714285714</v>
      </c>
      <c r="E259" s="9">
        <f t="shared" si="30"/>
        <v>0.86209239130434789</v>
      </c>
    </row>
    <row r="260" spans="1:5">
      <c r="A260">
        <v>17</v>
      </c>
      <c r="B260" s="4">
        <f t="shared" si="31"/>
        <v>44684</v>
      </c>
      <c r="C260" s="5">
        <f t="shared" si="32"/>
        <v>1.3333333333333304</v>
      </c>
      <c r="D260" s="5">
        <f>D259-(JDB_Aurelie!C73)</f>
        <v>3.7351190476190474</v>
      </c>
      <c r="E260" s="9">
        <f t="shared" si="30"/>
        <v>0.85258152173913049</v>
      </c>
    </row>
    <row r="261" spans="1:5">
      <c r="A261">
        <v>18</v>
      </c>
      <c r="B261" s="4">
        <f t="shared" si="31"/>
        <v>44685</v>
      </c>
      <c r="C261" s="5">
        <f t="shared" si="32"/>
        <v>1.1428571428571399</v>
      </c>
      <c r="D261" s="5">
        <f>D260</f>
        <v>3.7351190476190474</v>
      </c>
      <c r="E261" s="9">
        <f t="shared" si="30"/>
        <v>0.85258152173913049</v>
      </c>
    </row>
    <row r="262" spans="1:5">
      <c r="A262">
        <v>19</v>
      </c>
      <c r="B262" s="4">
        <f t="shared" si="31"/>
        <v>44686</v>
      </c>
      <c r="C262" s="5">
        <f t="shared" si="32"/>
        <v>0.95238095238094944</v>
      </c>
      <c r="D262" s="5">
        <f>D261-(JDB_Angela!C94)</f>
        <v>3.6934523809523809</v>
      </c>
      <c r="E262" s="9">
        <f t="shared" si="30"/>
        <v>0.84307065217391308</v>
      </c>
    </row>
    <row r="263" spans="1:5">
      <c r="A263">
        <v>20</v>
      </c>
      <c r="B263" s="4">
        <f t="shared" si="31"/>
        <v>44687</v>
      </c>
      <c r="C263" s="5">
        <f t="shared" si="32"/>
        <v>0.76190476190475898</v>
      </c>
      <c r="D263" s="5">
        <f>D262-(JDB_Aurelie!C74)</f>
        <v>3.5684523809523809</v>
      </c>
      <c r="E263" s="9">
        <f t="shared" si="30"/>
        <v>0.81453804347826098</v>
      </c>
    </row>
    <row r="264" spans="1:5">
      <c r="A264">
        <v>21</v>
      </c>
      <c r="B264" s="4">
        <f t="shared" si="31"/>
        <v>44688</v>
      </c>
      <c r="C264" s="5">
        <f t="shared" si="32"/>
        <v>0.57142857142856851</v>
      </c>
      <c r="D264" s="5">
        <f>D263-(JDB_Constantin!C43)</f>
        <v>3.4642857142857144</v>
      </c>
      <c r="E264" s="9">
        <f t="shared" si="30"/>
        <v>0.79076086956521752</v>
      </c>
    </row>
    <row r="265" spans="1:5">
      <c r="A265">
        <v>22</v>
      </c>
      <c r="B265" s="4">
        <f t="shared" si="31"/>
        <v>44689</v>
      </c>
      <c r="C265" s="5">
        <f t="shared" si="32"/>
        <v>0.38095238095237804</v>
      </c>
      <c r="D265" s="5">
        <f>D264-(JDB_Aurelie!C75+JDB_Constantin!C44)</f>
        <v>3.1934523809523809</v>
      </c>
      <c r="E265" s="9">
        <f t="shared" si="30"/>
        <v>0.72894021739130443</v>
      </c>
    </row>
    <row r="266" spans="1:5">
      <c r="A266">
        <v>23</v>
      </c>
      <c r="B266" s="4">
        <f t="shared" si="31"/>
        <v>44690</v>
      </c>
      <c r="C266" s="5">
        <f t="shared" si="32"/>
        <v>0.19047619047618758</v>
      </c>
      <c r="D266" s="5">
        <f>D265-(JDB_Aurelie!C76+JDB_Aurelie!C77)</f>
        <v>3.1309523809523809</v>
      </c>
      <c r="E266" s="9">
        <f t="shared" si="30"/>
        <v>0.71467391304347838</v>
      </c>
    </row>
    <row r="270" spans="1:5" ht="26.25">
      <c r="B270" s="138" t="s">
        <v>328</v>
      </c>
      <c r="C270" s="139"/>
      <c r="D270" s="139"/>
      <c r="E270" s="139"/>
    </row>
    <row r="271" spans="1:5">
      <c r="A271">
        <v>1</v>
      </c>
      <c r="B271" s="4">
        <f>B266+1</f>
        <v>44691</v>
      </c>
      <c r="C271" s="5">
        <f>($F$1*4/7)*A294</f>
        <v>4.5714285714285712</v>
      </c>
      <c r="D271" s="5">
        <f>C271-(JDB_Angela!C95)</f>
        <v>4.5297619047619042</v>
      </c>
      <c r="E271" s="9">
        <f>D271/$C$271</f>
        <v>0.99088541666666663</v>
      </c>
    </row>
    <row r="272" spans="1:5">
      <c r="A272">
        <v>2</v>
      </c>
      <c r="B272" s="4">
        <f>B271+1</f>
        <v>44692</v>
      </c>
      <c r="C272" s="5">
        <f>C271-(($F$1/7)*4)</f>
        <v>4.3809523809523805</v>
      </c>
      <c r="D272" s="5">
        <f>D271-(JDB_Angela!C96+JDB_Coralie!C127+JDB_Coralie!C128)</f>
        <v>4.4499007936507935</v>
      </c>
      <c r="E272" s="9">
        <f t="shared" ref="E272:E291" si="34">D272/$C$271</f>
        <v>0.97341579861111116</v>
      </c>
    </row>
    <row r="273" spans="1:5">
      <c r="A273">
        <v>3</v>
      </c>
      <c r="B273" s="4">
        <f t="shared" ref="B273:B294" si="35">B272+1</f>
        <v>44693</v>
      </c>
      <c r="C273" s="5">
        <f t="shared" ref="C273:C294" si="36">C272-(($F$1/7)*4)</f>
        <v>4.1904761904761898</v>
      </c>
      <c r="D273" s="5">
        <f t="shared" ref="D273:D294" si="37">D272</f>
        <v>4.4499007936507935</v>
      </c>
      <c r="E273" s="9">
        <f t="shared" si="34"/>
        <v>0.97341579861111116</v>
      </c>
    </row>
    <row r="274" spans="1:5">
      <c r="A274">
        <v>4</v>
      </c>
      <c r="B274" s="4">
        <f t="shared" si="35"/>
        <v>44694</v>
      </c>
      <c r="C274" s="5">
        <f t="shared" si="36"/>
        <v>3.9999999999999991</v>
      </c>
      <c r="D274" s="5">
        <f>D273-(JDB_Angela!C97+JDB_Angela!C98+JDB_Coralie!C129)</f>
        <v>4.3700396825396828</v>
      </c>
      <c r="E274" s="9">
        <f t="shared" si="34"/>
        <v>0.95594618055555569</v>
      </c>
    </row>
    <row r="275" spans="1:5">
      <c r="A275">
        <v>5</v>
      </c>
      <c r="B275" s="4">
        <f t="shared" si="35"/>
        <v>44695</v>
      </c>
      <c r="C275" s="5">
        <f t="shared" si="36"/>
        <v>3.8095238095238084</v>
      </c>
      <c r="D275" s="5">
        <f t="shared" si="37"/>
        <v>4.3700396825396828</v>
      </c>
      <c r="E275" s="9">
        <f t="shared" si="34"/>
        <v>0.95594618055555569</v>
      </c>
    </row>
    <row r="276" spans="1:5">
      <c r="A276">
        <v>6</v>
      </c>
      <c r="B276" s="4">
        <f t="shared" si="35"/>
        <v>44696</v>
      </c>
      <c r="C276" s="5">
        <f t="shared" si="36"/>
        <v>3.6190476190476177</v>
      </c>
      <c r="D276" s="5">
        <f t="shared" si="37"/>
        <v>4.3700396825396828</v>
      </c>
      <c r="E276" s="9">
        <f t="shared" si="34"/>
        <v>0.95594618055555569</v>
      </c>
    </row>
    <row r="277" spans="1:5">
      <c r="A277">
        <v>7</v>
      </c>
      <c r="B277" s="4">
        <f t="shared" si="35"/>
        <v>44697</v>
      </c>
      <c r="C277" s="5">
        <f t="shared" si="36"/>
        <v>3.428571428571427</v>
      </c>
      <c r="D277" s="5">
        <f>D276-(JDB_Angela!C99+JDB_Angela!C100+JDB_Angela!C101+JDB_Angela!C102+JDB_Angela!C103+JDB_Angela!C104+JDB_Aurelie!C78+JDB_Aurelie!C79+JDB_Coralie!C130+JDB_Coralie!C131+JDB_Coralie!C132+JDB_Coralie!C133+JDB_Coralie!C134+JDB_Coralie!C135+JDB_Coralie!C136+JDB_Constantin!C45+JDB_Constantin!C46+JDB_Constantin!C47+JDB_Constantin!C48)</f>
        <v>3.0887896825396828</v>
      </c>
      <c r="E277" s="9">
        <f t="shared" si="34"/>
        <v>0.67567274305555569</v>
      </c>
    </row>
    <row r="278" spans="1:5">
      <c r="A278">
        <v>8</v>
      </c>
      <c r="B278" s="4">
        <f t="shared" si="35"/>
        <v>44698</v>
      </c>
      <c r="C278" s="5">
        <f t="shared" si="36"/>
        <v>3.2380952380952364</v>
      </c>
      <c r="D278" s="5">
        <f>D277-(JDB_Coralie!C137+JDB_Coralie!C138+JDB_Constantin!C49+JDB_Commun!C30*4)</f>
        <v>2.4846230158730158</v>
      </c>
      <c r="E278" s="9">
        <f t="shared" si="34"/>
        <v>0.54351128472222221</v>
      </c>
    </row>
    <row r="279" spans="1:5">
      <c r="A279">
        <v>9</v>
      </c>
      <c r="B279" s="4">
        <f t="shared" si="35"/>
        <v>44699</v>
      </c>
      <c r="C279" s="5">
        <f t="shared" si="36"/>
        <v>3.0476190476190457</v>
      </c>
      <c r="D279" s="5">
        <f>D278-(JDB_Aurelie!C80+JDB_Constantin!C50)</f>
        <v>1.9012896825396826</v>
      </c>
      <c r="E279" s="9">
        <f t="shared" si="34"/>
        <v>0.41590711805555558</v>
      </c>
    </row>
    <row r="280" spans="1:5">
      <c r="A280">
        <v>10</v>
      </c>
      <c r="B280" s="4">
        <f t="shared" si="35"/>
        <v>44700</v>
      </c>
      <c r="C280" s="5">
        <f t="shared" si="36"/>
        <v>2.857142857142855</v>
      </c>
      <c r="D280" s="5">
        <f>D279-(JDB_Aurelie!C81)</f>
        <v>1.8387896825396826</v>
      </c>
      <c r="E280" s="9">
        <f t="shared" si="34"/>
        <v>0.40223524305555558</v>
      </c>
    </row>
    <row r="281" spans="1:5">
      <c r="A281">
        <v>11</v>
      </c>
      <c r="B281" s="4">
        <f t="shared" si="35"/>
        <v>44701</v>
      </c>
      <c r="C281" s="5">
        <f t="shared" si="36"/>
        <v>2.6666666666666643</v>
      </c>
      <c r="D281" s="5">
        <f t="shared" si="37"/>
        <v>1.8387896825396826</v>
      </c>
      <c r="E281" s="9">
        <f t="shared" si="34"/>
        <v>0.40223524305555558</v>
      </c>
    </row>
    <row r="282" spans="1:5">
      <c r="A282">
        <v>12</v>
      </c>
      <c r="B282" s="4">
        <f t="shared" si="35"/>
        <v>44702</v>
      </c>
      <c r="C282" s="5">
        <f t="shared" si="36"/>
        <v>2.4761904761904736</v>
      </c>
      <c r="D282" s="5">
        <f>D281-(JDB_Aurelie!C82)</f>
        <v>1.7137896825396826</v>
      </c>
      <c r="E282" s="9">
        <f t="shared" si="34"/>
        <v>0.37489149305555558</v>
      </c>
    </row>
    <row r="283" spans="1:5">
      <c r="A283">
        <v>13</v>
      </c>
      <c r="B283" s="4">
        <f t="shared" si="35"/>
        <v>44703</v>
      </c>
      <c r="C283" s="5">
        <f t="shared" si="36"/>
        <v>2.2857142857142829</v>
      </c>
      <c r="D283" s="5">
        <f>D282-(JDB_Aurelie!C83+JDB_Coralie!C143)</f>
        <v>1.4429563492063493</v>
      </c>
      <c r="E283" s="9">
        <f t="shared" si="34"/>
        <v>0.31564670138888895</v>
      </c>
    </row>
    <row r="284" spans="1:5">
      <c r="A284">
        <v>14</v>
      </c>
      <c r="B284" s="4">
        <f t="shared" si="35"/>
        <v>44704</v>
      </c>
      <c r="C284" s="5">
        <f t="shared" si="36"/>
        <v>2.0952380952380922</v>
      </c>
      <c r="D284" s="5">
        <f>D283-(JDB_Angela!C105+JDB_Angela!C106+JDB_Angela!C107+JDB_Angela!C108+JDB_Angela!C109+JDB_Aurelie!C84+JDB_Aurelie!C85+JDB_Constantin!C55+JDB_Constantin!C56)</f>
        <v>0.77281746031746035</v>
      </c>
      <c r="E284" s="9">
        <f t="shared" si="34"/>
        <v>0.16905381944444445</v>
      </c>
    </row>
    <row r="285" spans="1:5">
      <c r="A285">
        <v>15</v>
      </c>
      <c r="B285" s="4">
        <f t="shared" si="35"/>
        <v>44705</v>
      </c>
      <c r="C285" s="5">
        <f t="shared" si="36"/>
        <v>1.9047619047619018</v>
      </c>
      <c r="D285" s="5">
        <f>D284-(JDB_Angela!C110+JDB_Aurelie!C87+JDB_Aurelie!C86+JDB_Coralie!C144+JDB_Coralie!C145+JDB_Coralie!C146)</f>
        <v>0.35962301587301593</v>
      </c>
      <c r="E285" s="9">
        <f t="shared" si="34"/>
        <v>7.8667534722222238E-2</v>
      </c>
    </row>
    <row r="286" spans="1:5">
      <c r="A286">
        <v>16</v>
      </c>
      <c r="B286" s="4">
        <f t="shared" si="35"/>
        <v>44706</v>
      </c>
      <c r="C286" s="5">
        <f t="shared" si="36"/>
        <v>1.7142857142857113</v>
      </c>
      <c r="D286" s="5">
        <f>D285-(JDB_Angela!C111+JDB_Aurelie!C88+JDB_Coralie!C147)</f>
        <v>0.10962301587301593</v>
      </c>
      <c r="E286" s="9">
        <f t="shared" si="34"/>
        <v>2.3980034722222234E-2</v>
      </c>
    </row>
    <row r="287" spans="1:5">
      <c r="A287">
        <v>17</v>
      </c>
      <c r="B287" s="4">
        <f t="shared" si="35"/>
        <v>44707</v>
      </c>
      <c r="C287" s="5">
        <f t="shared" si="36"/>
        <v>1.5238095238095208</v>
      </c>
      <c r="D287" s="5">
        <f>D286-(JDB_Commun!C31*4+JDB_Coralie!C148)</f>
        <v>-0.2271825396825396</v>
      </c>
      <c r="E287" s="9">
        <f t="shared" si="34"/>
        <v>-4.9696180555555539E-2</v>
      </c>
    </row>
    <row r="288" spans="1:5">
      <c r="A288">
        <v>18</v>
      </c>
      <c r="B288" s="4">
        <f t="shared" si="35"/>
        <v>44708</v>
      </c>
      <c r="C288" s="5">
        <f t="shared" si="36"/>
        <v>1.3333333333333304</v>
      </c>
      <c r="D288" s="5">
        <f>D287-(JDB_Coralie!C149)</f>
        <v>-0.23065476190476181</v>
      </c>
      <c r="E288" s="9">
        <f t="shared" si="34"/>
        <v>-5.045572916666665E-2</v>
      </c>
    </row>
    <row r="289" spans="1:5">
      <c r="A289">
        <v>19</v>
      </c>
      <c r="B289" s="4">
        <f t="shared" si="35"/>
        <v>44709</v>
      </c>
      <c r="C289" s="5">
        <f t="shared" si="36"/>
        <v>1.1428571428571399</v>
      </c>
      <c r="D289" s="5">
        <f t="shared" si="37"/>
        <v>-0.23065476190476181</v>
      </c>
      <c r="E289" s="9">
        <f t="shared" si="34"/>
        <v>-5.045572916666665E-2</v>
      </c>
    </row>
    <row r="290" spans="1:5">
      <c r="A290">
        <v>20</v>
      </c>
      <c r="B290" s="4">
        <f t="shared" si="35"/>
        <v>44710</v>
      </c>
      <c r="C290" s="5">
        <f t="shared" si="36"/>
        <v>0.95238095238094944</v>
      </c>
      <c r="D290" s="5">
        <f t="shared" si="37"/>
        <v>-0.23065476190476181</v>
      </c>
      <c r="E290" s="9">
        <f t="shared" si="34"/>
        <v>-5.045572916666665E-2</v>
      </c>
    </row>
    <row r="291" spans="1:5">
      <c r="A291">
        <v>21</v>
      </c>
      <c r="B291" s="4">
        <f t="shared" si="35"/>
        <v>44711</v>
      </c>
      <c r="C291" s="5">
        <f t="shared" si="36"/>
        <v>0.76190476190475898</v>
      </c>
      <c r="D291" s="5">
        <f t="shared" si="37"/>
        <v>-0.23065476190476181</v>
      </c>
      <c r="E291" s="9">
        <f t="shared" si="34"/>
        <v>-5.045572916666665E-2</v>
      </c>
    </row>
    <row r="292" spans="1:5">
      <c r="A292">
        <v>22</v>
      </c>
      <c r="B292" s="4">
        <f t="shared" si="35"/>
        <v>44712</v>
      </c>
      <c r="C292" s="5">
        <f t="shared" si="36"/>
        <v>0.57142857142856851</v>
      </c>
      <c r="D292" s="5">
        <f t="shared" si="37"/>
        <v>-0.23065476190476181</v>
      </c>
      <c r="E292" s="9">
        <f t="shared" ref="E292:E294" si="38">D292/$C$271</f>
        <v>-5.045572916666665E-2</v>
      </c>
    </row>
    <row r="293" spans="1:5">
      <c r="A293">
        <v>23</v>
      </c>
      <c r="B293" s="4">
        <f t="shared" si="35"/>
        <v>44713</v>
      </c>
      <c r="C293" s="5">
        <f t="shared" si="36"/>
        <v>0.38095238095237804</v>
      </c>
      <c r="D293" s="5">
        <f t="shared" si="37"/>
        <v>-0.23065476190476181</v>
      </c>
      <c r="E293" s="9">
        <f t="shared" si="38"/>
        <v>-5.045572916666665E-2</v>
      </c>
    </row>
    <row r="294" spans="1:5">
      <c r="A294">
        <v>24</v>
      </c>
      <c r="B294" s="4">
        <f t="shared" si="35"/>
        <v>44714</v>
      </c>
      <c r="C294" s="5">
        <f t="shared" si="36"/>
        <v>0.19047619047618758</v>
      </c>
      <c r="D294" s="5">
        <f t="shared" si="37"/>
        <v>-0.23065476190476181</v>
      </c>
      <c r="E294" s="9">
        <f t="shared" si="38"/>
        <v>-5.045572916666665E-2</v>
      </c>
    </row>
  </sheetData>
  <mergeCells count="10">
    <mergeCell ref="B243:E243"/>
    <mergeCell ref="B270:E270"/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56" priority="12" timePeriod="today">
      <formula>FLOOR(B1,1)=TODAY()</formula>
    </cfRule>
  </conditionalFormatting>
  <conditionalFormatting sqref="B150:E187">
    <cfRule type="timePeriod" dxfId="55" priority="10" timePeriod="today">
      <formula>FLOOR(B150,1)=TODAY()</formula>
    </cfRule>
  </conditionalFormatting>
  <conditionalFormatting sqref="B25:E25">
    <cfRule type="timePeriod" dxfId="54" priority="9" timePeriod="today">
      <formula>FLOOR(B25,1)=TODAY()</formula>
    </cfRule>
  </conditionalFormatting>
  <conditionalFormatting sqref="B22:E24">
    <cfRule type="timePeriod" dxfId="53" priority="8" timePeriod="today">
      <formula>FLOOR(B22,1)=TODAY()</formula>
    </cfRule>
  </conditionalFormatting>
  <conditionalFormatting sqref="B54:E57">
    <cfRule type="timePeriod" dxfId="52" priority="7" timePeriod="today">
      <formula>FLOOR(B54,1)=TODAY()</formula>
    </cfRule>
  </conditionalFormatting>
  <conditionalFormatting sqref="B107:E107">
    <cfRule type="timePeriod" dxfId="51" priority="6" timePeriod="today">
      <formula>FLOOR(B107,1)=TODAY()</formula>
    </cfRule>
  </conditionalFormatting>
  <conditionalFormatting sqref="B191:E213">
    <cfRule type="timePeriod" dxfId="50" priority="5" timePeriod="today">
      <formula>FLOOR(B191,1)=TODAY()</formula>
    </cfRule>
  </conditionalFormatting>
  <conditionalFormatting sqref="B217:E239">
    <cfRule type="timePeriod" dxfId="49" priority="4" timePeriod="today">
      <formula>FLOOR(B217,1)=TODAY()</formula>
    </cfRule>
  </conditionalFormatting>
  <conditionalFormatting sqref="B243:E266">
    <cfRule type="timePeriod" dxfId="48" priority="2" timePeriod="today">
      <formula>FLOOR(B243,1)=TODAY()</formula>
    </cfRule>
  </conditionalFormatting>
  <conditionalFormatting sqref="B270:E294">
    <cfRule type="timePeriod" dxfId="47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7"/>
  <sheetViews>
    <sheetView showGridLines="0" topLeftCell="A138" zoomScale="113" zoomScaleNormal="115" workbookViewId="0">
      <selection activeCell="B145" sqref="B145:D149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>
      <c r="A1" s="13"/>
      <c r="B1" s="140" t="s">
        <v>123</v>
      </c>
      <c r="C1" s="141"/>
      <c r="D1" s="141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>
      <c r="B3" s="65">
        <v>44459</v>
      </c>
      <c r="C3" s="66">
        <v>3.472222222222222E-3</v>
      </c>
      <c r="D3" s="21" t="s">
        <v>124</v>
      </c>
    </row>
    <row r="4" spans="1:26" ht="30.75" customHeight="1">
      <c r="B4" s="65">
        <v>44459</v>
      </c>
      <c r="C4" s="66">
        <v>3.472222222222222E-3</v>
      </c>
      <c r="D4" s="21" t="s">
        <v>125</v>
      </c>
    </row>
    <row r="5" spans="1:26" ht="30.75" customHeight="1">
      <c r="B5" s="65">
        <v>44461</v>
      </c>
      <c r="C5" s="66">
        <v>3.472222222222222E-3</v>
      </c>
      <c r="D5" s="21" t="s">
        <v>126</v>
      </c>
    </row>
    <row r="6" spans="1:26" ht="30.75" customHeight="1">
      <c r="B6" s="65">
        <v>44465</v>
      </c>
      <c r="C6" s="66">
        <v>0.125</v>
      </c>
      <c r="D6" s="21" t="s">
        <v>127</v>
      </c>
    </row>
    <row r="7" spans="1:26" ht="30.75" customHeight="1">
      <c r="B7" s="65">
        <v>44465</v>
      </c>
      <c r="C7" s="66">
        <v>3.472222222222222E-3</v>
      </c>
      <c r="D7" s="21" t="s">
        <v>128</v>
      </c>
    </row>
    <row r="8" spans="1:26" ht="30.75" customHeight="1">
      <c r="B8" s="65">
        <v>44466</v>
      </c>
      <c r="C8" s="66">
        <v>4.1666666666666664E-2</v>
      </c>
      <c r="D8" s="67" t="s">
        <v>38</v>
      </c>
    </row>
    <row r="9" spans="1:26" ht="30.75" customHeight="1">
      <c r="B9" s="65">
        <v>44467</v>
      </c>
      <c r="C9" s="66">
        <v>3.125E-2</v>
      </c>
      <c r="D9" s="21" t="s">
        <v>129</v>
      </c>
    </row>
    <row r="10" spans="1:26" ht="30.75" customHeight="1">
      <c r="B10" s="65">
        <v>44467</v>
      </c>
      <c r="C10" s="66">
        <v>1.0416666666666666E-2</v>
      </c>
      <c r="D10" s="21" t="s">
        <v>130</v>
      </c>
    </row>
    <row r="11" spans="1:26" ht="30.75" customHeight="1">
      <c r="B11" s="65">
        <v>44467</v>
      </c>
      <c r="C11" s="68">
        <v>4.1666666666666664E-2</v>
      </c>
      <c r="D11" s="21" t="s">
        <v>39</v>
      </c>
    </row>
    <row r="12" spans="1:26" ht="30.75" customHeight="1">
      <c r="B12" s="65">
        <v>44470</v>
      </c>
      <c r="C12" s="69">
        <v>2.0833333333333332E-2</v>
      </c>
      <c r="D12" s="21" t="s">
        <v>131</v>
      </c>
    </row>
    <row r="13" spans="1:26" ht="30.75" customHeight="1">
      <c r="B13" s="65">
        <v>44472</v>
      </c>
      <c r="C13" s="70">
        <v>6.25E-2</v>
      </c>
      <c r="D13" s="21" t="s">
        <v>132</v>
      </c>
    </row>
    <row r="14" spans="1:26" ht="30.75" customHeight="1">
      <c r="B14" s="65">
        <v>44472</v>
      </c>
      <c r="C14" s="70">
        <v>6.9444444444444441E-3</v>
      </c>
      <c r="D14" s="21" t="s">
        <v>133</v>
      </c>
    </row>
    <row r="15" spans="1:26" ht="30.75" customHeight="1">
      <c r="B15" s="65">
        <v>44472</v>
      </c>
      <c r="C15" s="71">
        <v>1.7361111111111112E-2</v>
      </c>
      <c r="D15" s="21" t="s">
        <v>134</v>
      </c>
    </row>
    <row r="16" spans="1:26" ht="30.75" customHeight="1">
      <c r="B16" s="65">
        <v>44477</v>
      </c>
      <c r="C16" s="72">
        <v>1.0416666666666666E-2</v>
      </c>
      <c r="D16" s="21" t="s">
        <v>135</v>
      </c>
    </row>
    <row r="17" spans="2:4" ht="30.75" customHeight="1">
      <c r="B17" s="65">
        <v>44477</v>
      </c>
      <c r="C17" s="66">
        <v>6.9444444444444441E-3</v>
      </c>
      <c r="D17" s="21" t="s">
        <v>136</v>
      </c>
    </row>
    <row r="18" spans="2:4" ht="30.75" customHeight="1" thickBot="1">
      <c r="B18" s="73">
        <v>44477</v>
      </c>
      <c r="C18" s="74">
        <v>6.9444444444444441E-3</v>
      </c>
      <c r="D18" s="30" t="s">
        <v>137</v>
      </c>
    </row>
    <row r="19" spans="2:4" ht="30.75" customHeight="1" thickTop="1">
      <c r="B19" s="65">
        <v>44480</v>
      </c>
      <c r="C19" s="66">
        <v>2.0833333333333332E-2</v>
      </c>
      <c r="D19" s="32" t="s">
        <v>138</v>
      </c>
    </row>
    <row r="20" spans="2:4" ht="30.75" customHeight="1">
      <c r="B20" s="65">
        <v>44480</v>
      </c>
      <c r="C20" s="66">
        <v>2.0833333333333332E-2</v>
      </c>
      <c r="D20" s="21" t="s">
        <v>139</v>
      </c>
    </row>
    <row r="21" spans="2:4" ht="30.75" customHeight="1">
      <c r="B21" s="65">
        <v>44483</v>
      </c>
      <c r="C21" s="66">
        <v>3.472222222222222E-3</v>
      </c>
      <c r="D21" s="21" t="s">
        <v>140</v>
      </c>
    </row>
    <row r="22" spans="2:4" ht="30.75" customHeight="1">
      <c r="B22" s="65">
        <v>44483</v>
      </c>
      <c r="C22" s="68">
        <v>1.0416666666666666E-2</v>
      </c>
      <c r="D22" s="21" t="s">
        <v>141</v>
      </c>
    </row>
    <row r="23" spans="2:4" ht="30.75" customHeight="1">
      <c r="B23" s="65">
        <v>44483</v>
      </c>
      <c r="C23" s="69">
        <v>7.2916666666666671E-2</v>
      </c>
      <c r="D23" s="21" t="s">
        <v>142</v>
      </c>
    </row>
    <row r="24" spans="2:4" ht="30.75" customHeight="1">
      <c r="B24" s="65">
        <v>44483</v>
      </c>
      <c r="C24" s="70">
        <v>1.0416666666666666E-2</v>
      </c>
      <c r="D24" s="21" t="s">
        <v>143</v>
      </c>
    </row>
    <row r="25" spans="2:4" ht="30.75" customHeight="1">
      <c r="B25" s="65">
        <v>44484</v>
      </c>
      <c r="C25" s="70">
        <v>5.2083333333333336E-2</v>
      </c>
      <c r="D25" s="21" t="s">
        <v>144</v>
      </c>
    </row>
    <row r="26" spans="2:4" ht="30.75" customHeight="1">
      <c r="B26" s="65">
        <v>44485</v>
      </c>
      <c r="C26" s="66">
        <v>6.9444444444444441E-3</v>
      </c>
      <c r="D26" s="21" t="s">
        <v>145</v>
      </c>
    </row>
    <row r="27" spans="2:4" ht="30.75" customHeight="1">
      <c r="B27" s="65">
        <v>44485</v>
      </c>
      <c r="C27" s="70">
        <v>7.2916666666666671E-2</v>
      </c>
      <c r="D27" s="21" t="s">
        <v>146</v>
      </c>
    </row>
    <row r="28" spans="2:4" ht="30.75" customHeight="1">
      <c r="B28" s="65">
        <v>44485</v>
      </c>
      <c r="C28" s="70">
        <v>5.2083333333333336E-2</v>
      </c>
      <c r="D28" s="21" t="s">
        <v>147</v>
      </c>
    </row>
    <row r="29" spans="2:4" ht="30.75" customHeight="1">
      <c r="B29" s="65">
        <v>44485</v>
      </c>
      <c r="C29" s="66">
        <v>1.0416666666666666E-2</v>
      </c>
      <c r="D29" s="21" t="s">
        <v>148</v>
      </c>
    </row>
    <row r="30" spans="2:4" ht="30.75" customHeight="1">
      <c r="B30" s="65">
        <v>44485</v>
      </c>
      <c r="C30" s="66">
        <v>3.125E-2</v>
      </c>
      <c r="D30" s="21" t="s">
        <v>149</v>
      </c>
    </row>
    <row r="31" spans="2:4" ht="30.75" customHeight="1">
      <c r="B31" s="65">
        <v>44486</v>
      </c>
      <c r="C31" s="66">
        <v>1.7361111111111112E-2</v>
      </c>
      <c r="D31" s="21" t="s">
        <v>150</v>
      </c>
    </row>
    <row r="32" spans="2:4" ht="30.75" customHeight="1">
      <c r="B32" s="65">
        <v>44486</v>
      </c>
      <c r="C32" s="66">
        <v>1.0416666666666666E-2</v>
      </c>
      <c r="D32" s="21" t="s">
        <v>151</v>
      </c>
    </row>
    <row r="33" spans="2:4" ht="30.75" customHeight="1">
      <c r="B33" s="65">
        <v>44487</v>
      </c>
      <c r="C33" s="66">
        <v>3.125E-2</v>
      </c>
      <c r="D33" s="21" t="s">
        <v>152</v>
      </c>
    </row>
    <row r="34" spans="2:4" ht="30.75" customHeight="1">
      <c r="B34" s="65">
        <v>44490</v>
      </c>
      <c r="C34" s="66">
        <v>1.0416666666666666E-2</v>
      </c>
      <c r="D34" s="32" t="s">
        <v>153</v>
      </c>
    </row>
    <row r="35" spans="2:4" ht="30.75" customHeight="1">
      <c r="B35" s="65">
        <v>44493</v>
      </c>
      <c r="C35" s="66">
        <v>1.3888888888888888E-2</v>
      </c>
      <c r="D35" s="21" t="s">
        <v>154</v>
      </c>
    </row>
    <row r="36" spans="2:4" ht="30.75" customHeight="1">
      <c r="B36" s="65">
        <v>44494</v>
      </c>
      <c r="C36" s="66">
        <v>6.9444444444444441E-3</v>
      </c>
      <c r="D36" s="21" t="s">
        <v>155</v>
      </c>
    </row>
    <row r="37" spans="2:4" ht="30.75" customHeight="1">
      <c r="B37" s="65">
        <v>44497</v>
      </c>
      <c r="C37" s="66">
        <v>4.1666666666666664E-2</v>
      </c>
      <c r="D37" s="42" t="s">
        <v>156</v>
      </c>
    </row>
    <row r="38" spans="2:4" ht="30.75" customHeight="1">
      <c r="B38" s="65">
        <v>44497</v>
      </c>
      <c r="C38" s="66">
        <v>1.0416666666666666E-2</v>
      </c>
      <c r="D38" s="42" t="s">
        <v>157</v>
      </c>
    </row>
    <row r="39" spans="2:4" ht="30.75" customHeight="1">
      <c r="B39" s="65">
        <v>44501</v>
      </c>
      <c r="C39" s="66">
        <v>8.3333333333333329E-2</v>
      </c>
      <c r="D39" s="42" t="s">
        <v>158</v>
      </c>
    </row>
    <row r="40" spans="2:4" ht="30.75" customHeight="1">
      <c r="B40" s="65">
        <v>44501</v>
      </c>
      <c r="C40" s="66">
        <v>3.472222222222222E-3</v>
      </c>
      <c r="D40" s="21" t="s">
        <v>159</v>
      </c>
    </row>
    <row r="41" spans="2:4" ht="30.75" customHeight="1">
      <c r="B41" s="65">
        <v>44501</v>
      </c>
      <c r="C41" s="66">
        <v>3.472222222222222E-3</v>
      </c>
      <c r="D41" s="21" t="s">
        <v>160</v>
      </c>
    </row>
    <row r="42" spans="2:4" ht="30.75" customHeight="1">
      <c r="B42" s="65">
        <v>44504</v>
      </c>
      <c r="C42" s="66">
        <v>5.2083333333333336E-2</v>
      </c>
      <c r="D42" s="21" t="s">
        <v>161</v>
      </c>
    </row>
    <row r="43" spans="2:4" ht="30.75" customHeight="1" thickBot="1">
      <c r="B43" s="73">
        <v>44504</v>
      </c>
      <c r="C43" s="74">
        <v>3.472222222222222E-3</v>
      </c>
      <c r="D43" s="30" t="s">
        <v>162</v>
      </c>
    </row>
    <row r="44" spans="2:4" ht="30.75" customHeight="1" thickTop="1">
      <c r="B44" s="65">
        <v>44506</v>
      </c>
      <c r="C44" s="75">
        <v>2.0833333333333332E-2</v>
      </c>
      <c r="D44" s="76" t="s">
        <v>59</v>
      </c>
    </row>
    <row r="45" spans="2:4" ht="30.75" customHeight="1">
      <c r="B45" s="65">
        <v>44506</v>
      </c>
      <c r="C45" s="66">
        <v>3.472222222222222E-3</v>
      </c>
      <c r="D45" s="21" t="s">
        <v>163</v>
      </c>
    </row>
    <row r="46" spans="2:4" ht="30.75" customHeight="1">
      <c r="B46" s="65">
        <v>44515</v>
      </c>
      <c r="C46" s="66">
        <v>1.0416666666666666E-2</v>
      </c>
      <c r="D46" s="21" t="s">
        <v>164</v>
      </c>
    </row>
    <row r="47" spans="2:4" ht="30.75" customHeight="1">
      <c r="B47" s="65">
        <v>44515</v>
      </c>
      <c r="C47" s="66">
        <v>4.1666666666666664E-2</v>
      </c>
      <c r="D47" s="21" t="s">
        <v>165</v>
      </c>
    </row>
    <row r="48" spans="2:4" ht="30.75" customHeight="1">
      <c r="B48" s="65">
        <v>44518</v>
      </c>
      <c r="C48" s="66">
        <v>2.0833333333333332E-2</v>
      </c>
      <c r="D48" s="21" t="s">
        <v>166</v>
      </c>
    </row>
    <row r="49" spans="2:4" ht="30.75" customHeight="1">
      <c r="B49" s="65">
        <v>44519</v>
      </c>
      <c r="C49" s="66">
        <v>6.25E-2</v>
      </c>
      <c r="D49" s="21" t="s">
        <v>167</v>
      </c>
    </row>
    <row r="50" spans="2:4" ht="30.75" customHeight="1">
      <c r="B50" s="77">
        <v>44520</v>
      </c>
      <c r="C50" s="66">
        <v>8.3333333333333329E-2</v>
      </c>
      <c r="D50" s="60" t="s">
        <v>168</v>
      </c>
    </row>
    <row r="51" spans="2:4" ht="30.75" customHeight="1">
      <c r="B51" s="77">
        <v>44524</v>
      </c>
      <c r="C51" s="66">
        <v>8.3333333333333329E-2</v>
      </c>
      <c r="D51" s="60" t="s">
        <v>169</v>
      </c>
    </row>
    <row r="52" spans="2:4" ht="30.75" customHeight="1">
      <c r="B52" s="77">
        <v>44525</v>
      </c>
      <c r="C52" s="66">
        <v>3.472222222222222E-3</v>
      </c>
      <c r="D52" s="60" t="s">
        <v>170</v>
      </c>
    </row>
    <row r="53" spans="2:4" ht="30.75" customHeight="1" thickBot="1">
      <c r="B53" s="78">
        <v>44526</v>
      </c>
      <c r="C53" s="74">
        <v>2.0833333333333332E-2</v>
      </c>
      <c r="D53" s="62" t="s">
        <v>171</v>
      </c>
    </row>
    <row r="54" spans="2:4" ht="30.75" customHeight="1" thickTop="1">
      <c r="B54" s="77">
        <v>44527</v>
      </c>
      <c r="C54" s="66">
        <v>4.1666666666666664E-2</v>
      </c>
      <c r="D54" s="60" t="s">
        <v>172</v>
      </c>
    </row>
    <row r="55" spans="2:4" ht="30.75" customHeight="1">
      <c r="B55" s="77">
        <v>44529</v>
      </c>
      <c r="C55" s="66">
        <v>3.472222222222222E-3</v>
      </c>
      <c r="D55" s="60" t="s">
        <v>163</v>
      </c>
    </row>
    <row r="56" spans="2:4" ht="30.75" customHeight="1">
      <c r="B56" s="77">
        <v>44539</v>
      </c>
      <c r="C56" s="66">
        <v>6.25E-2</v>
      </c>
      <c r="D56" s="60" t="s">
        <v>173</v>
      </c>
    </row>
    <row r="57" spans="2:4" ht="30.75" customHeight="1">
      <c r="B57" s="77">
        <v>44541</v>
      </c>
      <c r="C57" s="66">
        <v>0.125</v>
      </c>
      <c r="D57" s="60" t="s">
        <v>174</v>
      </c>
    </row>
    <row r="58" spans="2:4" ht="30.75" customHeight="1">
      <c r="B58" s="77">
        <v>44541</v>
      </c>
      <c r="C58" s="66">
        <v>3.472222222222222E-3</v>
      </c>
      <c r="D58" s="60" t="s">
        <v>175</v>
      </c>
    </row>
    <row r="59" spans="2:4" ht="30.75" customHeight="1">
      <c r="B59" s="77">
        <v>44543</v>
      </c>
      <c r="C59" s="66">
        <v>8.3333333333333329E-2</v>
      </c>
      <c r="D59" s="60" t="s">
        <v>174</v>
      </c>
    </row>
    <row r="60" spans="2:4" ht="30.75" customHeight="1">
      <c r="B60" s="77">
        <v>44543</v>
      </c>
      <c r="C60" s="66">
        <v>6.9444444444444441E-3</v>
      </c>
      <c r="D60" s="63" t="s">
        <v>176</v>
      </c>
    </row>
    <row r="61" spans="2:4" ht="30.75" customHeight="1" thickBot="1">
      <c r="B61" s="78">
        <v>44546</v>
      </c>
      <c r="C61" s="74">
        <v>0.22916666666666666</v>
      </c>
      <c r="D61" s="62" t="s">
        <v>174</v>
      </c>
    </row>
    <row r="62" spans="2:4" ht="30.75" customHeight="1" thickTop="1">
      <c r="B62" s="77">
        <v>44548</v>
      </c>
      <c r="C62" s="66">
        <v>2.0833333333333332E-2</v>
      </c>
      <c r="D62" s="64" t="s">
        <v>177</v>
      </c>
    </row>
    <row r="63" spans="2:4" ht="30.75" customHeight="1">
      <c r="B63" s="77">
        <v>44550</v>
      </c>
      <c r="C63" s="66">
        <v>3.472222222222222E-3</v>
      </c>
      <c r="D63" s="63" t="s">
        <v>163</v>
      </c>
    </row>
    <row r="64" spans="2:4" ht="30.75" customHeight="1">
      <c r="B64" s="77">
        <v>44553</v>
      </c>
      <c r="C64" s="66">
        <v>3.472222222222222E-3</v>
      </c>
      <c r="D64" s="63" t="s">
        <v>178</v>
      </c>
    </row>
    <row r="65" spans="2:4" ht="30.75" customHeight="1">
      <c r="B65" s="77">
        <v>44573</v>
      </c>
      <c r="C65" s="66">
        <v>3.472222222222222E-3</v>
      </c>
      <c r="D65" s="63" t="s">
        <v>179</v>
      </c>
    </row>
    <row r="66" spans="2:4" ht="30.75" customHeight="1">
      <c r="B66" s="77">
        <v>44573</v>
      </c>
      <c r="C66" s="66">
        <v>0.125</v>
      </c>
      <c r="D66" s="63" t="s">
        <v>180</v>
      </c>
    </row>
    <row r="67" spans="2:4" ht="30.75" customHeight="1">
      <c r="B67" s="77">
        <v>44574</v>
      </c>
      <c r="C67" s="66">
        <v>3.472222222222222E-3</v>
      </c>
      <c r="D67" s="63" t="s">
        <v>181</v>
      </c>
    </row>
    <row r="68" spans="2:4" ht="30.75" customHeight="1" thickBot="1">
      <c r="B68" s="78">
        <v>44586</v>
      </c>
      <c r="C68" s="74">
        <v>5.2083333333333336E-2</v>
      </c>
      <c r="D68" s="62" t="s">
        <v>182</v>
      </c>
    </row>
    <row r="69" spans="2:4" ht="30.75" customHeight="1" thickTop="1">
      <c r="B69" s="77">
        <v>44587</v>
      </c>
      <c r="C69" s="66">
        <v>0.125</v>
      </c>
      <c r="D69" s="64" t="s">
        <v>183</v>
      </c>
    </row>
    <row r="70" spans="2:4" ht="30.75" customHeight="1">
      <c r="B70" s="77">
        <v>44587</v>
      </c>
      <c r="C70" s="66">
        <v>1.0416666666666666E-2</v>
      </c>
      <c r="D70" s="63" t="s">
        <v>215</v>
      </c>
    </row>
    <row r="71" spans="2:4" ht="30.75" customHeight="1">
      <c r="B71" s="77">
        <v>44587</v>
      </c>
      <c r="C71" s="66">
        <v>3.472222222222222E-3</v>
      </c>
      <c r="D71" s="63" t="s">
        <v>163</v>
      </c>
    </row>
    <row r="72" spans="2:4" ht="30.75" customHeight="1">
      <c r="B72" s="77">
        <v>44590</v>
      </c>
      <c r="C72" s="66">
        <v>6.25E-2</v>
      </c>
      <c r="D72" s="63" t="s">
        <v>212</v>
      </c>
    </row>
    <row r="73" spans="2:4" ht="30.75" customHeight="1">
      <c r="B73" s="77">
        <v>44600</v>
      </c>
      <c r="C73" s="66">
        <v>2.0833333333333332E-2</v>
      </c>
      <c r="D73" s="63" t="s">
        <v>213</v>
      </c>
    </row>
    <row r="74" spans="2:4" ht="30.75" customHeight="1">
      <c r="B74" s="77">
        <v>44600</v>
      </c>
      <c r="C74" s="66">
        <v>2.7777777777777776E-2</v>
      </c>
      <c r="D74" s="63" t="s">
        <v>164</v>
      </c>
    </row>
    <row r="75" spans="2:4" ht="30.75" customHeight="1">
      <c r="B75" s="77">
        <v>44600</v>
      </c>
      <c r="C75" s="66">
        <v>2.7777777777777776E-2</v>
      </c>
      <c r="D75" s="63" t="s">
        <v>214</v>
      </c>
    </row>
    <row r="76" spans="2:4" ht="30.75" customHeight="1">
      <c r="B76" s="77">
        <v>44611</v>
      </c>
      <c r="C76" s="66">
        <v>0.10416666666666667</v>
      </c>
      <c r="D76" s="63" t="s">
        <v>219</v>
      </c>
    </row>
    <row r="77" spans="2:4" ht="30.75" customHeight="1">
      <c r="B77" s="77">
        <v>44611</v>
      </c>
      <c r="C77" s="66">
        <v>1.0416666666666666E-2</v>
      </c>
      <c r="D77" s="63" t="s">
        <v>220</v>
      </c>
    </row>
    <row r="78" spans="2:4" ht="30.75" customHeight="1">
      <c r="B78" s="77">
        <v>44613</v>
      </c>
      <c r="C78" s="66">
        <v>3.472222222222222E-3</v>
      </c>
      <c r="D78" s="63" t="s">
        <v>235</v>
      </c>
    </row>
    <row r="79" spans="2:4" ht="30.75" customHeight="1">
      <c r="B79" s="77">
        <v>44613</v>
      </c>
      <c r="C79" s="66">
        <v>2.0833333333333332E-2</v>
      </c>
      <c r="D79" s="63" t="s">
        <v>236</v>
      </c>
    </row>
    <row r="80" spans="2:4" ht="30.75" customHeight="1">
      <c r="B80" s="77">
        <v>44613</v>
      </c>
      <c r="C80" s="66">
        <v>6.25E-2</v>
      </c>
      <c r="D80" s="63" t="s">
        <v>237</v>
      </c>
    </row>
    <row r="81" spans="2:4" ht="30.75" customHeight="1">
      <c r="B81" s="77">
        <v>44614</v>
      </c>
      <c r="C81" s="66">
        <v>8.3333333333333329E-2</v>
      </c>
      <c r="D81" s="63" t="s">
        <v>237</v>
      </c>
    </row>
    <row r="82" spans="2:4" ht="30.75" customHeight="1">
      <c r="B82" s="77">
        <v>44614</v>
      </c>
      <c r="C82" s="66">
        <v>1.0416666666666666E-2</v>
      </c>
      <c r="D82" s="63" t="s">
        <v>236</v>
      </c>
    </row>
    <row r="83" spans="2:4" ht="30.75" customHeight="1">
      <c r="B83" s="77">
        <v>44614</v>
      </c>
      <c r="C83" s="66">
        <v>3.472222222222222E-3</v>
      </c>
      <c r="D83" s="63" t="s">
        <v>238</v>
      </c>
    </row>
    <row r="84" spans="2:4" ht="30.75" customHeight="1">
      <c r="B84" s="77">
        <v>44620</v>
      </c>
      <c r="C84" s="66">
        <v>2.0833333333333332E-2</v>
      </c>
      <c r="D84" s="63" t="s">
        <v>242</v>
      </c>
    </row>
    <row r="85" spans="2:4" ht="30.75" customHeight="1">
      <c r="B85" s="77">
        <v>44620</v>
      </c>
      <c r="C85" s="66">
        <v>0.14583333333333334</v>
      </c>
      <c r="D85" s="63" t="s">
        <v>243</v>
      </c>
    </row>
    <row r="86" spans="2:4" ht="30.75" customHeight="1">
      <c r="B86" s="77">
        <v>44620</v>
      </c>
      <c r="C86" s="66">
        <v>3.125E-2</v>
      </c>
      <c r="D86" s="63" t="s">
        <v>244</v>
      </c>
    </row>
    <row r="87" spans="2:4" ht="30.75" customHeight="1">
      <c r="B87" s="77">
        <v>44620</v>
      </c>
      <c r="C87" s="66">
        <v>1.0416666666666666E-2</v>
      </c>
      <c r="D87" s="63" t="s">
        <v>245</v>
      </c>
    </row>
    <row r="88" spans="2:4" ht="30.75" customHeight="1">
      <c r="B88" s="77">
        <v>44621</v>
      </c>
      <c r="C88" s="66">
        <v>7.2916666666666671E-2</v>
      </c>
      <c r="D88" s="63" t="s">
        <v>250</v>
      </c>
    </row>
    <row r="89" spans="2:4" ht="30.75" customHeight="1">
      <c r="B89" s="77">
        <v>44621</v>
      </c>
      <c r="C89" s="66">
        <v>6.25E-2</v>
      </c>
      <c r="D89" s="63" t="s">
        <v>251</v>
      </c>
    </row>
    <row r="90" spans="2:4" ht="30.75" customHeight="1">
      <c r="B90" s="77">
        <v>44621</v>
      </c>
      <c r="C90" s="66">
        <v>3.472222222222222E-3</v>
      </c>
      <c r="D90" s="63" t="s">
        <v>181</v>
      </c>
    </row>
    <row r="91" spans="2:4" ht="30.75" customHeight="1" thickBot="1">
      <c r="B91" s="78">
        <v>44621</v>
      </c>
      <c r="C91" s="74">
        <v>2.0833333333333332E-2</v>
      </c>
      <c r="D91" s="62" t="s">
        <v>252</v>
      </c>
    </row>
    <row r="92" spans="2:4" ht="30.75" customHeight="1" thickTop="1">
      <c r="B92" s="109">
        <v>44627</v>
      </c>
      <c r="C92" s="110">
        <v>3.472222222222222E-3</v>
      </c>
      <c r="D92" s="111" t="s">
        <v>258</v>
      </c>
    </row>
    <row r="93" spans="2:4" ht="30.75" customHeight="1">
      <c r="B93" s="77">
        <v>44630</v>
      </c>
      <c r="C93" s="66">
        <v>6.9444444444444441E-3</v>
      </c>
      <c r="D93" s="63" t="s">
        <v>273</v>
      </c>
    </row>
    <row r="94" spans="2:4" ht="30.75" customHeight="1">
      <c r="B94" s="77">
        <v>44633</v>
      </c>
      <c r="C94" s="66">
        <v>1.0416666666666666E-2</v>
      </c>
      <c r="D94" s="63" t="s">
        <v>274</v>
      </c>
    </row>
    <row r="95" spans="2:4" ht="30.75" customHeight="1">
      <c r="B95" s="77">
        <v>44633</v>
      </c>
      <c r="C95" s="66">
        <v>1.0416666666666666E-2</v>
      </c>
      <c r="D95" s="63" t="s">
        <v>275</v>
      </c>
    </row>
    <row r="96" spans="2:4" ht="30.75" customHeight="1">
      <c r="B96" s="77">
        <v>44633</v>
      </c>
      <c r="C96" s="66">
        <v>3.125E-2</v>
      </c>
      <c r="D96" s="63" t="s">
        <v>276</v>
      </c>
    </row>
    <row r="97" spans="2:4" ht="30.75" customHeight="1">
      <c r="B97" s="77">
        <v>44633</v>
      </c>
      <c r="C97" s="66">
        <v>1.0416666666666666E-2</v>
      </c>
      <c r="D97" s="63" t="s">
        <v>212</v>
      </c>
    </row>
    <row r="98" spans="2:4" ht="30.75" customHeight="1">
      <c r="B98" s="77">
        <v>44633</v>
      </c>
      <c r="C98" s="66">
        <v>1.0416666666666666E-2</v>
      </c>
      <c r="D98" s="63" t="s">
        <v>277</v>
      </c>
    </row>
    <row r="99" spans="2:4" ht="30.75" customHeight="1">
      <c r="B99" s="77">
        <v>44639</v>
      </c>
      <c r="C99" s="66">
        <v>3.472222222222222E-3</v>
      </c>
      <c r="D99" s="63" t="s">
        <v>278</v>
      </c>
    </row>
    <row r="100" spans="2:4" ht="30.75" customHeight="1">
      <c r="B100" s="77">
        <v>44639</v>
      </c>
      <c r="C100" s="66">
        <v>3.472222222222222E-3</v>
      </c>
      <c r="D100" s="63" t="s">
        <v>279</v>
      </c>
    </row>
    <row r="101" spans="2:4" ht="30.75" customHeight="1">
      <c r="B101" s="77">
        <v>44639</v>
      </c>
      <c r="C101" s="66">
        <v>3.472222222222222E-3</v>
      </c>
      <c r="D101" s="63" t="s">
        <v>280</v>
      </c>
    </row>
    <row r="102" spans="2:4" ht="30.75" customHeight="1">
      <c r="B102" s="77">
        <v>44639</v>
      </c>
      <c r="C102" s="66">
        <v>3.472222222222222E-3</v>
      </c>
      <c r="D102" s="63" t="s">
        <v>281</v>
      </c>
    </row>
    <row r="103" spans="2:4" ht="30.75" customHeight="1">
      <c r="B103" s="77">
        <v>44639</v>
      </c>
      <c r="C103" s="66">
        <v>3.472222222222222E-3</v>
      </c>
      <c r="D103" s="63" t="s">
        <v>282</v>
      </c>
    </row>
    <row r="104" spans="2:4" ht="30.75" customHeight="1">
      <c r="B104" s="77">
        <v>44639</v>
      </c>
      <c r="C104" s="66">
        <v>1.3888888888888888E-2</v>
      </c>
      <c r="D104" s="63" t="s">
        <v>283</v>
      </c>
    </row>
    <row r="105" spans="2:4" ht="30.75" customHeight="1">
      <c r="B105" s="77">
        <v>44642</v>
      </c>
      <c r="C105" s="66">
        <v>2.0833333333333332E-2</v>
      </c>
      <c r="D105" s="63" t="s">
        <v>284</v>
      </c>
    </row>
    <row r="106" spans="2:4" ht="30.75" customHeight="1">
      <c r="B106" s="77">
        <v>44642</v>
      </c>
      <c r="C106" s="66">
        <v>2.0833333333333332E-2</v>
      </c>
      <c r="D106" s="63" t="s">
        <v>285</v>
      </c>
    </row>
    <row r="107" spans="2:4" ht="30.75" customHeight="1">
      <c r="B107" s="77">
        <v>44642</v>
      </c>
      <c r="C107" s="66">
        <v>6.25E-2</v>
      </c>
      <c r="D107" s="63" t="s">
        <v>286</v>
      </c>
    </row>
    <row r="108" spans="2:4" ht="30.75" customHeight="1">
      <c r="B108" s="77">
        <v>44642</v>
      </c>
      <c r="C108" s="66">
        <v>8.3333333333333329E-2</v>
      </c>
      <c r="D108" s="63" t="s">
        <v>289</v>
      </c>
    </row>
    <row r="109" spans="2:4" ht="30.75" customHeight="1" thickBot="1">
      <c r="B109" s="78">
        <v>44643</v>
      </c>
      <c r="C109" s="74">
        <v>8.3333333333333329E-2</v>
      </c>
      <c r="D109" s="62" t="s">
        <v>289</v>
      </c>
    </row>
    <row r="110" spans="2:4" ht="30.75" customHeight="1" thickTop="1">
      <c r="B110" s="77">
        <v>44648</v>
      </c>
      <c r="C110" s="66">
        <v>0.25</v>
      </c>
      <c r="D110" s="63" t="s">
        <v>289</v>
      </c>
    </row>
    <row r="111" spans="2:4" ht="30.75" customHeight="1">
      <c r="B111" s="77">
        <v>44649</v>
      </c>
      <c r="C111" s="66">
        <v>0.3125</v>
      </c>
      <c r="D111" s="63" t="s">
        <v>296</v>
      </c>
    </row>
    <row r="112" spans="2:4" ht="30.75" customHeight="1">
      <c r="B112" s="77">
        <v>44650</v>
      </c>
      <c r="C112" s="66">
        <v>0.125</v>
      </c>
      <c r="D112" s="63" t="s">
        <v>297</v>
      </c>
    </row>
    <row r="113" spans="2:4" ht="30.75" customHeight="1">
      <c r="B113" s="77">
        <v>44650</v>
      </c>
      <c r="C113" s="66">
        <v>3.472222222222222E-3</v>
      </c>
      <c r="D113" s="63" t="s">
        <v>323</v>
      </c>
    </row>
    <row r="114" spans="2:4" ht="30.75" customHeight="1">
      <c r="B114" s="77">
        <v>44655</v>
      </c>
      <c r="C114" s="66">
        <v>0.16666666666666666</v>
      </c>
      <c r="D114" s="63" t="s">
        <v>304</v>
      </c>
    </row>
    <row r="115" spans="2:4" ht="30.75" customHeight="1">
      <c r="B115" s="77">
        <v>44656</v>
      </c>
      <c r="C115" s="66">
        <v>6.9444444444444441E-3</v>
      </c>
      <c r="D115" s="63" t="s">
        <v>305</v>
      </c>
    </row>
    <row r="116" spans="2:4" ht="30.75" customHeight="1">
      <c r="B116" s="77">
        <v>44656</v>
      </c>
      <c r="C116" s="66">
        <v>6.25E-2</v>
      </c>
      <c r="D116" s="63" t="s">
        <v>306</v>
      </c>
    </row>
    <row r="117" spans="2:4" ht="30.75" customHeight="1">
      <c r="B117" s="77">
        <v>44657</v>
      </c>
      <c r="C117" s="66">
        <v>3.472222222222222E-3</v>
      </c>
      <c r="D117" s="63" t="s">
        <v>318</v>
      </c>
    </row>
    <row r="118" spans="2:4" ht="30.75" customHeight="1">
      <c r="B118" s="77">
        <v>44662</v>
      </c>
      <c r="C118" s="66">
        <v>2.0833333333333332E-2</v>
      </c>
      <c r="D118" s="63" t="s">
        <v>319</v>
      </c>
    </row>
    <row r="119" spans="2:4" ht="30.75" customHeight="1">
      <c r="B119" s="77">
        <v>44662</v>
      </c>
      <c r="C119" s="66">
        <v>2.0833333333333332E-2</v>
      </c>
      <c r="D119" s="63" t="s">
        <v>320</v>
      </c>
    </row>
    <row r="120" spans="2:4" ht="30.75" customHeight="1">
      <c r="B120" s="77" t="s">
        <v>321</v>
      </c>
      <c r="C120" s="66">
        <v>7.2916666666666671E-2</v>
      </c>
      <c r="D120" s="63" t="s">
        <v>322</v>
      </c>
    </row>
    <row r="121" spans="2:4" ht="30.75" customHeight="1" thickBot="1">
      <c r="B121" s="78">
        <v>44663</v>
      </c>
      <c r="C121" s="74">
        <v>0.16666666666666666</v>
      </c>
      <c r="D121" s="62" t="s">
        <v>325</v>
      </c>
    </row>
    <row r="122" spans="2:4" ht="30.75" customHeight="1" thickTop="1">
      <c r="B122" s="77">
        <v>44677</v>
      </c>
      <c r="C122" s="66">
        <v>1.0416666666666666E-2</v>
      </c>
      <c r="D122" s="63" t="s">
        <v>326</v>
      </c>
    </row>
    <row r="123" spans="2:4" ht="30.75" customHeight="1">
      <c r="B123" s="77">
        <v>44677</v>
      </c>
      <c r="C123" s="66">
        <v>3.472222222222222E-3</v>
      </c>
      <c r="D123" s="63" t="s">
        <v>163</v>
      </c>
    </row>
    <row r="124" spans="2:4" ht="30.75" customHeight="1">
      <c r="B124" s="77">
        <v>44681</v>
      </c>
      <c r="C124" s="66">
        <v>0.125</v>
      </c>
      <c r="D124" s="63" t="s">
        <v>344</v>
      </c>
    </row>
    <row r="125" spans="2:4" ht="30.75" customHeight="1">
      <c r="B125" s="77">
        <v>44684</v>
      </c>
      <c r="C125" s="66">
        <v>0.17708333333333334</v>
      </c>
      <c r="D125" s="63" t="s">
        <v>344</v>
      </c>
    </row>
    <row r="126" spans="2:4" ht="30" customHeight="1" thickBot="1">
      <c r="B126" s="78">
        <v>44685</v>
      </c>
      <c r="C126" s="74">
        <v>0.20833333333333334</v>
      </c>
      <c r="D126" s="62" t="s">
        <v>344</v>
      </c>
    </row>
    <row r="127" spans="2:4" ht="30.75" customHeight="1" thickTop="1">
      <c r="B127" s="77">
        <v>44692</v>
      </c>
      <c r="C127" s="66">
        <v>3.472222222222222E-3</v>
      </c>
      <c r="D127" s="64" t="s">
        <v>341</v>
      </c>
    </row>
    <row r="128" spans="2:4" ht="30.75" customHeight="1">
      <c r="B128" s="77">
        <v>44692</v>
      </c>
      <c r="C128" s="66">
        <v>1.3888888888888888E-2</v>
      </c>
      <c r="D128" s="63" t="s">
        <v>135</v>
      </c>
    </row>
    <row r="129" spans="2:4" ht="30.75" customHeight="1">
      <c r="B129" s="77">
        <v>44694</v>
      </c>
      <c r="C129" s="66">
        <v>6.9444444444444441E-3</v>
      </c>
      <c r="D129" s="63" t="s">
        <v>320</v>
      </c>
    </row>
    <row r="130" spans="2:4" ht="30.75" customHeight="1">
      <c r="B130" s="77">
        <v>44697</v>
      </c>
      <c r="C130" s="66">
        <v>6.25E-2</v>
      </c>
      <c r="D130" s="63" t="s">
        <v>342</v>
      </c>
    </row>
    <row r="131" spans="2:4" ht="30.75" customHeight="1">
      <c r="B131" s="77">
        <v>44697</v>
      </c>
      <c r="C131" s="66">
        <v>6.9444444444444441E-3</v>
      </c>
      <c r="D131" s="63" t="s">
        <v>345</v>
      </c>
    </row>
    <row r="132" spans="2:4" ht="30.75" customHeight="1">
      <c r="B132" s="77">
        <v>44697</v>
      </c>
      <c r="C132" s="66">
        <v>4.1666666666666664E-2</v>
      </c>
      <c r="D132" s="63" t="s">
        <v>346</v>
      </c>
    </row>
    <row r="133" spans="2:4" ht="30.75" customHeight="1">
      <c r="B133" s="77">
        <v>44697</v>
      </c>
      <c r="C133" s="66">
        <v>6.9444444444444441E-3</v>
      </c>
      <c r="D133" s="63" t="s">
        <v>135</v>
      </c>
    </row>
    <row r="134" spans="2:4" ht="30.75" customHeight="1">
      <c r="B134" s="77">
        <v>44697</v>
      </c>
      <c r="C134" s="66">
        <v>2.0833333333333332E-2</v>
      </c>
      <c r="D134" s="63" t="s">
        <v>238</v>
      </c>
    </row>
    <row r="135" spans="2:4" ht="30.75" customHeight="1">
      <c r="B135" s="77">
        <v>44697</v>
      </c>
      <c r="C135" s="66">
        <v>2.7777777777777776E-2</v>
      </c>
      <c r="D135" s="63" t="s">
        <v>347</v>
      </c>
    </row>
    <row r="136" spans="2:4" ht="30.75" customHeight="1">
      <c r="B136" s="77">
        <v>44697</v>
      </c>
      <c r="C136" s="66">
        <v>0.14930555555555555</v>
      </c>
      <c r="D136" s="63" t="s">
        <v>348</v>
      </c>
    </row>
    <row r="137" spans="2:4" ht="30.75" customHeight="1">
      <c r="B137" s="77">
        <v>44698</v>
      </c>
      <c r="C137" s="66">
        <v>4.1666666666666664E-2</v>
      </c>
      <c r="D137" s="63" t="s">
        <v>349</v>
      </c>
    </row>
    <row r="138" spans="2:4" ht="30.75" customHeight="1">
      <c r="B138" s="77">
        <v>44698</v>
      </c>
      <c r="C138" s="66">
        <v>0.10416666666666667</v>
      </c>
      <c r="D138" s="63" t="s">
        <v>350</v>
      </c>
    </row>
    <row r="139" spans="2:4" ht="30.75" customHeight="1">
      <c r="B139" s="77">
        <v>44700</v>
      </c>
      <c r="C139" s="66">
        <v>3.125E-2</v>
      </c>
      <c r="D139" s="63" t="s">
        <v>359</v>
      </c>
    </row>
    <row r="140" spans="2:4" ht="30.75" customHeight="1">
      <c r="B140" s="77">
        <v>44700</v>
      </c>
      <c r="C140" s="66">
        <v>4.1666666666666664E-2</v>
      </c>
      <c r="D140" s="63" t="s">
        <v>360</v>
      </c>
    </row>
    <row r="141" spans="2:4" ht="30.75" customHeight="1">
      <c r="B141" s="77">
        <v>44700</v>
      </c>
      <c r="C141" s="66">
        <v>6.9444444444444441E-3</v>
      </c>
      <c r="D141" s="63" t="s">
        <v>361</v>
      </c>
    </row>
    <row r="142" spans="2:4" ht="30.75" customHeight="1">
      <c r="B142" s="77">
        <v>44701</v>
      </c>
      <c r="C142" s="66">
        <v>0.16666666666666666</v>
      </c>
      <c r="D142" s="63" t="s">
        <v>362</v>
      </c>
    </row>
    <row r="143" spans="2:4" ht="30.75" customHeight="1">
      <c r="B143" s="77">
        <v>44703</v>
      </c>
      <c r="C143" s="66">
        <v>0.25</v>
      </c>
      <c r="D143" s="63" t="s">
        <v>362</v>
      </c>
    </row>
    <row r="144" spans="2:4" ht="30.75" customHeight="1">
      <c r="B144" s="77">
        <v>44705</v>
      </c>
      <c r="C144" s="66">
        <v>0.125</v>
      </c>
      <c r="D144" s="63" t="s">
        <v>362</v>
      </c>
    </row>
    <row r="145" spans="2:4" ht="30.75" customHeight="1">
      <c r="B145" s="147">
        <v>44705</v>
      </c>
      <c r="C145" s="143">
        <v>1.3888888888888888E-2</v>
      </c>
      <c r="D145" s="146" t="s">
        <v>374</v>
      </c>
    </row>
    <row r="146" spans="2:4" ht="30.75" customHeight="1">
      <c r="B146" s="147">
        <v>44705</v>
      </c>
      <c r="C146" s="143">
        <v>3.472222222222222E-3</v>
      </c>
      <c r="D146" s="146" t="s">
        <v>375</v>
      </c>
    </row>
    <row r="147" spans="2:4" ht="30.75" customHeight="1">
      <c r="B147" s="147">
        <v>44706</v>
      </c>
      <c r="C147" s="143">
        <v>0.10416666666666667</v>
      </c>
      <c r="D147" s="146" t="s">
        <v>376</v>
      </c>
    </row>
    <row r="148" spans="2:4" ht="30.75" customHeight="1">
      <c r="B148" s="147">
        <v>44707</v>
      </c>
      <c r="C148" s="145">
        <v>3.472222222222222E-3</v>
      </c>
      <c r="D148" s="146" t="s">
        <v>377</v>
      </c>
    </row>
    <row r="149" spans="2:4" ht="30.75" customHeight="1">
      <c r="B149" s="149">
        <v>44708</v>
      </c>
      <c r="C149" s="150">
        <v>3.472222222222222E-3</v>
      </c>
      <c r="D149" s="148" t="s">
        <v>378</v>
      </c>
    </row>
    <row r="150" spans="2:4" ht="30.75" customHeight="1"/>
    <row r="151" spans="2:4" ht="30.75" customHeight="1"/>
    <row r="152" spans="2:4" ht="30.75" customHeight="1"/>
    <row r="153" spans="2:4" ht="30.75" customHeight="1"/>
    <row r="154" spans="2:4" ht="30.75" customHeight="1"/>
    <row r="155" spans="2:4" ht="30.75" customHeight="1"/>
    <row r="156" spans="2:4" ht="30.75" customHeight="1"/>
    <row r="157" spans="2:4" ht="30.75" customHeight="1"/>
    <row r="158" spans="2:4" ht="30.75" customHeight="1"/>
    <row r="159" spans="2:4" ht="30.75" customHeight="1"/>
    <row r="160" spans="2:4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  <row r="1009" ht="30.75" customHeight="1"/>
    <row r="1010" ht="30.75" customHeight="1"/>
    <row r="1011" ht="30.75" customHeight="1"/>
    <row r="1012" ht="30.75" customHeight="1"/>
    <row r="1013" ht="30.75" customHeight="1"/>
    <row r="1014" ht="30.75" customHeight="1"/>
    <row r="1015" ht="30.75" customHeight="1"/>
    <row r="1016" ht="30.75" customHeight="1"/>
    <row r="1017" ht="30.75" customHeight="1"/>
    <row r="1018" ht="30.75" customHeight="1"/>
    <row r="1019" ht="30.75" customHeight="1"/>
    <row r="1020" ht="30.75" customHeight="1"/>
    <row r="1021" ht="30.75" customHeight="1"/>
    <row r="1022" ht="30.75" customHeight="1"/>
    <row r="1023" ht="30.75" customHeight="1"/>
    <row r="1024" ht="30.75" customHeight="1"/>
    <row r="1025" ht="30.75" customHeight="1"/>
    <row r="1026" ht="30.75" customHeight="1"/>
    <row r="1027" ht="30.75" customHeight="1"/>
    <row r="1028" ht="30.75" customHeight="1"/>
    <row r="1029" ht="30.75" customHeight="1"/>
    <row r="1030" ht="30.75" customHeight="1"/>
    <row r="1031" ht="30.75" customHeight="1"/>
    <row r="1032" ht="30.75" customHeight="1"/>
    <row r="1033" ht="30.75" customHeight="1"/>
    <row r="1034" ht="30.75" customHeight="1"/>
    <row r="1035" ht="30.75" customHeight="1"/>
    <row r="1036" ht="30.75" customHeight="1"/>
    <row r="1037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3"/>
  <sheetViews>
    <sheetView showGridLines="0" topLeftCell="A49" zoomScaleNormal="100" workbookViewId="0">
      <selection activeCell="D41" sqref="D41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>
      <c r="A1" s="13"/>
      <c r="B1" s="140" t="s">
        <v>184</v>
      </c>
      <c r="C1" s="141"/>
      <c r="D1" s="141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>
      <c r="B3" s="151">
        <v>44459</v>
      </c>
      <c r="C3" s="79">
        <v>3.472222222222222E-3</v>
      </c>
      <c r="D3" s="21" t="s">
        <v>185</v>
      </c>
    </row>
    <row r="4" spans="1:26" ht="30.75" customHeight="1">
      <c r="B4" s="152">
        <v>44463</v>
      </c>
      <c r="C4" s="79">
        <v>1.3888888888888889E-3</v>
      </c>
      <c r="D4" s="21" t="s">
        <v>186</v>
      </c>
    </row>
    <row r="5" spans="1:26" ht="30.75" customHeight="1">
      <c r="B5" s="152">
        <v>44463</v>
      </c>
      <c r="C5" s="79">
        <v>4.1666666666666664E-2</v>
      </c>
      <c r="D5" s="21" t="s">
        <v>88</v>
      </c>
    </row>
    <row r="6" spans="1:26" ht="30.75" customHeight="1">
      <c r="B6" s="152">
        <v>44468</v>
      </c>
      <c r="C6" s="79">
        <v>8.3333333333333329E-2</v>
      </c>
      <c r="D6" s="67" t="s">
        <v>187</v>
      </c>
    </row>
    <row r="7" spans="1:26" ht="30.75" customHeight="1" thickBot="1">
      <c r="B7" s="153">
        <v>44477</v>
      </c>
      <c r="C7" s="80">
        <v>6.9444444444444441E-3</v>
      </c>
      <c r="D7" s="30" t="s">
        <v>188</v>
      </c>
    </row>
    <row r="8" spans="1:26" ht="30.75" customHeight="1" thickTop="1">
      <c r="B8" s="152">
        <v>44479</v>
      </c>
      <c r="C8" s="81">
        <v>6.25E-2</v>
      </c>
      <c r="D8" s="32" t="s">
        <v>189</v>
      </c>
    </row>
    <row r="9" spans="1:26" ht="30.75" customHeight="1">
      <c r="B9" s="152">
        <v>44485</v>
      </c>
      <c r="C9" s="82">
        <v>2.0833333333333332E-2</v>
      </c>
      <c r="D9" s="83" t="s">
        <v>190</v>
      </c>
    </row>
    <row r="10" spans="1:26" ht="30.75" customHeight="1">
      <c r="B10" s="152">
        <v>44488</v>
      </c>
      <c r="C10" s="79">
        <v>4.1666666666666664E-2</v>
      </c>
      <c r="D10" s="21" t="s">
        <v>191</v>
      </c>
    </row>
    <row r="11" spans="1:26" ht="30.75" customHeight="1">
      <c r="B11" s="152">
        <v>44494</v>
      </c>
      <c r="C11" s="81">
        <v>1.3888888888888888E-2</v>
      </c>
      <c r="D11" s="32" t="s">
        <v>192</v>
      </c>
    </row>
    <row r="12" spans="1:26" ht="30.75" customHeight="1">
      <c r="B12" s="152">
        <v>44494</v>
      </c>
      <c r="C12" s="79">
        <v>3.125E-2</v>
      </c>
      <c r="D12" s="21" t="s">
        <v>193</v>
      </c>
    </row>
    <row r="13" spans="1:26" ht="30.75" customHeight="1">
      <c r="B13" s="154">
        <v>44494</v>
      </c>
      <c r="C13" s="82">
        <v>2.0833333333333332E-2</v>
      </c>
      <c r="D13" s="83" t="s">
        <v>194</v>
      </c>
    </row>
    <row r="14" spans="1:26" ht="30.75" customHeight="1" thickBot="1">
      <c r="B14" s="155">
        <v>44502</v>
      </c>
      <c r="C14" s="80">
        <v>4.1666666666666664E-2</v>
      </c>
      <c r="D14" s="30" t="s">
        <v>195</v>
      </c>
    </row>
    <row r="15" spans="1:26" ht="30.75" customHeight="1" thickTop="1">
      <c r="B15" s="154">
        <v>44506</v>
      </c>
      <c r="C15" s="84">
        <v>2.0833333333333332E-2</v>
      </c>
      <c r="D15" s="76" t="s">
        <v>196</v>
      </c>
    </row>
    <row r="16" spans="1:26" ht="30.75" customHeight="1">
      <c r="B16" s="154">
        <v>44508</v>
      </c>
      <c r="C16" s="82">
        <v>2.0833333333333332E-2</v>
      </c>
      <c r="D16" s="83" t="s">
        <v>197</v>
      </c>
    </row>
    <row r="17" spans="2:4" ht="30.75" customHeight="1">
      <c r="B17" s="156">
        <v>44520</v>
      </c>
      <c r="C17" s="85">
        <v>6.25E-2</v>
      </c>
      <c r="D17" s="63" t="s">
        <v>198</v>
      </c>
    </row>
    <row r="18" spans="2:4" ht="30.75" customHeight="1">
      <c r="B18" s="156">
        <v>44520</v>
      </c>
      <c r="C18" s="85">
        <v>3.125E-2</v>
      </c>
      <c r="D18" s="63" t="s">
        <v>199</v>
      </c>
    </row>
    <row r="19" spans="2:4" ht="30.75" customHeight="1">
      <c r="B19" s="156">
        <v>44521</v>
      </c>
      <c r="C19" s="86">
        <v>2.0833333333333332E-2</v>
      </c>
      <c r="D19" s="60" t="s">
        <v>200</v>
      </c>
    </row>
    <row r="20" spans="2:4" ht="30.75" customHeight="1">
      <c r="B20" s="156">
        <v>44522</v>
      </c>
      <c r="C20" s="85">
        <v>2.0833333333333332E-2</v>
      </c>
      <c r="D20" s="63" t="s">
        <v>201</v>
      </c>
    </row>
    <row r="21" spans="2:4" ht="30.75" customHeight="1">
      <c r="B21" s="156">
        <v>44522</v>
      </c>
      <c r="C21" s="85">
        <v>6.25E-2</v>
      </c>
      <c r="D21" s="63" t="s">
        <v>202</v>
      </c>
    </row>
    <row r="22" spans="2:4" ht="30.75" customHeight="1">
      <c r="B22" s="156">
        <v>44523</v>
      </c>
      <c r="C22" s="85">
        <v>0.16666666666666666</v>
      </c>
      <c r="D22" s="63" t="s">
        <v>203</v>
      </c>
    </row>
    <row r="23" spans="2:4" ht="30.75" customHeight="1" thickBot="1">
      <c r="B23" s="157">
        <v>44523</v>
      </c>
      <c r="C23" s="87">
        <v>6.25E-2</v>
      </c>
      <c r="D23" s="62" t="s">
        <v>204</v>
      </c>
    </row>
    <row r="24" spans="2:4" ht="30.75" customHeight="1" thickTop="1">
      <c r="B24" s="154">
        <v>44546</v>
      </c>
      <c r="C24" s="82">
        <v>0.125</v>
      </c>
      <c r="D24" s="83" t="s">
        <v>205</v>
      </c>
    </row>
    <row r="25" spans="2:4" ht="30.75" customHeight="1">
      <c r="B25" s="154">
        <v>44546</v>
      </c>
      <c r="C25" s="82">
        <v>3.125E-2</v>
      </c>
      <c r="D25" s="83" t="s">
        <v>206</v>
      </c>
    </row>
    <row r="26" spans="2:4" ht="30.75" customHeight="1" thickBot="1">
      <c r="B26" s="155">
        <v>44546</v>
      </c>
      <c r="C26" s="80">
        <v>2.0833333333333332E-2</v>
      </c>
      <c r="D26" s="30" t="s">
        <v>207</v>
      </c>
    </row>
    <row r="27" spans="2:4" ht="30.75" customHeight="1" thickTop="1">
      <c r="B27" s="154">
        <v>44573</v>
      </c>
      <c r="C27" s="84">
        <v>0.125</v>
      </c>
      <c r="D27" s="76" t="s">
        <v>208</v>
      </c>
    </row>
    <row r="28" spans="2:4" ht="30.75" customHeight="1" thickBot="1">
      <c r="B28" s="155">
        <v>44585</v>
      </c>
      <c r="C28" s="80">
        <v>0.16666666666666666</v>
      </c>
      <c r="D28" s="30" t="s">
        <v>209</v>
      </c>
    </row>
    <row r="29" spans="2:4" ht="30.75" customHeight="1" thickTop="1">
      <c r="B29" s="154">
        <v>44607</v>
      </c>
      <c r="C29" s="82">
        <v>0.41666666666666669</v>
      </c>
      <c r="D29" s="83" t="s">
        <v>232</v>
      </c>
    </row>
    <row r="30" spans="2:4" ht="30.75" customHeight="1">
      <c r="B30" s="154">
        <v>44609</v>
      </c>
      <c r="C30" s="82">
        <v>6.25E-2</v>
      </c>
      <c r="D30" s="83" t="s">
        <v>233</v>
      </c>
    </row>
    <row r="31" spans="2:4" ht="30.75" customHeight="1">
      <c r="B31" s="154">
        <v>44614</v>
      </c>
      <c r="C31" s="82">
        <v>0.125</v>
      </c>
      <c r="D31" s="83" t="s">
        <v>234</v>
      </c>
    </row>
    <row r="32" spans="2:4" ht="30.75" customHeight="1" thickBot="1">
      <c r="B32" s="155">
        <v>44619</v>
      </c>
      <c r="C32" s="80">
        <v>0.14583333333333334</v>
      </c>
      <c r="D32" s="30" t="s">
        <v>246</v>
      </c>
    </row>
    <row r="33" spans="2:4" ht="30.75" customHeight="1" thickTop="1">
      <c r="B33" s="154">
        <v>44626</v>
      </c>
      <c r="C33" s="82">
        <v>8.3333333333333329E-2</v>
      </c>
      <c r="D33" s="83" t="s">
        <v>257</v>
      </c>
    </row>
    <row r="34" spans="2:4" ht="30.75" customHeight="1">
      <c r="B34" s="154">
        <v>44632</v>
      </c>
      <c r="C34" s="82">
        <v>0.125</v>
      </c>
      <c r="D34" s="83" t="s">
        <v>290</v>
      </c>
    </row>
    <row r="35" spans="2:4" ht="30.75" customHeight="1">
      <c r="B35" s="154">
        <v>44635</v>
      </c>
      <c r="C35" s="82">
        <v>6.25E-2</v>
      </c>
      <c r="D35" s="83" t="s">
        <v>290</v>
      </c>
    </row>
    <row r="36" spans="2:4" ht="30.75" customHeight="1" thickBot="1">
      <c r="B36" s="155">
        <v>44643</v>
      </c>
      <c r="C36" s="80">
        <v>8.3333333333333329E-2</v>
      </c>
      <c r="D36" s="30" t="s">
        <v>291</v>
      </c>
    </row>
    <row r="37" spans="2:4" ht="30.75" customHeight="1" thickTop="1">
      <c r="B37" s="154">
        <v>44653</v>
      </c>
      <c r="C37" s="82">
        <v>8.3333333333333329E-2</v>
      </c>
      <c r="D37" s="83" t="s">
        <v>308</v>
      </c>
    </row>
    <row r="38" spans="2:4" ht="30.75" customHeight="1">
      <c r="B38" s="154">
        <v>44653</v>
      </c>
      <c r="C38" s="82">
        <v>0.125</v>
      </c>
      <c r="D38" s="83" t="s">
        <v>309</v>
      </c>
    </row>
    <row r="39" spans="2:4" ht="30.75" customHeight="1">
      <c r="B39" s="154">
        <v>44653</v>
      </c>
      <c r="C39" s="82">
        <v>0.125</v>
      </c>
      <c r="D39" s="83" t="s">
        <v>310</v>
      </c>
    </row>
    <row r="40" spans="2:4" ht="30.75" customHeight="1">
      <c r="B40" s="154">
        <v>44654</v>
      </c>
      <c r="C40" s="82">
        <v>7.2916666666666671E-2</v>
      </c>
      <c r="D40" s="83" t="s">
        <v>311</v>
      </c>
    </row>
    <row r="41" spans="2:4" ht="30.75" customHeight="1" thickBot="1">
      <c r="B41" s="155">
        <v>44655</v>
      </c>
      <c r="C41" s="80">
        <v>4.1666666666666664E-2</v>
      </c>
      <c r="D41" s="30" t="s">
        <v>312</v>
      </c>
    </row>
    <row r="42" spans="2:4" ht="30.75" customHeight="1" thickTop="1">
      <c r="B42" s="154">
        <v>44681</v>
      </c>
      <c r="C42" s="82">
        <v>0.33333333333333331</v>
      </c>
      <c r="D42" s="83" t="s">
        <v>381</v>
      </c>
    </row>
    <row r="43" spans="2:4" ht="30.75" customHeight="1">
      <c r="B43" s="154">
        <v>44688</v>
      </c>
      <c r="C43" s="82">
        <v>0.10416666666666667</v>
      </c>
      <c r="D43" s="83" t="s">
        <v>382</v>
      </c>
    </row>
    <row r="44" spans="2:4" ht="30.75" customHeight="1" thickBot="1">
      <c r="B44" s="155">
        <v>44689</v>
      </c>
      <c r="C44" s="80">
        <v>0.20833333333333334</v>
      </c>
      <c r="D44" s="30" t="s">
        <v>383</v>
      </c>
    </row>
    <row r="45" spans="2:4" ht="30.75" customHeight="1" thickTop="1">
      <c r="B45" s="154">
        <v>44697</v>
      </c>
      <c r="C45" s="84">
        <v>4.1666666666666664E-2</v>
      </c>
      <c r="D45" s="76" t="s">
        <v>351</v>
      </c>
    </row>
    <row r="46" spans="2:4" ht="30.75" customHeight="1">
      <c r="B46" s="154">
        <v>44697</v>
      </c>
      <c r="C46" s="82">
        <v>0.125</v>
      </c>
      <c r="D46" s="83" t="s">
        <v>352</v>
      </c>
    </row>
    <row r="47" spans="2:4" ht="30.75" customHeight="1">
      <c r="B47" s="154">
        <v>44697</v>
      </c>
      <c r="C47" s="82">
        <v>0.16666666666666666</v>
      </c>
      <c r="D47" s="83" t="s">
        <v>353</v>
      </c>
    </row>
    <row r="48" spans="2:4" ht="30.75" customHeight="1">
      <c r="B48" s="154">
        <v>44697</v>
      </c>
      <c r="C48" s="82">
        <v>8.3333333333333329E-2</v>
      </c>
      <c r="D48" s="83" t="s">
        <v>354</v>
      </c>
    </row>
    <row r="49" spans="2:4" ht="30.75" customHeight="1">
      <c r="B49" s="154">
        <v>44698</v>
      </c>
      <c r="C49" s="82">
        <v>0.16666666666666666</v>
      </c>
      <c r="D49" s="83" t="s">
        <v>355</v>
      </c>
    </row>
    <row r="50" spans="2:4" ht="30.75" customHeight="1">
      <c r="B50" s="154">
        <v>44699</v>
      </c>
      <c r="C50" s="82">
        <v>0.45833333333333331</v>
      </c>
      <c r="D50" s="83" t="s">
        <v>358</v>
      </c>
    </row>
    <row r="51" spans="2:4" ht="30.75" customHeight="1">
      <c r="B51" s="154">
        <v>44700</v>
      </c>
      <c r="C51" s="82">
        <v>0.29166666666666669</v>
      </c>
      <c r="D51" s="83" t="s">
        <v>363</v>
      </c>
    </row>
    <row r="52" spans="2:4" ht="30.75" customHeight="1">
      <c r="B52" s="154">
        <v>44700</v>
      </c>
      <c r="C52" s="82">
        <v>8.3333333333333329E-2</v>
      </c>
      <c r="D52" s="83" t="s">
        <v>364</v>
      </c>
    </row>
    <row r="53" spans="2:4" ht="30.75" customHeight="1">
      <c r="B53" s="154">
        <v>44700</v>
      </c>
      <c r="C53" s="82">
        <v>3.125E-2</v>
      </c>
      <c r="D53" s="83" t="s">
        <v>365</v>
      </c>
    </row>
    <row r="54" spans="2:4" ht="30.75" customHeight="1">
      <c r="B54" s="154">
        <v>44700</v>
      </c>
      <c r="C54" s="82">
        <v>1.0416666666666666E-2</v>
      </c>
      <c r="D54" s="83" t="s">
        <v>366</v>
      </c>
    </row>
    <row r="55" spans="2:4" ht="30.75" customHeight="1">
      <c r="B55" s="154">
        <v>44704</v>
      </c>
      <c r="C55" s="82">
        <v>8.3333333333333329E-2</v>
      </c>
      <c r="D55" s="83" t="s">
        <v>379</v>
      </c>
    </row>
    <row r="56" spans="2:4" ht="30.75" customHeight="1">
      <c r="B56" s="154">
        <v>44704</v>
      </c>
      <c r="C56" s="82">
        <v>0.125</v>
      </c>
      <c r="D56" s="83" t="s">
        <v>380</v>
      </c>
    </row>
    <row r="57" spans="2:4" ht="30.75" customHeight="1">
      <c r="B57" s="158"/>
      <c r="C57" s="127"/>
      <c r="D57" s="97"/>
    </row>
    <row r="58" spans="2:4" ht="30.75" customHeight="1">
      <c r="B58" s="158"/>
      <c r="C58" s="127"/>
      <c r="D58" s="97"/>
    </row>
    <row r="59" spans="2:4" ht="30.75" customHeight="1">
      <c r="B59" s="158"/>
      <c r="C59" s="127"/>
      <c r="D59" s="97"/>
    </row>
    <row r="60" spans="2:4" ht="30.75" customHeight="1">
      <c r="B60" s="158"/>
      <c r="C60" s="127"/>
      <c r="D60" s="97"/>
    </row>
    <row r="61" spans="2:4" ht="30.75" customHeight="1">
      <c r="B61" s="158"/>
      <c r="C61" s="127"/>
      <c r="D61" s="97"/>
    </row>
    <row r="62" spans="2:4" ht="30.75" customHeight="1">
      <c r="B62" s="158"/>
      <c r="C62" s="127"/>
      <c r="D62" s="97"/>
    </row>
    <row r="63" spans="2:4" ht="30.75" customHeight="1">
      <c r="B63" s="158"/>
      <c r="C63" s="127"/>
      <c r="D63" s="97"/>
    </row>
    <row r="64" spans="2:4" ht="30.75" customHeight="1">
      <c r="B64" s="158"/>
      <c r="C64" s="127"/>
      <c r="D64" s="97"/>
    </row>
    <row r="65" spans="2:4" ht="30.75" customHeight="1">
      <c r="B65" s="158"/>
      <c r="C65" s="127"/>
      <c r="D65" s="97"/>
    </row>
    <row r="66" spans="2:4" ht="30.75" customHeight="1">
      <c r="B66" s="158"/>
      <c r="C66" s="127"/>
      <c r="D66" s="97"/>
    </row>
    <row r="67" spans="2:4" ht="30.75" customHeight="1">
      <c r="B67" s="158"/>
      <c r="C67" s="127"/>
      <c r="D67" s="97"/>
    </row>
    <row r="68" spans="2:4" ht="30.75" customHeight="1">
      <c r="B68" s="158"/>
      <c r="C68" s="127"/>
      <c r="D68" s="97"/>
    </row>
    <row r="69" spans="2:4" ht="30.75" customHeight="1">
      <c r="B69" s="158"/>
      <c r="C69" s="127"/>
      <c r="D69" s="97"/>
    </row>
    <row r="70" spans="2:4" ht="30.75" customHeight="1">
      <c r="B70" s="158"/>
      <c r="C70" s="127"/>
      <c r="D70" s="97"/>
    </row>
    <row r="71" spans="2:4" ht="30.75" customHeight="1">
      <c r="B71" s="158"/>
      <c r="C71" s="127"/>
      <c r="D71" s="97"/>
    </row>
    <row r="72" spans="2:4" ht="30.75" customHeight="1">
      <c r="B72" s="158"/>
      <c r="C72" s="127"/>
      <c r="D72" s="97"/>
    </row>
    <row r="73" spans="2:4" ht="30.75" customHeight="1">
      <c r="B73" s="158"/>
      <c r="C73" s="127"/>
      <c r="D73" s="97"/>
    </row>
    <row r="74" spans="2:4" ht="30.75" customHeight="1">
      <c r="B74" s="158"/>
      <c r="C74" s="127"/>
      <c r="D74" s="97"/>
    </row>
    <row r="75" spans="2:4" ht="30.75" customHeight="1">
      <c r="B75" s="158"/>
      <c r="C75" s="127"/>
      <c r="D75" s="97"/>
    </row>
    <row r="76" spans="2:4" ht="30.75" customHeight="1">
      <c r="B76" s="158"/>
      <c r="C76" s="128"/>
      <c r="D76" s="126"/>
    </row>
    <row r="77" spans="2:4" ht="30.75" customHeight="1"/>
    <row r="78" spans="2:4" ht="30.75" customHeight="1"/>
    <row r="79" spans="2:4" ht="30.75" customHeight="1"/>
    <row r="80" spans="2:4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K296"/>
  <sheetViews>
    <sheetView showGridLines="0" zoomScale="110" zoomScaleNormal="70" workbookViewId="0">
      <pane ySplit="1" topLeftCell="A272" activePane="bottomLeft" state="frozen"/>
      <selection pane="bottomLeft" activeCell="F289" sqref="F289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3" bestFit="1" customWidth="1"/>
    <col min="8" max="8" width="10.875" style="91"/>
    <col min="9" max="9" width="2" bestFit="1" customWidth="1"/>
    <col min="10" max="10" width="9.375" style="91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.25">
      <c r="B2" s="138" t="s">
        <v>8</v>
      </c>
      <c r="C2" s="139"/>
      <c r="D2" s="139"/>
      <c r="E2" s="139"/>
      <c r="F2" s="2"/>
      <c r="H2" s="92"/>
      <c r="J2" s="92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1">
        <f>SUM(JDB_Angela!C3:C9)</f>
        <v>0.18402777777777776</v>
      </c>
      <c r="I21" t="s">
        <v>222</v>
      </c>
      <c r="J21" s="91">
        <f>F1/7*A21</f>
        <v>0.90476190476190466</v>
      </c>
    </row>
    <row r="25" spans="1:10" ht="26.25">
      <c r="A25" s="1"/>
      <c r="B25" s="138" t="s">
        <v>3</v>
      </c>
      <c r="C25" s="139"/>
      <c r="D25" s="139"/>
      <c r="E25" s="139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1">
        <f>SUM(JDB_Angela!C10:C29)</f>
        <v>0.68055555555555547</v>
      </c>
      <c r="I53" t="s">
        <v>222</v>
      </c>
      <c r="J53" s="91">
        <f>F1/7*A53</f>
        <v>1.3333333333333333</v>
      </c>
    </row>
    <row r="57" spans="1:10" ht="26.25">
      <c r="B57" s="138" t="s">
        <v>4</v>
      </c>
      <c r="C57" s="139"/>
      <c r="D57" s="139"/>
      <c r="E57" s="139"/>
    </row>
    <row r="58" spans="1:10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1">
        <f>SUM(JDB_Angela!C30:C39)</f>
        <v>0.49652777777777779</v>
      </c>
      <c r="I78" t="s">
        <v>222</v>
      </c>
      <c r="J78" s="91">
        <f>F1/7*A78</f>
        <v>1</v>
      </c>
    </row>
    <row r="82" spans="1:5" ht="26.25">
      <c r="B82" s="138" t="s">
        <v>5</v>
      </c>
      <c r="C82" s="139"/>
      <c r="D82" s="139"/>
      <c r="E82" s="139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1">
        <f>SUM(JDB_Angela!C40:C50)</f>
        <v>0.35416666666666657</v>
      </c>
      <c r="I103" t="s">
        <v>222</v>
      </c>
      <c r="J103" s="91">
        <f>F1/7*A103</f>
        <v>1</v>
      </c>
    </row>
    <row r="107" spans="1:10" ht="26.25">
      <c r="B107" s="138" t="s">
        <v>6</v>
      </c>
      <c r="C107" s="139"/>
      <c r="D107" s="139"/>
      <c r="E107" s="139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1">
        <f>SUM(JDB_Angela!C51:C54)</f>
        <v>4.8611111111111105E-2</v>
      </c>
      <c r="I146" s="93" t="s">
        <v>222</v>
      </c>
      <c r="J146" s="94">
        <f>F1/7*A146</f>
        <v>1.857142857142857</v>
      </c>
    </row>
    <row r="150" spans="1:10" ht="26.25">
      <c r="B150" s="138" t="s">
        <v>9</v>
      </c>
      <c r="C150" s="139"/>
      <c r="D150" s="139"/>
      <c r="E150" s="139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>
      <c r="A187">
        <v>37</v>
      </c>
      <c r="B187" s="99">
        <f t="shared" si="17"/>
        <v>44623</v>
      </c>
      <c r="C187" s="100">
        <f t="shared" si="18"/>
        <v>4.7619047619046229E-2</v>
      </c>
      <c r="D187" s="100">
        <f t="shared" si="19"/>
        <v>1.1577380952380953</v>
      </c>
      <c r="E187" s="101">
        <f t="shared" si="20"/>
        <v>0.65709459459459463</v>
      </c>
      <c r="G187" t="s">
        <v>221</v>
      </c>
      <c r="H187" s="91">
        <f>SUM(JDB_Angela!C55:C64)</f>
        <v>0.52083333333333326</v>
      </c>
      <c r="I187" t="s">
        <v>222</v>
      </c>
      <c r="J187" s="91">
        <f>F1/7*A187</f>
        <v>1.7619047619047619</v>
      </c>
    </row>
    <row r="188" spans="1:10">
      <c r="B188" s="105"/>
      <c r="C188" s="106"/>
      <c r="D188" s="106"/>
      <c r="E188" s="107"/>
    </row>
    <row r="189" spans="1:10">
      <c r="B189" s="102"/>
      <c r="C189" s="103"/>
      <c r="D189" s="103"/>
      <c r="E189" s="104"/>
    </row>
    <row r="190" spans="1:10">
      <c r="B190" s="102"/>
      <c r="C190" s="103"/>
      <c r="D190" s="103"/>
      <c r="E190" s="104"/>
    </row>
    <row r="191" spans="1:10" ht="26.25">
      <c r="B191" s="138" t="s">
        <v>253</v>
      </c>
      <c r="C191" s="139"/>
      <c r="D191" s="139"/>
      <c r="E191" s="139"/>
    </row>
    <row r="192" spans="1:10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1">
        <f>SUM(JDB_Angela!C65:C79)</f>
        <v>0.4861111111111111</v>
      </c>
      <c r="I213" t="s">
        <v>222</v>
      </c>
      <c r="J213" s="91">
        <f>$F$1/7*A213</f>
        <v>1.0476190476190474</v>
      </c>
    </row>
    <row r="217" spans="1:10" ht="26.25">
      <c r="B217" s="138" t="s">
        <v>307</v>
      </c>
      <c r="C217" s="139"/>
      <c r="D217" s="139"/>
      <c r="E217" s="139"/>
      <c r="H217"/>
      <c r="J217"/>
    </row>
    <row r="218" spans="1:10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2" si="28">D223</f>
        <v>0.73511904761904745</v>
      </c>
      <c r="E224" s="9">
        <f t="shared" si="25"/>
        <v>0.70170454545454541</v>
      </c>
      <c r="H224"/>
      <c r="J224"/>
    </row>
    <row r="225" spans="1:10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0.25942460317460297</v>
      </c>
      <c r="E235" s="9">
        <f t="shared" si="25"/>
        <v>0.24763257575757561</v>
      </c>
    </row>
    <row r="236" spans="1:10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0.25942460317460297</v>
      </c>
      <c r="E236" s="9">
        <f t="shared" si="25"/>
        <v>0.24763257575757561</v>
      </c>
      <c r="H236"/>
      <c r="J236"/>
    </row>
    <row r="237" spans="1:10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0.25942460317460297</v>
      </c>
      <c r="E237" s="9">
        <f t="shared" si="25"/>
        <v>0.24763257575757561</v>
      </c>
    </row>
    <row r="238" spans="1:10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0.25942460317460297</v>
      </c>
      <c r="E238" s="9">
        <f t="shared" si="25"/>
        <v>0.24763257575757561</v>
      </c>
    </row>
    <row r="239" spans="1:10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0.25942460317460297</v>
      </c>
      <c r="E239" s="9">
        <f t="shared" si="25"/>
        <v>0.24763257575757561</v>
      </c>
      <c r="G239" t="s">
        <v>221</v>
      </c>
      <c r="H239" s="91">
        <f>SUM(JDB_Angela!C80:C92)</f>
        <v>0.62152777777777768</v>
      </c>
      <c r="I239" t="s">
        <v>222</v>
      </c>
      <c r="J239" s="91">
        <f>$F$1/7*A239</f>
        <v>1.0476190476190474</v>
      </c>
    </row>
    <row r="243" spans="1:10" ht="26.25">
      <c r="B243" s="138" t="s">
        <v>327</v>
      </c>
      <c r="C243" s="139"/>
      <c r="D243" s="139"/>
      <c r="E243" s="139"/>
      <c r="H243"/>
      <c r="J243"/>
    </row>
    <row r="244" spans="1:10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D252-(JDB_Angela!C93)</f>
        <v>1.0882936507936507</v>
      </c>
      <c r="E253" s="9">
        <f t="shared" si="31"/>
        <v>0.9936594202898551</v>
      </c>
      <c r="H253"/>
      <c r="J253"/>
    </row>
    <row r="254" spans="1:10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1.0882936507936507</v>
      </c>
      <c r="E254" s="9">
        <f t="shared" si="31"/>
        <v>0.9936594202898551</v>
      </c>
      <c r="H254"/>
      <c r="J254"/>
    </row>
    <row r="255" spans="1:10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1.0882936507936507</v>
      </c>
      <c r="E255" s="9">
        <f t="shared" si="31"/>
        <v>0.9936594202898551</v>
      </c>
      <c r="H255"/>
      <c r="J255"/>
    </row>
    <row r="256" spans="1:10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1.0882936507936507</v>
      </c>
      <c r="E256" s="9">
        <f t="shared" si="31"/>
        <v>0.9936594202898551</v>
      </c>
      <c r="H256"/>
      <c r="J256"/>
    </row>
    <row r="257" spans="1:10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1.0882936507936507</v>
      </c>
      <c r="E257" s="9">
        <f t="shared" si="31"/>
        <v>0.9936594202898551</v>
      </c>
      <c r="H257"/>
      <c r="J257"/>
    </row>
    <row r="258" spans="1:10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1.0882936507936507</v>
      </c>
      <c r="E258" s="9">
        <f t="shared" si="31"/>
        <v>0.9936594202898551</v>
      </c>
      <c r="H258"/>
      <c r="J258"/>
    </row>
    <row r="259" spans="1:10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1.0882936507936507</v>
      </c>
      <c r="E259" s="9">
        <f t="shared" si="31"/>
        <v>0.9936594202898551</v>
      </c>
      <c r="H259"/>
      <c r="J259"/>
    </row>
    <row r="260" spans="1:10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1.0882936507936507</v>
      </c>
      <c r="E260" s="9">
        <f t="shared" si="31"/>
        <v>0.9936594202898551</v>
      </c>
      <c r="H260"/>
      <c r="J260"/>
    </row>
    <row r="261" spans="1:10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D260-(JDB_Angela!C94)</f>
        <v>1.046626984126984</v>
      </c>
      <c r="E261" s="9">
        <f t="shared" si="31"/>
        <v>0.95561594202898548</v>
      </c>
    </row>
    <row r="262" spans="1:10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1.046626984126984</v>
      </c>
      <c r="E262" s="9">
        <f t="shared" si="31"/>
        <v>0.95561594202898548</v>
      </c>
      <c r="H262"/>
      <c r="J262"/>
    </row>
    <row r="263" spans="1:10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1.046626984126984</v>
      </c>
      <c r="E263" s="9">
        <f t="shared" si="31"/>
        <v>0.95561594202898548</v>
      </c>
    </row>
    <row r="264" spans="1:10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1.046626984126984</v>
      </c>
      <c r="E264" s="9">
        <f t="shared" si="31"/>
        <v>0.95561594202898548</v>
      </c>
    </row>
    <row r="265" spans="1:10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1.046626984126984</v>
      </c>
      <c r="E265" s="9">
        <f t="shared" si="31"/>
        <v>0.95561594202898548</v>
      </c>
    </row>
    <row r="266" spans="1:10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1.046626984126984</v>
      </c>
      <c r="E266" s="9">
        <f t="shared" si="31"/>
        <v>0.95561594202898548</v>
      </c>
      <c r="G266" t="s">
        <v>221</v>
      </c>
      <c r="H266" s="122">
        <f>SUM(JDB_Angela!C93:C94)</f>
        <v>4.8611111111111105E-2</v>
      </c>
      <c r="I266" t="s">
        <v>222</v>
      </c>
      <c r="J266" s="91">
        <f>$F$1/7*A266</f>
        <v>1.0952380952380951</v>
      </c>
    </row>
    <row r="270" spans="1:10" ht="26.25">
      <c r="B270" s="138" t="s">
        <v>328</v>
      </c>
      <c r="C270" s="139"/>
      <c r="D270" s="139"/>
      <c r="E270" s="139"/>
      <c r="H270"/>
      <c r="J270"/>
    </row>
    <row r="271" spans="1:10">
      <c r="A271">
        <v>1</v>
      </c>
      <c r="B271" s="4">
        <f>B266+1</f>
        <v>44691</v>
      </c>
      <c r="C271" s="5">
        <f>($F$1/7)*A294</f>
        <v>1.1428571428571428</v>
      </c>
      <c r="D271" s="5">
        <f>C271-(JDB_Angela!C95)</f>
        <v>1.1011904761904761</v>
      </c>
      <c r="E271" s="9">
        <f>D271/$C$271</f>
        <v>0.96354166666666663</v>
      </c>
      <c r="H271"/>
      <c r="J271"/>
    </row>
    <row r="272" spans="1:10">
      <c r="A272">
        <v>2</v>
      </c>
      <c r="B272" s="4">
        <f>B271+1</f>
        <v>44692</v>
      </c>
      <c r="C272" s="5">
        <f>C271-(($F$1/7))</f>
        <v>1.0952380952380951</v>
      </c>
      <c r="D272" s="5">
        <f>D271-(JDB_Angela!C96)</f>
        <v>1.0386904761904761</v>
      </c>
      <c r="E272" s="9">
        <f t="shared" ref="E272:E291" si="35">D272/$C$271</f>
        <v>0.90885416666666663</v>
      </c>
      <c r="H272"/>
      <c r="J272"/>
    </row>
    <row r="273" spans="1:10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1.0386904761904761</v>
      </c>
      <c r="E273" s="9">
        <f t="shared" si="35"/>
        <v>0.90885416666666663</v>
      </c>
      <c r="H273"/>
      <c r="J273"/>
    </row>
    <row r="274" spans="1:10">
      <c r="A274">
        <v>4</v>
      </c>
      <c r="B274" s="4">
        <f t="shared" si="36"/>
        <v>44694</v>
      </c>
      <c r="C274" s="5">
        <f t="shared" si="37"/>
        <v>0.99999999999999978</v>
      </c>
      <c r="D274" s="5">
        <f>D273-(JDB_Angela!C97+JDB_Angela!C98)</f>
        <v>0.96577380952380942</v>
      </c>
      <c r="E274" s="9">
        <f t="shared" si="35"/>
        <v>0.84505208333333326</v>
      </c>
      <c r="H274"/>
      <c r="J274"/>
    </row>
    <row r="275" spans="1:10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0.96577380952380942</v>
      </c>
      <c r="E275" s="9">
        <f t="shared" si="35"/>
        <v>0.84505208333333326</v>
      </c>
      <c r="H275"/>
      <c r="J275"/>
    </row>
    <row r="276" spans="1:10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0.96577380952380942</v>
      </c>
      <c r="E276" s="9">
        <f t="shared" si="35"/>
        <v>0.84505208333333326</v>
      </c>
      <c r="H276"/>
      <c r="J276"/>
    </row>
    <row r="277" spans="1:10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D276-(JDB_Angela!C99+JDB_Angela!C100+JDB_Angela!C101+JDB_Angela!C102+JDB_Angela!C103+JDB_Angela!C104)</f>
        <v>0.521329365079365</v>
      </c>
      <c r="E277" s="9">
        <f t="shared" si="35"/>
        <v>0.45616319444444442</v>
      </c>
      <c r="H277"/>
      <c r="J277"/>
    </row>
    <row r="278" spans="1:10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D277-(JDB_Commun!C30)</f>
        <v>0.44841269841269832</v>
      </c>
      <c r="E278" s="9">
        <f t="shared" si="35"/>
        <v>0.39236111111111105</v>
      </c>
      <c r="H278"/>
      <c r="J278"/>
    </row>
    <row r="279" spans="1:10">
      <c r="A279">
        <v>9</v>
      </c>
      <c r="B279" s="4">
        <f t="shared" si="36"/>
        <v>44699</v>
      </c>
      <c r="C279" s="5">
        <f t="shared" si="37"/>
        <v>0.76190476190476142</v>
      </c>
      <c r="D279" s="5">
        <f t="shared" si="38"/>
        <v>0.44841269841269832</v>
      </c>
      <c r="E279" s="9">
        <f t="shared" si="35"/>
        <v>0.39236111111111105</v>
      </c>
      <c r="H279"/>
      <c r="J279"/>
    </row>
    <row r="280" spans="1:10">
      <c r="A280">
        <v>10</v>
      </c>
      <c r="B280" s="4">
        <f t="shared" si="36"/>
        <v>44700</v>
      </c>
      <c r="C280" s="5">
        <f t="shared" si="37"/>
        <v>0.71428571428571375</v>
      </c>
      <c r="D280" s="5">
        <f t="shared" si="38"/>
        <v>0.44841269841269832</v>
      </c>
      <c r="E280" s="9">
        <f t="shared" si="35"/>
        <v>0.39236111111111105</v>
      </c>
      <c r="H280"/>
      <c r="J280"/>
    </row>
    <row r="281" spans="1:10">
      <c r="A281">
        <v>11</v>
      </c>
      <c r="B281" s="4">
        <f t="shared" si="36"/>
        <v>44701</v>
      </c>
      <c r="C281" s="5">
        <f t="shared" si="37"/>
        <v>0.66666666666666607</v>
      </c>
      <c r="D281" s="5">
        <f t="shared" si="38"/>
        <v>0.44841269841269832</v>
      </c>
      <c r="E281" s="9">
        <f t="shared" si="35"/>
        <v>0.39236111111111105</v>
      </c>
      <c r="H281"/>
      <c r="J281"/>
    </row>
    <row r="282" spans="1:10">
      <c r="A282">
        <v>12</v>
      </c>
      <c r="B282" s="4">
        <f t="shared" si="36"/>
        <v>44702</v>
      </c>
      <c r="C282" s="5">
        <f t="shared" si="37"/>
        <v>0.6190476190476184</v>
      </c>
      <c r="D282" s="5">
        <f t="shared" si="38"/>
        <v>0.44841269841269832</v>
      </c>
      <c r="E282" s="9">
        <f t="shared" si="35"/>
        <v>0.39236111111111105</v>
      </c>
      <c r="H282"/>
      <c r="J282"/>
    </row>
    <row r="283" spans="1:10">
      <c r="A283">
        <v>13</v>
      </c>
      <c r="B283" s="4">
        <f t="shared" si="36"/>
        <v>44703</v>
      </c>
      <c r="C283" s="5">
        <f t="shared" si="37"/>
        <v>0.57142857142857073</v>
      </c>
      <c r="D283" s="5">
        <f t="shared" si="38"/>
        <v>0.44841269841269832</v>
      </c>
      <c r="E283" s="9">
        <f t="shared" si="35"/>
        <v>0.39236111111111105</v>
      </c>
      <c r="H283"/>
      <c r="J283"/>
    </row>
    <row r="284" spans="1:10">
      <c r="A284">
        <v>14</v>
      </c>
      <c r="B284" s="4">
        <f t="shared" si="36"/>
        <v>44704</v>
      </c>
      <c r="C284" s="5">
        <f t="shared" si="37"/>
        <v>0.52380952380952306</v>
      </c>
      <c r="D284" s="5">
        <f>D283-(JDB_Angela!C105+JDB_Angela!C106+JDB_Angela!C107+JDB_Angela!C108+JDB_Angela!C109)</f>
        <v>0.23660714285714277</v>
      </c>
      <c r="E284" s="9">
        <f t="shared" si="35"/>
        <v>0.20703124999999994</v>
      </c>
      <c r="H284"/>
      <c r="J284"/>
    </row>
    <row r="285" spans="1:10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D284-(JDB_Angela!C110)</f>
        <v>0.11160714285714277</v>
      </c>
      <c r="E285" s="9">
        <f t="shared" si="35"/>
        <v>9.7656249999999931E-2</v>
      </c>
      <c r="H285"/>
      <c r="J285"/>
    </row>
    <row r="286" spans="1:10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D285-(JDB_Angela!C111)</f>
        <v>7.4404761904760947E-3</v>
      </c>
      <c r="E286" s="9">
        <f t="shared" si="35"/>
        <v>6.5104166666665828E-3</v>
      </c>
      <c r="H286"/>
      <c r="J286"/>
    </row>
    <row r="287" spans="1:10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D286-(JDB_Commun!C31)</f>
        <v>-7.5892857142857234E-2</v>
      </c>
      <c r="E287" s="9">
        <f t="shared" si="35"/>
        <v>-6.6406250000000083E-2</v>
      </c>
      <c r="H287"/>
      <c r="J287"/>
    </row>
    <row r="288" spans="1:10">
      <c r="A288">
        <v>18</v>
      </c>
      <c r="B288" s="4">
        <f t="shared" si="36"/>
        <v>44708</v>
      </c>
      <c r="C288" s="5">
        <f t="shared" si="37"/>
        <v>0.33333333333333259</v>
      </c>
      <c r="D288" s="5">
        <f t="shared" si="38"/>
        <v>-7.5892857142857234E-2</v>
      </c>
      <c r="E288" s="9">
        <f t="shared" si="35"/>
        <v>-6.6406250000000083E-2</v>
      </c>
    </row>
    <row r="289" spans="1:11">
      <c r="A289">
        <v>19</v>
      </c>
      <c r="B289" s="4">
        <f t="shared" si="36"/>
        <v>44709</v>
      </c>
      <c r="C289" s="5">
        <f t="shared" si="37"/>
        <v>0.28571428571428498</v>
      </c>
      <c r="D289" s="5">
        <f t="shared" si="38"/>
        <v>-7.5892857142857234E-2</v>
      </c>
      <c r="E289" s="9">
        <f t="shared" si="35"/>
        <v>-6.6406250000000083E-2</v>
      </c>
      <c r="H289"/>
      <c r="J289"/>
    </row>
    <row r="290" spans="1:11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-7.5892857142857234E-2</v>
      </c>
      <c r="E290" s="9">
        <f t="shared" si="35"/>
        <v>-6.6406250000000083E-2</v>
      </c>
    </row>
    <row r="291" spans="1:11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-7.5892857142857234E-2</v>
      </c>
      <c r="E291" s="9">
        <f t="shared" si="35"/>
        <v>-6.6406250000000083E-2</v>
      </c>
      <c r="G291" t="s">
        <v>221</v>
      </c>
      <c r="H291" s="122">
        <f>SUM(JDB_Angela!C95:C111)</f>
        <v>1.0625</v>
      </c>
      <c r="I291" t="s">
        <v>222</v>
      </c>
      <c r="J291" s="91">
        <f>$F$1/7*A294</f>
        <v>1.1428571428571428</v>
      </c>
    </row>
    <row r="292" spans="1:11">
      <c r="A292">
        <v>22</v>
      </c>
      <c r="B292" s="4">
        <f t="shared" si="36"/>
        <v>44712</v>
      </c>
      <c r="C292" s="5">
        <f t="shared" si="37"/>
        <v>0.14285714285714213</v>
      </c>
      <c r="D292" s="5">
        <f t="shared" si="38"/>
        <v>-7.5892857142857234E-2</v>
      </c>
      <c r="E292" s="9">
        <f t="shared" ref="E292:E294" si="39">D292/$C$271</f>
        <v>-6.6406250000000083E-2</v>
      </c>
    </row>
    <row r="293" spans="1:11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-7.5892857142857234E-2</v>
      </c>
      <c r="E293" s="9">
        <f t="shared" si="39"/>
        <v>-6.6406250000000083E-2</v>
      </c>
    </row>
    <row r="294" spans="1:11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-7.5892857142857234E-2</v>
      </c>
      <c r="E294" s="9">
        <f t="shared" si="39"/>
        <v>-6.6406250000000083E-2</v>
      </c>
    </row>
    <row r="295" spans="1:11">
      <c r="G295" t="s">
        <v>384</v>
      </c>
      <c r="H295" s="91">
        <f>H21+H53+H78+H103+H146+H187+H213+H239+H266+H291+SUM(JDB_Commun!C3:C31)</f>
        <v>5.9513888888888893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>
      <c r="J296" s="91">
        <v>9</v>
      </c>
      <c r="K296" t="s">
        <v>385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6" priority="12" timePeriod="today">
      <formula>FLOOR(B1,1)=TODAY()</formula>
    </cfRule>
  </conditionalFormatting>
  <conditionalFormatting sqref="B150:E190">
    <cfRule type="timePeriod" dxfId="45" priority="11" timePeriod="today">
      <formula>FLOOR(B150,1)=TODAY()</formula>
    </cfRule>
  </conditionalFormatting>
  <conditionalFormatting sqref="B25:E25">
    <cfRule type="timePeriod" dxfId="44" priority="10" timePeriod="today">
      <formula>FLOOR(B25,1)=TODAY()</formula>
    </cfRule>
  </conditionalFormatting>
  <conditionalFormatting sqref="B22:E24">
    <cfRule type="timePeriod" dxfId="43" priority="9" timePeriod="today">
      <formula>FLOOR(B22,1)=TODAY()</formula>
    </cfRule>
  </conditionalFormatting>
  <conditionalFormatting sqref="B54:E57">
    <cfRule type="timePeriod" dxfId="42" priority="8" timePeriod="today">
      <formula>FLOOR(B54,1)=TODAY()</formula>
    </cfRule>
  </conditionalFormatting>
  <conditionalFormatting sqref="B107:E107">
    <cfRule type="timePeriod" dxfId="41" priority="7" timePeriod="today">
      <formula>FLOOR(B107,1)=TODAY()</formula>
    </cfRule>
  </conditionalFormatting>
  <conditionalFormatting sqref="B191:E191">
    <cfRule type="timePeriod" dxfId="40" priority="5" timePeriod="today">
      <formula>FLOOR(B191,1)=TODAY()</formula>
    </cfRule>
  </conditionalFormatting>
  <conditionalFormatting sqref="B192:E213">
    <cfRule type="timePeriod" dxfId="39" priority="4" timePeriod="today">
      <formula>FLOOR(B192,1)=TODAY()</formula>
    </cfRule>
  </conditionalFormatting>
  <conditionalFormatting sqref="B217:E239">
    <cfRule type="timePeriod" dxfId="38" priority="3" timePeriod="today">
      <formula>FLOOR(B217,1)=TODAY()</formula>
    </cfRule>
  </conditionalFormatting>
  <conditionalFormatting sqref="B243:E266">
    <cfRule type="timePeriod" dxfId="37" priority="2" timePeriod="today">
      <formula>FLOOR(B243,1)=TODAY()</formula>
    </cfRule>
  </conditionalFormatting>
  <conditionalFormatting sqref="B270:E294">
    <cfRule type="timePeriod" dxfId="36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K296"/>
  <sheetViews>
    <sheetView showGridLines="0" zoomScaleNormal="85" workbookViewId="0">
      <pane ySplit="1" topLeftCell="A268" activePane="bottomLeft" state="frozen"/>
      <selection pane="bottomLeft" activeCell="E298" sqref="E298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2.75" bestFit="1" customWidth="1"/>
    <col min="8" max="8" width="10.875" style="91"/>
    <col min="9" max="9" width="2" bestFit="1" customWidth="1"/>
    <col min="10" max="10" width="8.875" style="91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.25">
      <c r="B2" s="138" t="s">
        <v>8</v>
      </c>
      <c r="C2" s="139"/>
      <c r="D2" s="139"/>
      <c r="E2" s="139"/>
      <c r="F2" s="2"/>
      <c r="H2" s="92"/>
      <c r="J2" s="92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1">
        <f>SUM(JDB_Aurelie!C3:C11)</f>
        <v>0.2048611111111111</v>
      </c>
      <c r="I21" t="s">
        <v>222</v>
      </c>
      <c r="J21" s="91">
        <f>F1/7*A21</f>
        <v>0.90476190476190466</v>
      </c>
    </row>
    <row r="25" spans="1:10" ht="26.25">
      <c r="A25" s="1"/>
      <c r="B25" s="138" t="s">
        <v>3</v>
      </c>
      <c r="C25" s="139"/>
      <c r="D25" s="139"/>
      <c r="E25" s="139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1">
        <f>SUM(JDB_Aurelie!C12:C19)</f>
        <v>0.30902777777777779</v>
      </c>
      <c r="I53" t="s">
        <v>222</v>
      </c>
      <c r="J53" s="91">
        <f>F1/7*A53</f>
        <v>1.3333333333333333</v>
      </c>
    </row>
    <row r="57" spans="1:10" ht="26.25">
      <c r="B57" s="138" t="s">
        <v>4</v>
      </c>
      <c r="C57" s="139"/>
      <c r="D57" s="139"/>
      <c r="E57" s="139"/>
    </row>
    <row r="58" spans="1:10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1">
        <f>SUM(JDB_Aurelie!C20:C28)</f>
        <v>0.39236111111111105</v>
      </c>
      <c r="I78" t="s">
        <v>222</v>
      </c>
      <c r="J78" s="91">
        <f>F1/7*A78</f>
        <v>1</v>
      </c>
    </row>
    <row r="82" spans="1:5" ht="26.25">
      <c r="B82" s="138" t="s">
        <v>5</v>
      </c>
      <c r="C82" s="139"/>
      <c r="D82" s="139"/>
      <c r="E82" s="139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1">
        <f>SUM(JDB_Aurelie!C29:C40)</f>
        <v>0.37152777777777773</v>
      </c>
      <c r="I103" t="s">
        <v>222</v>
      </c>
      <c r="J103" s="91">
        <f>F1/7*A103</f>
        <v>1</v>
      </c>
    </row>
    <row r="107" spans="1:10" ht="26.25">
      <c r="B107" s="138" t="s">
        <v>6</v>
      </c>
      <c r="C107" s="139"/>
      <c r="D107" s="139"/>
      <c r="E107" s="139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1">
        <f>SUM(JDB_Aurelie!C41:C47)</f>
        <v>0.25347222222222221</v>
      </c>
      <c r="I146" s="93" t="s">
        <v>222</v>
      </c>
      <c r="J146" s="94">
        <f>F1/7*A146</f>
        <v>1.857142857142857</v>
      </c>
    </row>
    <row r="150" spans="1:10" ht="26.25">
      <c r="B150" s="138" t="s">
        <v>9</v>
      </c>
      <c r="C150" s="139"/>
      <c r="D150" s="139"/>
      <c r="E150" s="139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1">
        <f>SUM(JDB_Aurelie!C48:C54)</f>
        <v>0.72916666666666663</v>
      </c>
      <c r="I187" t="s">
        <v>222</v>
      </c>
      <c r="J187" s="91">
        <f>F1/7*A187</f>
        <v>1.7619047619047619</v>
      </c>
    </row>
    <row r="191" spans="1:10" ht="26.25">
      <c r="B191" s="138" t="s">
        <v>253</v>
      </c>
      <c r="C191" s="139"/>
      <c r="D191" s="139"/>
      <c r="E191" s="139"/>
    </row>
    <row r="192" spans="1:10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1">
        <f>SUM(JDB_Aurelie!C55:C60)</f>
        <v>0.34375</v>
      </c>
      <c r="I213" t="s">
        <v>222</v>
      </c>
      <c r="J213" s="91">
        <f>$F$1/7*A213</f>
        <v>1.0476190476190474</v>
      </c>
    </row>
    <row r="217" spans="1:10" ht="26.25">
      <c r="B217" s="138" t="s">
        <v>307</v>
      </c>
      <c r="C217" s="139"/>
      <c r="D217" s="139"/>
      <c r="E217" s="139"/>
      <c r="H217"/>
      <c r="J217"/>
    </row>
    <row r="218" spans="1:10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0.46428571428571408</v>
      </c>
      <c r="E224" s="9">
        <f t="shared" si="25"/>
        <v>0.44318181818181807</v>
      </c>
      <c r="H224"/>
      <c r="J224"/>
    </row>
    <row r="225" spans="1:10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0.23511904761904742</v>
      </c>
      <c r="E235" s="9">
        <f t="shared" si="25"/>
        <v>0.22443181818181804</v>
      </c>
    </row>
    <row r="236" spans="1:10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0.23511904761904742</v>
      </c>
      <c r="E236" s="9">
        <f t="shared" si="25"/>
        <v>0.22443181818181804</v>
      </c>
    </row>
    <row r="237" spans="1:10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0.23511904761904742</v>
      </c>
      <c r="E237" s="9">
        <f t="shared" si="25"/>
        <v>0.22443181818181804</v>
      </c>
    </row>
    <row r="238" spans="1:10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0.23511904761904742</v>
      </c>
      <c r="E238" s="9">
        <f t="shared" si="25"/>
        <v>0.22443181818181804</v>
      </c>
    </row>
    <row r="239" spans="1:10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0.23511904761904742</v>
      </c>
      <c r="E239" s="9">
        <f t="shared" si="25"/>
        <v>0.22443181818181804</v>
      </c>
      <c r="G239" t="s">
        <v>221</v>
      </c>
      <c r="H239" s="91">
        <f>SUM(JDB_Aurelie!C61:C68)</f>
        <v>0.64583333333333337</v>
      </c>
      <c r="I239" t="s">
        <v>222</v>
      </c>
      <c r="J239" s="91">
        <f>$F$1/7*A239</f>
        <v>1.0476190476190474</v>
      </c>
    </row>
    <row r="243" spans="1:10" ht="26.25">
      <c r="B243" s="138" t="s">
        <v>327</v>
      </c>
      <c r="C243" s="139"/>
      <c r="D243" s="139"/>
      <c r="E243" s="139"/>
      <c r="H243"/>
      <c r="J243"/>
    </row>
    <row r="244" spans="1:10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4" si="34">D245</f>
        <v>1.0952380952380951</v>
      </c>
      <c r="E246" s="9">
        <f t="shared" si="31"/>
        <v>1</v>
      </c>
      <c r="H246"/>
      <c r="J246"/>
    </row>
    <row r="247" spans="1:10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>
      <c r="A252">
        <v>9</v>
      </c>
      <c r="B252" s="4">
        <f t="shared" si="32"/>
        <v>44676</v>
      </c>
      <c r="C252" s="5">
        <f t="shared" si="33"/>
        <v>0.71428571428571375</v>
      </c>
      <c r="D252" s="5">
        <f>D251-(JDB_Aurelie!C69)</f>
        <v>1.0535714285714284</v>
      </c>
      <c r="E252" s="9">
        <f t="shared" si="31"/>
        <v>0.96195652173913038</v>
      </c>
      <c r="H252"/>
      <c r="J252"/>
    </row>
    <row r="253" spans="1:10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D252-(JDB_Aurelie!C70)</f>
        <v>0.95982142857142838</v>
      </c>
      <c r="E253" s="9">
        <f t="shared" si="31"/>
        <v>0.87635869565217384</v>
      </c>
      <c r="H253"/>
      <c r="J253"/>
    </row>
    <row r="254" spans="1:10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0.95982142857142838</v>
      </c>
      <c r="E254" s="9">
        <f t="shared" si="31"/>
        <v>0.87635869565217384</v>
      </c>
      <c r="H254"/>
      <c r="J254"/>
    </row>
    <row r="255" spans="1:10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0.95982142857142838</v>
      </c>
      <c r="E255" s="9">
        <f t="shared" si="31"/>
        <v>0.87635869565217384</v>
      </c>
      <c r="H255"/>
      <c r="J255"/>
    </row>
    <row r="256" spans="1:10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0.95982142857142838</v>
      </c>
      <c r="E256" s="9">
        <f t="shared" si="31"/>
        <v>0.87635869565217384</v>
      </c>
      <c r="H256"/>
      <c r="J256"/>
    </row>
    <row r="257" spans="1:10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D256-(JDB_Aurelie!C71+JDB_Aurelie!C72)</f>
        <v>0.84523809523809501</v>
      </c>
      <c r="E257" s="9">
        <f t="shared" si="31"/>
        <v>0.77173913043478248</v>
      </c>
      <c r="H257"/>
      <c r="J257"/>
    </row>
    <row r="258" spans="1:10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0.84523809523809501</v>
      </c>
      <c r="E258" s="9">
        <f t="shared" si="31"/>
        <v>0.77173913043478248</v>
      </c>
      <c r="H258"/>
      <c r="J258"/>
    </row>
    <row r="259" spans="1:10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0.84523809523809501</v>
      </c>
      <c r="E259" s="9">
        <f t="shared" si="31"/>
        <v>0.77173913043478248</v>
      </c>
      <c r="H259"/>
      <c r="J259"/>
    </row>
    <row r="260" spans="1:10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D259-(JDB_Aurelie!C73)</f>
        <v>0.80357142857142838</v>
      </c>
      <c r="E260" s="9">
        <f t="shared" si="31"/>
        <v>0.73369565217391297</v>
      </c>
      <c r="H260"/>
      <c r="J260"/>
    </row>
    <row r="261" spans="1:10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0.80357142857142838</v>
      </c>
      <c r="E261" s="9">
        <f t="shared" si="31"/>
        <v>0.73369565217391297</v>
      </c>
    </row>
    <row r="262" spans="1:10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0.80357142857142838</v>
      </c>
      <c r="E262" s="9">
        <f t="shared" si="31"/>
        <v>0.73369565217391297</v>
      </c>
      <c r="H262"/>
      <c r="J262"/>
    </row>
    <row r="263" spans="1:10">
      <c r="A263">
        <v>20</v>
      </c>
      <c r="B263" s="4">
        <f t="shared" si="32"/>
        <v>44687</v>
      </c>
      <c r="C263" s="5">
        <f t="shared" si="33"/>
        <v>0.19047619047618974</v>
      </c>
      <c r="D263" s="5">
        <f>D262-(JDB_Aurelie!C74)</f>
        <v>0.67857142857142838</v>
      </c>
      <c r="E263" s="9">
        <f t="shared" si="31"/>
        <v>0.61956521739130421</v>
      </c>
    </row>
    <row r="264" spans="1:10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0.67857142857142838</v>
      </c>
      <c r="E264" s="9">
        <f t="shared" si="31"/>
        <v>0.61956521739130421</v>
      </c>
    </row>
    <row r="265" spans="1:10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D264-(JDB_Aurelie!C76)</f>
        <v>0.65773809523809501</v>
      </c>
      <c r="E265" s="9">
        <f t="shared" si="31"/>
        <v>0.6005434782608694</v>
      </c>
    </row>
    <row r="266" spans="1:10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>D265-(JDB_Aurelie!C76+JDB_Aurelie!C77)</f>
        <v>0.59523809523809501</v>
      </c>
      <c r="E266" s="9">
        <f t="shared" si="31"/>
        <v>0.54347826086956508</v>
      </c>
      <c r="G266" t="s">
        <v>221</v>
      </c>
      <c r="H266" s="122">
        <f>SUM(JDB_Aurelie!C69:C77)</f>
        <v>0.54166666666666663</v>
      </c>
      <c r="I266" t="s">
        <v>222</v>
      </c>
      <c r="J266" s="91">
        <f>$F$1/7*A266</f>
        <v>1.0952380952380951</v>
      </c>
    </row>
    <row r="270" spans="1:10" ht="26.25">
      <c r="B270" s="138" t="s">
        <v>328</v>
      </c>
      <c r="C270" s="139"/>
      <c r="D270" s="139"/>
      <c r="E270" s="139"/>
      <c r="H270"/>
      <c r="J270"/>
    </row>
    <row r="271" spans="1:10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  <c r="H271"/>
      <c r="J271"/>
    </row>
    <row r="272" spans="1:10">
      <c r="A272">
        <v>2</v>
      </c>
      <c r="B272" s="4">
        <f>B271+1</f>
        <v>44692</v>
      </c>
      <c r="C272" s="5">
        <f>C271-(($F$1/7))</f>
        <v>1.0952380952380951</v>
      </c>
      <c r="D272" s="5">
        <f>D271</f>
        <v>1.1428571428571428</v>
      </c>
      <c r="E272" s="9">
        <f t="shared" ref="E272:E291" si="35">D272/$C$271</f>
        <v>1</v>
      </c>
      <c r="H272"/>
      <c r="J272"/>
    </row>
    <row r="273" spans="1:10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1.1428571428571428</v>
      </c>
      <c r="E273" s="9">
        <f t="shared" si="35"/>
        <v>1</v>
      </c>
      <c r="H273"/>
      <c r="J273"/>
    </row>
    <row r="274" spans="1:10">
      <c r="A274">
        <v>4</v>
      </c>
      <c r="B274" s="4">
        <f t="shared" si="36"/>
        <v>44694</v>
      </c>
      <c r="C274" s="5">
        <f t="shared" si="37"/>
        <v>0.99999999999999978</v>
      </c>
      <c r="D274" s="5">
        <f t="shared" si="38"/>
        <v>1.1428571428571428</v>
      </c>
      <c r="E274" s="9">
        <f t="shared" si="35"/>
        <v>1</v>
      </c>
      <c r="H274"/>
      <c r="J274"/>
    </row>
    <row r="275" spans="1:10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1.1428571428571428</v>
      </c>
      <c r="E275" s="9">
        <f t="shared" si="35"/>
        <v>1</v>
      </c>
      <c r="H275"/>
      <c r="J275"/>
    </row>
    <row r="276" spans="1:10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1.1428571428571428</v>
      </c>
      <c r="E276" s="9">
        <f t="shared" si="35"/>
        <v>1</v>
      </c>
      <c r="H276"/>
      <c r="J276"/>
    </row>
    <row r="277" spans="1:10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D276-(JDB_Aurelie!C78+JDB_Aurelie!C79)</f>
        <v>1.0386904761904761</v>
      </c>
      <c r="E277" s="9">
        <f t="shared" si="35"/>
        <v>0.90885416666666663</v>
      </c>
      <c r="H277"/>
      <c r="J277"/>
    </row>
    <row r="278" spans="1:10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D277-(JDB_Commun!C30)</f>
        <v>0.96577380952380942</v>
      </c>
      <c r="E278" s="9">
        <f t="shared" si="35"/>
        <v>0.84505208333333326</v>
      </c>
      <c r="H278"/>
      <c r="J278"/>
    </row>
    <row r="279" spans="1:10">
      <c r="A279">
        <v>9</v>
      </c>
      <c r="B279" s="4">
        <f t="shared" si="36"/>
        <v>44699</v>
      </c>
      <c r="C279" s="5">
        <f t="shared" si="37"/>
        <v>0.76190476190476142</v>
      </c>
      <c r="D279" s="5">
        <f>D278-(JDB_Aurelie!C80)</f>
        <v>0.84077380952380942</v>
      </c>
      <c r="E279" s="9">
        <f t="shared" si="35"/>
        <v>0.73567708333333326</v>
      </c>
      <c r="H279"/>
      <c r="J279"/>
    </row>
    <row r="280" spans="1:10">
      <c r="A280">
        <v>10</v>
      </c>
      <c r="B280" s="4">
        <f t="shared" si="36"/>
        <v>44700</v>
      </c>
      <c r="C280" s="5">
        <f t="shared" si="37"/>
        <v>0.71428571428571375</v>
      </c>
      <c r="D280" s="5">
        <f>D279-(JDB_Aurelie!C81)</f>
        <v>0.77827380952380942</v>
      </c>
      <c r="E280" s="9">
        <f t="shared" si="35"/>
        <v>0.68098958333333326</v>
      </c>
      <c r="H280"/>
      <c r="J280"/>
    </row>
    <row r="281" spans="1:10">
      <c r="A281">
        <v>11</v>
      </c>
      <c r="B281" s="4">
        <f t="shared" si="36"/>
        <v>44701</v>
      </c>
      <c r="C281" s="5">
        <f t="shared" si="37"/>
        <v>0.66666666666666607</v>
      </c>
      <c r="D281" s="5">
        <f t="shared" si="38"/>
        <v>0.77827380952380942</v>
      </c>
      <c r="E281" s="9">
        <f t="shared" si="35"/>
        <v>0.68098958333333326</v>
      </c>
      <c r="H281"/>
      <c r="J281"/>
    </row>
    <row r="282" spans="1:10">
      <c r="A282">
        <v>12</v>
      </c>
      <c r="B282" s="4">
        <f t="shared" si="36"/>
        <v>44702</v>
      </c>
      <c r="C282" s="5">
        <f t="shared" si="37"/>
        <v>0.6190476190476184</v>
      </c>
      <c r="D282" s="5">
        <f>D281-(JDB_Aurelie!C82)</f>
        <v>0.65327380952380942</v>
      </c>
      <c r="E282" s="9">
        <f t="shared" si="35"/>
        <v>0.57161458333333326</v>
      </c>
      <c r="H282"/>
      <c r="J282"/>
    </row>
    <row r="283" spans="1:10">
      <c r="A283">
        <v>13</v>
      </c>
      <c r="B283" s="4">
        <f t="shared" si="36"/>
        <v>44703</v>
      </c>
      <c r="C283" s="5">
        <f t="shared" si="37"/>
        <v>0.57142857142857073</v>
      </c>
      <c r="D283" s="5">
        <f>D282-(JDB_Aurelie!C83)</f>
        <v>0.63244047619047605</v>
      </c>
      <c r="E283" s="9">
        <f t="shared" si="35"/>
        <v>0.55338541666666663</v>
      </c>
      <c r="H283"/>
      <c r="J283"/>
    </row>
    <row r="284" spans="1:10">
      <c r="A284">
        <v>14</v>
      </c>
      <c r="B284" s="4">
        <f t="shared" si="36"/>
        <v>44704</v>
      </c>
      <c r="C284" s="5">
        <f t="shared" si="37"/>
        <v>0.52380952380952306</v>
      </c>
      <c r="D284" s="5">
        <f>D283-(JDB_Aurelie!C84+JDB_Aurelie!C85)</f>
        <v>0.38244047619047605</v>
      </c>
      <c r="E284" s="9">
        <f t="shared" si="35"/>
        <v>0.33463541666666657</v>
      </c>
      <c r="H284"/>
      <c r="J284"/>
    </row>
    <row r="285" spans="1:10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D284-(JDB_Aurelie!C86+JDB_Aurelie!C87)</f>
        <v>0.23660714285714271</v>
      </c>
      <c r="E285" s="9">
        <f t="shared" si="35"/>
        <v>0.20703124999999989</v>
      </c>
      <c r="H285"/>
      <c r="J285"/>
    </row>
    <row r="286" spans="1:10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D285-(JDB_Aurelie!C88)</f>
        <v>0.19494047619047605</v>
      </c>
      <c r="E286" s="9">
        <f t="shared" si="35"/>
        <v>0.17057291666666655</v>
      </c>
      <c r="H286"/>
      <c r="J286"/>
    </row>
    <row r="287" spans="1:10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D286-(JDB_Commun!C31)</f>
        <v>0.11160714285714272</v>
      </c>
      <c r="E287" s="9">
        <f t="shared" si="35"/>
        <v>9.7656249999999889E-2</v>
      </c>
      <c r="H287"/>
      <c r="J287"/>
    </row>
    <row r="288" spans="1:10">
      <c r="A288">
        <v>18</v>
      </c>
      <c r="B288" s="4">
        <f t="shared" si="36"/>
        <v>44708</v>
      </c>
      <c r="C288" s="5">
        <f t="shared" si="37"/>
        <v>0.33333333333333259</v>
      </c>
      <c r="D288" s="5">
        <f t="shared" si="38"/>
        <v>0.11160714285714272</v>
      </c>
      <c r="E288" s="9">
        <f t="shared" si="35"/>
        <v>9.7656249999999889E-2</v>
      </c>
    </row>
    <row r="289" spans="1:11">
      <c r="A289">
        <v>19</v>
      </c>
      <c r="B289" s="4">
        <f t="shared" si="36"/>
        <v>44709</v>
      </c>
      <c r="C289" s="5">
        <f t="shared" si="37"/>
        <v>0.28571428571428498</v>
      </c>
      <c r="D289" s="5">
        <f t="shared" si="38"/>
        <v>0.11160714285714272</v>
      </c>
      <c r="E289" s="9">
        <f t="shared" si="35"/>
        <v>9.7656249999999889E-2</v>
      </c>
      <c r="H289"/>
      <c r="J289"/>
    </row>
    <row r="290" spans="1:11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0.11160714285714272</v>
      </c>
      <c r="E290" s="9">
        <f t="shared" si="35"/>
        <v>9.7656249999999889E-2</v>
      </c>
    </row>
    <row r="291" spans="1:11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0.11160714285714272</v>
      </c>
      <c r="E291" s="9">
        <f t="shared" si="35"/>
        <v>9.7656249999999889E-2</v>
      </c>
      <c r="G291" t="s">
        <v>221</v>
      </c>
      <c r="H291" s="122">
        <f>SUM(JDB_Aurelie!C78:C88)</f>
        <v>0.875</v>
      </c>
      <c r="I291" t="s">
        <v>222</v>
      </c>
      <c r="J291" s="91">
        <f>$F$1/7*A294</f>
        <v>1.1428571428571428</v>
      </c>
    </row>
    <row r="292" spans="1:11">
      <c r="A292">
        <v>22</v>
      </c>
      <c r="B292" s="4">
        <f t="shared" si="36"/>
        <v>44712</v>
      </c>
      <c r="C292" s="5">
        <f t="shared" si="37"/>
        <v>0.14285714285714213</v>
      </c>
      <c r="D292" s="5">
        <f t="shared" si="38"/>
        <v>0.11160714285714272</v>
      </c>
      <c r="E292" s="9">
        <f t="shared" ref="E292:E294" si="39">D292/$C$271</f>
        <v>9.7656249999999889E-2</v>
      </c>
    </row>
    <row r="293" spans="1:11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0.11160714285714272</v>
      </c>
      <c r="E293" s="9">
        <f t="shared" si="39"/>
        <v>9.7656249999999889E-2</v>
      </c>
    </row>
    <row r="294" spans="1:11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0.11160714285714272</v>
      </c>
      <c r="E294" s="9">
        <f t="shared" si="39"/>
        <v>9.7656249999999889E-2</v>
      </c>
    </row>
    <row r="295" spans="1:11">
      <c r="G295" t="s">
        <v>384</v>
      </c>
      <c r="H295" s="91">
        <f>H21+H53+H78+H103+H146+H187+H213+H239+H266+H291+SUM(JDB_Commun!C3:C31)</f>
        <v>6.114583333333333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>
      <c r="J296" s="91">
        <v>9</v>
      </c>
      <c r="K296" t="s">
        <v>385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5" priority="12" timePeriod="today">
      <formula>FLOOR(B1,1)=TODAY()</formula>
    </cfRule>
  </conditionalFormatting>
  <conditionalFormatting sqref="B150:E187">
    <cfRule type="timePeriod" dxfId="34" priority="11" timePeriod="today">
      <formula>FLOOR(B150,1)=TODAY()</formula>
    </cfRule>
  </conditionalFormatting>
  <conditionalFormatting sqref="B25:E25">
    <cfRule type="timePeriod" dxfId="33" priority="10" timePeriod="today">
      <formula>FLOOR(B25,1)=TODAY()</formula>
    </cfRule>
  </conditionalFormatting>
  <conditionalFormatting sqref="B22:E24">
    <cfRule type="timePeriod" dxfId="32" priority="9" timePeriod="today">
      <formula>FLOOR(B22,1)=TODAY()</formula>
    </cfRule>
  </conditionalFormatting>
  <conditionalFormatting sqref="B54:E57">
    <cfRule type="timePeriod" dxfId="31" priority="8" timePeriod="today">
      <formula>FLOOR(B54,1)=TODAY()</formula>
    </cfRule>
  </conditionalFormatting>
  <conditionalFormatting sqref="B107:E107">
    <cfRule type="timePeriod" dxfId="30" priority="7" timePeriod="today">
      <formula>FLOOR(B107,1)=TODAY()</formula>
    </cfRule>
  </conditionalFormatting>
  <conditionalFormatting sqref="B191:E191">
    <cfRule type="timePeriod" dxfId="29" priority="5" timePeriod="today">
      <formula>FLOOR(B191,1)=TODAY()</formula>
    </cfRule>
  </conditionalFormatting>
  <conditionalFormatting sqref="B192:E213">
    <cfRule type="timePeriod" dxfId="28" priority="4" timePeriod="today">
      <formula>FLOOR(B192,1)=TODAY()</formula>
    </cfRule>
  </conditionalFormatting>
  <conditionalFormatting sqref="B217:E239">
    <cfRule type="timePeriod" dxfId="27" priority="3" timePeriod="today">
      <formula>FLOOR(B217,1)=TODAY()</formula>
    </cfRule>
  </conditionalFormatting>
  <conditionalFormatting sqref="B243:E266">
    <cfRule type="timePeriod" dxfId="26" priority="2" timePeriod="today">
      <formula>FLOOR(B243,1)=TODAY()</formula>
    </cfRule>
  </conditionalFormatting>
  <conditionalFormatting sqref="B270:E294">
    <cfRule type="timePeriod" dxfId="25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K296"/>
  <sheetViews>
    <sheetView showGridLines="0" zoomScale="106" zoomScaleNormal="70" workbookViewId="0">
      <pane ySplit="1" topLeftCell="A268" activePane="bottomLeft" state="frozen"/>
      <selection pane="bottomLeft" activeCell="E296" sqref="E296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2.875" bestFit="1" customWidth="1"/>
    <col min="8" max="8" width="10.875" style="91"/>
    <col min="9" max="9" width="2" bestFit="1" customWidth="1"/>
    <col min="10" max="10" width="9.625" style="91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.25">
      <c r="B2" s="138" t="s">
        <v>8</v>
      </c>
      <c r="C2" s="139"/>
      <c r="D2" s="139"/>
      <c r="E2" s="139"/>
      <c r="F2" s="2"/>
      <c r="H2" s="92"/>
      <c r="J2" s="92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1">
        <f>SUM(JDB_Coralie!C3:C18)</f>
        <v>0.3958333333333332</v>
      </c>
      <c r="I21" t="s">
        <v>222</v>
      </c>
      <c r="J21" s="91">
        <f>F1/7*A21</f>
        <v>0.90476190476190466</v>
      </c>
    </row>
    <row r="25" spans="1:10" ht="26.25">
      <c r="A25" s="1"/>
      <c r="B25" s="138" t="s">
        <v>3</v>
      </c>
      <c r="C25" s="139"/>
      <c r="D25" s="139"/>
      <c r="E25" s="139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1">
        <f>SUM(JDB_Coralie!C19:C43)</f>
        <v>0.65277777777777779</v>
      </c>
      <c r="I53" t="s">
        <v>222</v>
      </c>
      <c r="J53" s="91">
        <f>F1/7*A53</f>
        <v>1.3333333333333333</v>
      </c>
    </row>
    <row r="57" spans="1:10" ht="26.25">
      <c r="B57" s="138" t="s">
        <v>4</v>
      </c>
      <c r="C57" s="139"/>
      <c r="D57" s="139"/>
      <c r="E57" s="139"/>
    </row>
    <row r="58" spans="1:10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1">
        <f>SUM(JDB_Coralie!C44:C53)</f>
        <v>0.35069444444444436</v>
      </c>
      <c r="I78" t="s">
        <v>222</v>
      </c>
      <c r="J78" s="91">
        <f>F1/7*A78</f>
        <v>1</v>
      </c>
    </row>
    <row r="82" spans="1:5" ht="26.25">
      <c r="B82" s="138" t="s">
        <v>5</v>
      </c>
      <c r="C82" s="139"/>
      <c r="D82" s="139"/>
      <c r="E82" s="139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1">
        <f>SUM(JDB_Coralie!C54:C61)</f>
        <v>0.55555555555555547</v>
      </c>
      <c r="I103" t="s">
        <v>222</v>
      </c>
      <c r="J103" s="91">
        <f>F1/7*A103</f>
        <v>1</v>
      </c>
    </row>
    <row r="107" spans="1:10" ht="26.25">
      <c r="B107" s="138" t="s">
        <v>6</v>
      </c>
      <c r="C107" s="139"/>
      <c r="D107" s="139"/>
      <c r="E107" s="139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1">
        <f>SUM(JDB_Coralie!C62:C68)</f>
        <v>0.21180555555555555</v>
      </c>
      <c r="I146" s="93" t="s">
        <v>222</v>
      </c>
      <c r="J146" s="94">
        <f>F1/7*A146</f>
        <v>1.857142857142857</v>
      </c>
    </row>
    <row r="150" spans="1:10" ht="26.25">
      <c r="B150" s="138" t="s">
        <v>9</v>
      </c>
      <c r="C150" s="139"/>
      <c r="D150" s="139"/>
      <c r="E150" s="139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1">
        <f>SUM(JDB_Coralie!C69:C91)</f>
        <v>0.94444444444444442</v>
      </c>
      <c r="I187" t="s">
        <v>222</v>
      </c>
      <c r="J187" s="91">
        <f>F1/7*A187</f>
        <v>1.7619047619047619</v>
      </c>
    </row>
    <row r="191" spans="1:10" ht="26.25">
      <c r="B191" s="138" t="s">
        <v>253</v>
      </c>
      <c r="C191" s="139"/>
      <c r="D191" s="139"/>
      <c r="E191" s="139"/>
    </row>
    <row r="192" spans="1:10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1">
        <f>SUM(JDB_Coralie!C92:C109)</f>
        <v>0.38541666666666669</v>
      </c>
      <c r="I213" t="s">
        <v>222</v>
      </c>
      <c r="J213" s="91">
        <f>$F$1/7*A213</f>
        <v>1.0476190476190474</v>
      </c>
    </row>
    <row r="217" spans="1:10" ht="26.25">
      <c r="B217" s="138" t="s">
        <v>307</v>
      </c>
      <c r="C217" s="139"/>
      <c r="D217" s="139"/>
      <c r="E217" s="139"/>
      <c r="H217"/>
      <c r="J217"/>
    </row>
    <row r="218" spans="1:10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3" si="28">D223</f>
        <v>0.23164682539682524</v>
      </c>
      <c r="E224" s="9">
        <f t="shared" si="25"/>
        <v>0.22111742424242412</v>
      </c>
      <c r="H224"/>
      <c r="J224"/>
    </row>
    <row r="225" spans="1:10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D234-(JDB_Coralie!C121+JDB_Commun!C29)</f>
        <v>-0.33085317460317476</v>
      </c>
      <c r="E235" s="9">
        <f t="shared" si="25"/>
        <v>-0.31581439393939414</v>
      </c>
    </row>
    <row r="236" spans="1:10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-0.33085317460317476</v>
      </c>
      <c r="E236" s="9">
        <f t="shared" si="25"/>
        <v>-0.31581439393939414</v>
      </c>
    </row>
    <row r="237" spans="1:10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-0.33085317460317476</v>
      </c>
      <c r="E237" s="9">
        <f t="shared" si="25"/>
        <v>-0.31581439393939414</v>
      </c>
    </row>
    <row r="238" spans="1:10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-0.33085317460317476</v>
      </c>
      <c r="E238" s="9">
        <f t="shared" si="25"/>
        <v>-0.31581439393939414</v>
      </c>
    </row>
    <row r="239" spans="1:10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-0.33085317460317476</v>
      </c>
      <c r="E239" s="9">
        <f t="shared" si="25"/>
        <v>-0.31581439393939414</v>
      </c>
      <c r="G239" t="s">
        <v>221</v>
      </c>
      <c r="H239" s="91">
        <f>SUM(JDB_Coralie!C110:C121)</f>
        <v>1.2118055555555556</v>
      </c>
      <c r="I239" t="s">
        <v>222</v>
      </c>
      <c r="J239" s="91">
        <f>$F$1/7*A239</f>
        <v>1.0476190476190474</v>
      </c>
    </row>
    <row r="243" spans="1:10" ht="26.25">
      <c r="B243" s="138" t="s">
        <v>327</v>
      </c>
      <c r="C243" s="139"/>
      <c r="D243" s="139"/>
      <c r="E243" s="139"/>
      <c r="H243"/>
      <c r="J243"/>
    </row>
    <row r="244" spans="1:10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D252-(JDB_Coralie!C122+JDB_Coralie!C123)</f>
        <v>1.0813492063492063</v>
      </c>
      <c r="E253" s="9">
        <f t="shared" si="31"/>
        <v>0.9873188405797102</v>
      </c>
      <c r="H253"/>
      <c r="J253"/>
    </row>
    <row r="254" spans="1:10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1.0813492063492063</v>
      </c>
      <c r="E254" s="9">
        <f t="shared" si="31"/>
        <v>0.9873188405797102</v>
      </c>
      <c r="H254"/>
      <c r="J254"/>
    </row>
    <row r="255" spans="1:10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1.0813492063492063</v>
      </c>
      <c r="E255" s="9">
        <f t="shared" si="31"/>
        <v>0.9873188405797102</v>
      </c>
      <c r="H255"/>
      <c r="J255"/>
    </row>
    <row r="256" spans="1:10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1.0813492063492063</v>
      </c>
      <c r="E256" s="9">
        <f t="shared" si="31"/>
        <v>0.9873188405797102</v>
      </c>
      <c r="H256"/>
      <c r="J256"/>
    </row>
    <row r="257" spans="1:10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D256-(JDB_Coralie!C124)</f>
        <v>0.95634920634920628</v>
      </c>
      <c r="E257" s="9">
        <f t="shared" si="31"/>
        <v>0.87318840579710144</v>
      </c>
      <c r="H257"/>
      <c r="J257"/>
    </row>
    <row r="258" spans="1:10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0.95634920634920628</v>
      </c>
      <c r="E258" s="9">
        <f t="shared" si="31"/>
        <v>0.87318840579710144</v>
      </c>
      <c r="H258"/>
      <c r="J258"/>
    </row>
    <row r="259" spans="1:10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0.95634920634920628</v>
      </c>
      <c r="E259" s="9">
        <f t="shared" si="31"/>
        <v>0.87318840579710144</v>
      </c>
      <c r="H259"/>
      <c r="J259"/>
    </row>
    <row r="260" spans="1:10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D259-(JDB_Coralie!C125)</f>
        <v>0.77926587301587291</v>
      </c>
      <c r="E260" s="9">
        <f t="shared" si="31"/>
        <v>0.71150362318840576</v>
      </c>
      <c r="H260"/>
      <c r="J260"/>
    </row>
    <row r="261" spans="1:10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D260-(JDB_Coralie!C126)</f>
        <v>0.57093253968253954</v>
      </c>
      <c r="E261" s="9">
        <f t="shared" si="31"/>
        <v>0.52128623188405787</v>
      </c>
    </row>
    <row r="262" spans="1:10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0.57093253968253954</v>
      </c>
      <c r="E262" s="9">
        <f t="shared" si="31"/>
        <v>0.52128623188405787</v>
      </c>
      <c r="H262"/>
      <c r="J262"/>
    </row>
    <row r="263" spans="1:10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0.57093253968253954</v>
      </c>
      <c r="E263" s="9">
        <f t="shared" si="31"/>
        <v>0.52128623188405787</v>
      </c>
    </row>
    <row r="264" spans="1:10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0.57093253968253954</v>
      </c>
      <c r="E264" s="9">
        <f t="shared" si="31"/>
        <v>0.52128623188405787</v>
      </c>
    </row>
    <row r="265" spans="1:10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0.57093253968253954</v>
      </c>
      <c r="E265" s="9">
        <f t="shared" si="31"/>
        <v>0.52128623188405787</v>
      </c>
    </row>
    <row r="266" spans="1:10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0.57093253968253954</v>
      </c>
      <c r="E266" s="9">
        <f t="shared" si="31"/>
        <v>0.52128623188405787</v>
      </c>
      <c r="G266" t="s">
        <v>221</v>
      </c>
      <c r="H266" s="122">
        <f>SUM(JDB_Coralie!C122:C126)</f>
        <v>0.52430555555555558</v>
      </c>
      <c r="I266" t="s">
        <v>222</v>
      </c>
      <c r="J266" s="91">
        <f>$F$1/7*A266</f>
        <v>1.0952380952380951</v>
      </c>
    </row>
    <row r="270" spans="1:10" ht="26.25">
      <c r="B270" s="138" t="s">
        <v>328</v>
      </c>
      <c r="C270" s="139"/>
      <c r="D270" s="139"/>
      <c r="E270" s="139"/>
      <c r="H270"/>
      <c r="J270"/>
    </row>
    <row r="271" spans="1:10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  <c r="H271"/>
      <c r="J271"/>
    </row>
    <row r="272" spans="1:10">
      <c r="A272">
        <v>2</v>
      </c>
      <c r="B272" s="4">
        <f>B271+1</f>
        <v>44692</v>
      </c>
      <c r="C272" s="5">
        <f>C271-(($F$1/7))</f>
        <v>1.0952380952380951</v>
      </c>
      <c r="D272" s="5">
        <f>D271-(JDB_Coralie!C127+JDB_Coralie!C128)</f>
        <v>1.1254960317460316</v>
      </c>
      <c r="E272" s="9">
        <f t="shared" ref="E272:E291" si="35">D272/$C$271</f>
        <v>0.98480902777777768</v>
      </c>
      <c r="H272"/>
      <c r="J272"/>
    </row>
    <row r="273" spans="1:10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1.1254960317460316</v>
      </c>
      <c r="E273" s="9">
        <f t="shared" si="35"/>
        <v>0.98480902777777768</v>
      </c>
      <c r="H273"/>
      <c r="J273"/>
    </row>
    <row r="274" spans="1:10">
      <c r="A274">
        <v>4</v>
      </c>
      <c r="B274" s="4">
        <f t="shared" si="36"/>
        <v>44694</v>
      </c>
      <c r="C274" s="5">
        <f t="shared" si="37"/>
        <v>0.99999999999999978</v>
      </c>
      <c r="D274" s="5">
        <f>D273-(JDB_Coralie!C129)</f>
        <v>1.1185515873015872</v>
      </c>
      <c r="E274" s="9">
        <f t="shared" si="35"/>
        <v>0.97873263888888884</v>
      </c>
      <c r="H274"/>
      <c r="J274"/>
    </row>
    <row r="275" spans="1:10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1.1185515873015872</v>
      </c>
      <c r="E275" s="9">
        <f t="shared" si="35"/>
        <v>0.97873263888888884</v>
      </c>
      <c r="H275"/>
      <c r="J275"/>
    </row>
    <row r="276" spans="1:10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1.1185515873015872</v>
      </c>
      <c r="E276" s="9">
        <f t="shared" si="35"/>
        <v>0.97873263888888884</v>
      </c>
      <c r="H276"/>
      <c r="J276"/>
    </row>
    <row r="277" spans="1:10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D276-(JDB_Coralie!C130+JDB_Coralie!C131+JDB_Coralie!C132+JDB_Coralie!C133+JDB_Coralie!C134+JDB_Coralie!C135+JDB_Coralie!C136)</f>
        <v>0.802579365079365</v>
      </c>
      <c r="E277" s="9">
        <f t="shared" si="35"/>
        <v>0.70225694444444442</v>
      </c>
      <c r="H277"/>
      <c r="J277"/>
    </row>
    <row r="278" spans="1:10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D277-(JDB_Coralie!C137+JDB_Coralie!C138+JDB_Commun!C30)</f>
        <v>0.583829365079365</v>
      </c>
      <c r="E278" s="9">
        <f t="shared" si="35"/>
        <v>0.51085069444444442</v>
      </c>
      <c r="H278"/>
      <c r="J278"/>
    </row>
    <row r="279" spans="1:10">
      <c r="A279">
        <v>9</v>
      </c>
      <c r="B279" s="4">
        <f t="shared" si="36"/>
        <v>44699</v>
      </c>
      <c r="C279" s="5">
        <f t="shared" si="37"/>
        <v>0.76190476190476142</v>
      </c>
      <c r="D279" s="5">
        <f t="shared" si="38"/>
        <v>0.583829365079365</v>
      </c>
      <c r="E279" s="9">
        <f t="shared" si="35"/>
        <v>0.51085069444444442</v>
      </c>
      <c r="H279"/>
      <c r="J279"/>
    </row>
    <row r="280" spans="1:10">
      <c r="A280">
        <v>10</v>
      </c>
      <c r="B280" s="4">
        <f t="shared" si="36"/>
        <v>44700</v>
      </c>
      <c r="C280" s="5">
        <f t="shared" si="37"/>
        <v>0.71428571428571375</v>
      </c>
      <c r="D280" s="5">
        <f>D279-(JDB_Coralie!C139+JDB_Coralie!C140+JDB_Coralie!C141)</f>
        <v>0.50396825396825395</v>
      </c>
      <c r="E280" s="9">
        <f t="shared" si="35"/>
        <v>0.44097222222222221</v>
      </c>
      <c r="H280"/>
      <c r="J280"/>
    </row>
    <row r="281" spans="1:10">
      <c r="A281">
        <v>11</v>
      </c>
      <c r="B281" s="4">
        <f t="shared" si="36"/>
        <v>44701</v>
      </c>
      <c r="C281" s="5">
        <f t="shared" si="37"/>
        <v>0.66666666666666607</v>
      </c>
      <c r="D281" s="5">
        <f>D280-(JDB_Coralie!C142)</f>
        <v>0.33730158730158732</v>
      </c>
      <c r="E281" s="9">
        <f t="shared" si="35"/>
        <v>0.29513888888888895</v>
      </c>
      <c r="H281"/>
      <c r="J281"/>
    </row>
    <row r="282" spans="1:10">
      <c r="A282">
        <v>12</v>
      </c>
      <c r="B282" s="4">
        <f t="shared" si="36"/>
        <v>44702</v>
      </c>
      <c r="C282" s="5">
        <f t="shared" si="37"/>
        <v>0.6190476190476184</v>
      </c>
      <c r="D282" s="5">
        <f t="shared" si="38"/>
        <v>0.33730158730158732</v>
      </c>
      <c r="E282" s="9">
        <f t="shared" si="35"/>
        <v>0.29513888888888895</v>
      </c>
      <c r="H282"/>
      <c r="J282"/>
    </row>
    <row r="283" spans="1:10">
      <c r="A283">
        <v>13</v>
      </c>
      <c r="B283" s="4">
        <f t="shared" si="36"/>
        <v>44703</v>
      </c>
      <c r="C283" s="5">
        <f t="shared" si="37"/>
        <v>0.57142857142857073</v>
      </c>
      <c r="D283" s="5">
        <f>D282-(JDB_Coralie!C143)</f>
        <v>8.7301587301587324E-2</v>
      </c>
      <c r="E283" s="9">
        <f t="shared" si="35"/>
        <v>7.6388888888888909E-2</v>
      </c>
      <c r="H283"/>
      <c r="J283"/>
    </row>
    <row r="284" spans="1:10">
      <c r="A284">
        <v>14</v>
      </c>
      <c r="B284" s="4">
        <f t="shared" si="36"/>
        <v>44704</v>
      </c>
      <c r="C284" s="5">
        <f t="shared" si="37"/>
        <v>0.52380952380952306</v>
      </c>
      <c r="D284" s="5">
        <f t="shared" si="38"/>
        <v>8.7301587301587324E-2</v>
      </c>
      <c r="E284" s="9">
        <f t="shared" si="35"/>
        <v>7.6388888888888909E-2</v>
      </c>
      <c r="H284"/>
      <c r="J284"/>
    </row>
    <row r="285" spans="1:10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D284-(JDB_Coralie!C144+JDB_Coralie!C145+JDB_Coralie!C146)</f>
        <v>-5.505952380952378E-2</v>
      </c>
      <c r="E285" s="9">
        <f t="shared" si="35"/>
        <v>-4.8177083333333308E-2</v>
      </c>
      <c r="H285"/>
      <c r="J285"/>
    </row>
    <row r="286" spans="1:10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D285-(JDB_Coralie!C147)</f>
        <v>-0.15922619047619047</v>
      </c>
      <c r="E286" s="9">
        <f t="shared" si="35"/>
        <v>-0.13932291666666666</v>
      </c>
      <c r="H286"/>
      <c r="J286"/>
    </row>
    <row r="287" spans="1:10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D286-(JDB_Commun!C31+JDB_Coralie!C148)</f>
        <v>-0.24603174603174602</v>
      </c>
      <c r="E287" s="9">
        <f t="shared" si="35"/>
        <v>-0.21527777777777779</v>
      </c>
      <c r="H287"/>
      <c r="J287"/>
    </row>
    <row r="288" spans="1:10">
      <c r="A288">
        <v>18</v>
      </c>
      <c r="B288" s="4">
        <f t="shared" si="36"/>
        <v>44708</v>
      </c>
      <c r="C288" s="5">
        <f t="shared" si="37"/>
        <v>0.33333333333333259</v>
      </c>
      <c r="D288" s="5">
        <f>D287-(JDB_Coralie!C149)</f>
        <v>-0.24950396825396823</v>
      </c>
      <c r="E288" s="9">
        <f t="shared" si="35"/>
        <v>-0.21831597222222221</v>
      </c>
    </row>
    <row r="289" spans="1:11">
      <c r="A289">
        <v>19</v>
      </c>
      <c r="B289" s="4">
        <f t="shared" si="36"/>
        <v>44709</v>
      </c>
      <c r="C289" s="5">
        <f t="shared" si="37"/>
        <v>0.28571428571428498</v>
      </c>
      <c r="D289" s="5">
        <f t="shared" si="38"/>
        <v>-0.24950396825396823</v>
      </c>
      <c r="E289" s="9">
        <f t="shared" si="35"/>
        <v>-0.21831597222222221</v>
      </c>
      <c r="H289"/>
      <c r="J289"/>
    </row>
    <row r="290" spans="1:11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-0.24950396825396823</v>
      </c>
      <c r="E290" s="9">
        <f t="shared" si="35"/>
        <v>-0.21831597222222221</v>
      </c>
    </row>
    <row r="291" spans="1:11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-0.24950396825396823</v>
      </c>
      <c r="E291" s="9">
        <f t="shared" si="35"/>
        <v>-0.21831597222222221</v>
      </c>
      <c r="G291" t="s">
        <v>221</v>
      </c>
      <c r="H291" s="122">
        <f>SUM(JDB_Coralie!C127:C149)</f>
        <v>1.2361111111111114</v>
      </c>
      <c r="I291" t="s">
        <v>222</v>
      </c>
      <c r="J291" s="91">
        <f>$F$1/7*A294</f>
        <v>1.1428571428571428</v>
      </c>
    </row>
    <row r="292" spans="1:11">
      <c r="A292">
        <v>22</v>
      </c>
      <c r="B292" s="4">
        <f t="shared" si="36"/>
        <v>44712</v>
      </c>
      <c r="C292" s="5">
        <f t="shared" si="37"/>
        <v>0.14285714285714213</v>
      </c>
      <c r="D292" s="5">
        <f t="shared" si="38"/>
        <v>-0.24950396825396823</v>
      </c>
      <c r="E292" s="9">
        <f t="shared" ref="E292:E294" si="39">D292/$C$271</f>
        <v>-0.21831597222222221</v>
      </c>
    </row>
    <row r="293" spans="1:11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-0.24950396825396823</v>
      </c>
      <c r="E293" s="9">
        <f t="shared" si="39"/>
        <v>-0.21831597222222221</v>
      </c>
    </row>
    <row r="294" spans="1:11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-0.24950396825396823</v>
      </c>
      <c r="E294" s="9">
        <f t="shared" si="39"/>
        <v>-0.21831597222222221</v>
      </c>
    </row>
    <row r="295" spans="1:11">
      <c r="G295" t="s">
        <v>384</v>
      </c>
      <c r="H295" s="91">
        <f>H21+H53+H78+H103+H146+H187+H213+H239+H266+H291+SUM(JDB_Commun!C3:C31)</f>
        <v>7.916666666666667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>
      <c r="J296" s="91">
        <v>9</v>
      </c>
      <c r="K296" t="s">
        <v>385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4" priority="12" timePeriod="today">
      <formula>FLOOR(B1,1)=TODAY()</formula>
    </cfRule>
  </conditionalFormatting>
  <conditionalFormatting sqref="B150:E187">
    <cfRule type="timePeriod" dxfId="23" priority="11" timePeriod="today">
      <formula>FLOOR(B150,1)=TODAY()</formula>
    </cfRule>
  </conditionalFormatting>
  <conditionalFormatting sqref="B25:E25">
    <cfRule type="timePeriod" dxfId="22" priority="10" timePeriod="today">
      <formula>FLOOR(B25,1)=TODAY()</formula>
    </cfRule>
  </conditionalFormatting>
  <conditionalFormatting sqref="B22:E24">
    <cfRule type="timePeriod" dxfId="21" priority="9" timePeriod="today">
      <formula>FLOOR(B22,1)=TODAY()</formula>
    </cfRule>
  </conditionalFormatting>
  <conditionalFormatting sqref="B54:E57">
    <cfRule type="timePeriod" dxfId="20" priority="8" timePeriod="today">
      <formula>FLOOR(B54,1)=TODAY()</formula>
    </cfRule>
  </conditionalFormatting>
  <conditionalFormatting sqref="B107:E107">
    <cfRule type="timePeriod" dxfId="19" priority="7" timePeriod="today">
      <formula>FLOOR(B107,1)=TODAY()</formula>
    </cfRule>
  </conditionalFormatting>
  <conditionalFormatting sqref="B191:E191">
    <cfRule type="timePeriod" dxfId="18" priority="5" timePeriod="today">
      <formula>FLOOR(B191,1)=TODAY()</formula>
    </cfRule>
  </conditionalFormatting>
  <conditionalFormatting sqref="B192:E213">
    <cfRule type="timePeriod" dxfId="17" priority="4" timePeriod="today">
      <formula>FLOOR(B192,1)=TODAY()</formula>
    </cfRule>
  </conditionalFormatting>
  <conditionalFormatting sqref="B217:E239">
    <cfRule type="timePeriod" dxfId="16" priority="3" timePeriod="today">
      <formula>FLOOR(B217,1)=TODAY()</formula>
    </cfRule>
  </conditionalFormatting>
  <conditionalFormatting sqref="B243:E266">
    <cfRule type="timePeriod" dxfId="15" priority="2" timePeriod="today">
      <formula>FLOOR(B243,1)=TODAY()</formula>
    </cfRule>
  </conditionalFormatting>
  <conditionalFormatting sqref="B270:E294">
    <cfRule type="timePeriod" dxfId="14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K296"/>
  <sheetViews>
    <sheetView showGridLines="0" zoomScale="110" zoomScaleNormal="70" workbookViewId="0">
      <pane ySplit="1" topLeftCell="A269" activePane="bottomLeft" state="frozen"/>
      <selection pane="bottomLeft" activeCell="H292" sqref="H292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3" bestFit="1" customWidth="1"/>
    <col min="8" max="8" width="10.875" style="91"/>
    <col min="9" max="9" width="2" bestFit="1" customWidth="1"/>
    <col min="10" max="10" width="10.375" style="91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.25">
      <c r="B2" s="138" t="s">
        <v>8</v>
      </c>
      <c r="C2" s="139"/>
      <c r="D2" s="139"/>
      <c r="E2" s="139"/>
      <c r="F2" s="2"/>
      <c r="H2" s="92"/>
      <c r="J2" s="92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1">
        <f>SUM(JDB_Constantin!C3:C7)</f>
        <v>0.13680555555555554</v>
      </c>
      <c r="I21" t="s">
        <v>222</v>
      </c>
      <c r="J21" s="91">
        <f>F1/7*A21</f>
        <v>0.90476190476190466</v>
      </c>
    </row>
    <row r="25" spans="1:10" ht="26.25">
      <c r="A25" s="1"/>
      <c r="B25" s="138" t="s">
        <v>3</v>
      </c>
      <c r="C25" s="139"/>
      <c r="D25" s="139"/>
      <c r="E25" s="139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1">
        <f>SUM(JDB_Constantin!C8:C14)</f>
        <v>0.2326388888888889</v>
      </c>
      <c r="I53" t="s">
        <v>222</v>
      </c>
      <c r="J53" s="91">
        <f>F1/7*A53</f>
        <v>1.3333333333333333</v>
      </c>
    </row>
    <row r="57" spans="1:10" ht="26.25">
      <c r="B57" s="138" t="s">
        <v>4</v>
      </c>
      <c r="C57" s="139"/>
      <c r="D57" s="139"/>
      <c r="E57" s="139"/>
    </row>
    <row r="58" spans="1:10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1">
        <f>SUM(JDB_Constantin!C15:C23)</f>
        <v>0.46875</v>
      </c>
      <c r="I78" t="s">
        <v>222</v>
      </c>
      <c r="J78" s="91">
        <f>F1/7*A78</f>
        <v>1</v>
      </c>
    </row>
    <row r="82" spans="1:5" ht="26.25">
      <c r="B82" s="138" t="s">
        <v>5</v>
      </c>
      <c r="C82" s="139"/>
      <c r="D82" s="139"/>
      <c r="E82" s="139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1">
        <f>SUM(JDB_Constantin!C24:C26)</f>
        <v>0.17708333333333334</v>
      </c>
      <c r="I103" t="s">
        <v>222</v>
      </c>
      <c r="J103" s="91">
        <f>F1/7*A103</f>
        <v>1</v>
      </c>
    </row>
    <row r="107" spans="1:10" ht="26.25">
      <c r="B107" s="138" t="s">
        <v>6</v>
      </c>
      <c r="C107" s="139"/>
      <c r="D107" s="139"/>
      <c r="E107" s="139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1">
        <f>SUM(JDB_Constantin!C27:C28)</f>
        <v>0.29166666666666663</v>
      </c>
      <c r="I146" s="93" t="s">
        <v>222</v>
      </c>
      <c r="J146" s="94">
        <f>F1/7*A146</f>
        <v>1.857142857142857</v>
      </c>
    </row>
    <row r="150" spans="1:10" ht="26.25">
      <c r="B150" s="138" t="s">
        <v>9</v>
      </c>
      <c r="C150" s="139"/>
      <c r="D150" s="139"/>
      <c r="E150" s="139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>
      <c r="A187">
        <v>37</v>
      </c>
      <c r="B187" s="99">
        <f t="shared" si="17"/>
        <v>44623</v>
      </c>
      <c r="C187" s="100">
        <f t="shared" si="18"/>
        <v>4.7619047619046229E-2</v>
      </c>
      <c r="D187" s="100">
        <f t="shared" si="19"/>
        <v>0.92857142857142849</v>
      </c>
      <c r="E187" s="101">
        <f t="shared" si="20"/>
        <v>0.52702702702702697</v>
      </c>
      <c r="G187" t="s">
        <v>221</v>
      </c>
      <c r="H187" s="91">
        <f>SUM(JDB_Constantin!C29:C32)</f>
        <v>0.75000000000000011</v>
      </c>
      <c r="I187" t="s">
        <v>222</v>
      </c>
      <c r="J187" s="91">
        <f>F1/7*A187</f>
        <v>1.7619047619047619</v>
      </c>
    </row>
    <row r="188" spans="1:10">
      <c r="B188" s="105"/>
      <c r="C188" s="106"/>
      <c r="D188" s="106"/>
      <c r="E188" s="107"/>
    </row>
    <row r="189" spans="1:10">
      <c r="B189" s="102"/>
      <c r="C189" s="103"/>
      <c r="D189" s="103"/>
      <c r="E189" s="104"/>
    </row>
    <row r="190" spans="1:10">
      <c r="B190" s="102"/>
      <c r="C190" s="103"/>
      <c r="D190" s="103"/>
      <c r="E190" s="104"/>
    </row>
    <row r="191" spans="1:10" ht="26.25">
      <c r="B191" s="138" t="s">
        <v>253</v>
      </c>
      <c r="C191" s="139"/>
      <c r="D191" s="139"/>
      <c r="E191" s="139"/>
    </row>
    <row r="192" spans="1:10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1">
        <f>SUM(JDB_Constantin!C33:C36)</f>
        <v>0.35416666666666663</v>
      </c>
      <c r="I213" t="s">
        <v>222</v>
      </c>
      <c r="J213" s="91">
        <f>$F$1/7*A213</f>
        <v>1.0476190476190474</v>
      </c>
    </row>
    <row r="217" spans="1:10" ht="26.25">
      <c r="B217" s="138" t="s">
        <v>307</v>
      </c>
      <c r="C217" s="139"/>
      <c r="D217" s="139"/>
      <c r="E217" s="139"/>
      <c r="H217"/>
      <c r="J217"/>
    </row>
    <row r="218" spans="1:10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0.92261904761904745</v>
      </c>
      <c r="E224" s="9">
        <f t="shared" si="25"/>
        <v>0.88068181818181812</v>
      </c>
      <c r="H224"/>
      <c r="J224"/>
    </row>
    <row r="225" spans="1:10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0.43303571428571419</v>
      </c>
      <c r="E235" s="9">
        <f t="shared" si="25"/>
        <v>0.41335227272727271</v>
      </c>
      <c r="H235"/>
      <c r="J235"/>
    </row>
    <row r="236" spans="1:10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0.43303571428571419</v>
      </c>
      <c r="E236" s="9">
        <f t="shared" si="25"/>
        <v>0.41335227272727271</v>
      </c>
    </row>
    <row r="237" spans="1:10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0.43303571428571419</v>
      </c>
      <c r="E237" s="9">
        <f t="shared" si="25"/>
        <v>0.41335227272727271</v>
      </c>
    </row>
    <row r="238" spans="1:10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0.43303571428571419</v>
      </c>
      <c r="E238" s="9">
        <f t="shared" si="25"/>
        <v>0.41335227272727271</v>
      </c>
    </row>
    <row r="239" spans="1:10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0.43303571428571419</v>
      </c>
      <c r="E239" s="9">
        <f t="shared" si="25"/>
        <v>0.41335227272727271</v>
      </c>
      <c r="G239" t="s">
        <v>221</v>
      </c>
      <c r="H239" s="91">
        <f>SUM(JDB_Constantin!C37:C41)</f>
        <v>0.44791666666666669</v>
      </c>
      <c r="I239" t="s">
        <v>222</v>
      </c>
      <c r="J239" s="91">
        <f>$F$1/7*A239</f>
        <v>1.0476190476190474</v>
      </c>
    </row>
    <row r="243" spans="1:10" ht="26.25">
      <c r="B243" s="138" t="s">
        <v>327</v>
      </c>
      <c r="C243" s="139"/>
      <c r="D243" s="139"/>
      <c r="E243" s="139"/>
      <c r="H243"/>
      <c r="J243"/>
    </row>
    <row r="244" spans="1:10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>
      <c r="A253">
        <v>10</v>
      </c>
      <c r="B253" s="4">
        <f t="shared" si="32"/>
        <v>44677</v>
      </c>
      <c r="C253" s="5">
        <f t="shared" si="33"/>
        <v>0.66666666666666607</v>
      </c>
      <c r="D253" s="5">
        <f t="shared" si="34"/>
        <v>1.0952380952380951</v>
      </c>
      <c r="E253" s="9">
        <f t="shared" si="31"/>
        <v>1</v>
      </c>
      <c r="H253"/>
      <c r="J253"/>
    </row>
    <row r="254" spans="1:10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1.0952380952380951</v>
      </c>
      <c r="E254" s="9">
        <f t="shared" si="31"/>
        <v>1</v>
      </c>
      <c r="H254"/>
      <c r="J254"/>
    </row>
    <row r="255" spans="1:10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1.0952380952380951</v>
      </c>
      <c r="E255" s="9">
        <f t="shared" si="31"/>
        <v>1</v>
      </c>
      <c r="H255"/>
      <c r="J255"/>
    </row>
    <row r="256" spans="1:10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1.0952380952380951</v>
      </c>
      <c r="E256" s="9">
        <f t="shared" si="31"/>
        <v>1</v>
      </c>
      <c r="H256"/>
      <c r="J256"/>
    </row>
    <row r="257" spans="1:10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D256-(JDB_Constantin!C42)</f>
        <v>0.76190476190476186</v>
      </c>
      <c r="E257" s="9">
        <f t="shared" si="31"/>
        <v>0.69565217391304346</v>
      </c>
      <c r="H257"/>
      <c r="J257"/>
    </row>
    <row r="258" spans="1:10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0.76190476190476186</v>
      </c>
      <c r="E258" s="9">
        <f t="shared" si="31"/>
        <v>0.69565217391304346</v>
      </c>
      <c r="H258"/>
      <c r="J258"/>
    </row>
    <row r="259" spans="1:10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0.76190476190476186</v>
      </c>
      <c r="E259" s="9">
        <f t="shared" si="31"/>
        <v>0.69565217391304346</v>
      </c>
      <c r="H259"/>
      <c r="J259"/>
    </row>
    <row r="260" spans="1:10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0.76190476190476186</v>
      </c>
      <c r="E260" s="9">
        <f t="shared" si="31"/>
        <v>0.69565217391304346</v>
      </c>
      <c r="H260"/>
      <c r="J260"/>
    </row>
    <row r="261" spans="1:10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0.76190476190476186</v>
      </c>
      <c r="E261" s="9">
        <f t="shared" si="31"/>
        <v>0.69565217391304346</v>
      </c>
    </row>
    <row r="262" spans="1:10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0.76190476190476186</v>
      </c>
      <c r="E262" s="9">
        <f t="shared" si="31"/>
        <v>0.69565217391304346</v>
      </c>
      <c r="H262"/>
      <c r="J262"/>
    </row>
    <row r="263" spans="1:10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0.76190476190476186</v>
      </c>
      <c r="E263" s="9">
        <f t="shared" si="31"/>
        <v>0.69565217391304346</v>
      </c>
    </row>
    <row r="264" spans="1:10">
      <c r="A264">
        <v>21</v>
      </c>
      <c r="B264" s="4">
        <f t="shared" si="32"/>
        <v>44688</v>
      </c>
      <c r="C264" s="5">
        <f t="shared" si="33"/>
        <v>0.14285714285714213</v>
      </c>
      <c r="D264" s="5">
        <f>D263-(JDB_Constantin!C43)</f>
        <v>0.65773809523809523</v>
      </c>
      <c r="E264" s="9">
        <f t="shared" si="31"/>
        <v>0.60054347826086962</v>
      </c>
    </row>
    <row r="265" spans="1:10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D264-(JDB_Constantin!C44)</f>
        <v>0.44940476190476186</v>
      </c>
      <c r="E265" s="9">
        <f t="shared" si="31"/>
        <v>0.41032608695652173</v>
      </c>
    </row>
    <row r="266" spans="1:10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0.44940476190476186</v>
      </c>
      <c r="E266" s="9">
        <f t="shared" si="31"/>
        <v>0.41032608695652173</v>
      </c>
      <c r="G266" t="s">
        <v>221</v>
      </c>
      <c r="H266" s="122">
        <f>SUM(JDB_Constantin!C42:C44)</f>
        <v>0.64583333333333337</v>
      </c>
      <c r="I266" t="s">
        <v>222</v>
      </c>
      <c r="J266" s="91">
        <f>$F$1/7*A266</f>
        <v>1.0952380952380951</v>
      </c>
    </row>
    <row r="270" spans="1:10" ht="26.25">
      <c r="B270" s="138" t="s">
        <v>328</v>
      </c>
      <c r="C270" s="139"/>
      <c r="D270" s="139"/>
      <c r="E270" s="139"/>
    </row>
    <row r="271" spans="1:10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</row>
    <row r="272" spans="1:10">
      <c r="A272">
        <v>2</v>
      </c>
      <c r="B272" s="4">
        <f>B271+1</f>
        <v>44692</v>
      </c>
      <c r="C272" s="5">
        <f>C271-(($F$1/7))</f>
        <v>1.0952380952380951</v>
      </c>
      <c r="D272" s="5">
        <f>D271</f>
        <v>1.1428571428571428</v>
      </c>
      <c r="E272" s="9">
        <f>D272/$C$271</f>
        <v>1</v>
      </c>
    </row>
    <row r="273" spans="1:5">
      <c r="A273">
        <v>3</v>
      </c>
      <c r="B273" s="4">
        <f t="shared" ref="B273:B295" si="35">B272+1</f>
        <v>44693</v>
      </c>
      <c r="C273" s="5">
        <f t="shared" ref="C273:C295" si="36">C272-(($F$1/7))</f>
        <v>1.0476190476190474</v>
      </c>
      <c r="D273" s="5">
        <f t="shared" ref="D273:D295" si="37">D272</f>
        <v>1.1428571428571428</v>
      </c>
      <c r="E273" s="9">
        <f>D273/$C$271</f>
        <v>1</v>
      </c>
    </row>
    <row r="274" spans="1:5">
      <c r="A274">
        <v>4</v>
      </c>
      <c r="B274" s="4">
        <f t="shared" si="35"/>
        <v>44694</v>
      </c>
      <c r="C274" s="5">
        <f t="shared" si="36"/>
        <v>0.99999999999999978</v>
      </c>
      <c r="D274" s="5">
        <f>D273</f>
        <v>1.1428571428571428</v>
      </c>
      <c r="E274" s="9">
        <f>D274/$C$271</f>
        <v>1</v>
      </c>
    </row>
    <row r="275" spans="1:5">
      <c r="A275">
        <v>5</v>
      </c>
      <c r="B275" s="4">
        <f t="shared" si="35"/>
        <v>44695</v>
      </c>
      <c r="C275" s="5">
        <f t="shared" si="36"/>
        <v>0.95238095238095211</v>
      </c>
      <c r="D275" s="5">
        <f t="shared" si="37"/>
        <v>1.1428571428571428</v>
      </c>
      <c r="E275" s="9">
        <f>D275/$C$271</f>
        <v>1</v>
      </c>
    </row>
    <row r="276" spans="1:5">
      <c r="A276">
        <v>6</v>
      </c>
      <c r="B276" s="4">
        <f t="shared" si="35"/>
        <v>44696</v>
      </c>
      <c r="C276" s="5">
        <f t="shared" si="36"/>
        <v>0.90476190476190443</v>
      </c>
      <c r="D276" s="5">
        <f t="shared" si="37"/>
        <v>1.1428571428571428</v>
      </c>
      <c r="E276" s="9">
        <f t="shared" ref="E272:E294" si="38">D276/$C$271</f>
        <v>1</v>
      </c>
    </row>
    <row r="277" spans="1:5">
      <c r="A277">
        <v>7</v>
      </c>
      <c r="B277" s="4">
        <f t="shared" si="35"/>
        <v>44697</v>
      </c>
      <c r="C277" s="5">
        <f t="shared" si="36"/>
        <v>0.85714285714285676</v>
      </c>
      <c r="D277" s="5">
        <f>D276-(JDB_Constantin!C45+JDB_Constantin!C46+JDB_Constantin!C47+JDB_Constantin!C48)</f>
        <v>0.72619047619047616</v>
      </c>
      <c r="E277" s="9">
        <f t="shared" si="38"/>
        <v>0.63541666666666663</v>
      </c>
    </row>
    <row r="278" spans="1:5">
      <c r="A278">
        <v>8</v>
      </c>
      <c r="B278" s="4">
        <f t="shared" si="35"/>
        <v>44698</v>
      </c>
      <c r="C278" s="5">
        <f t="shared" si="36"/>
        <v>0.80952380952380909</v>
      </c>
      <c r="D278" s="5">
        <f>D277-(JDB_Constantin!C49+JDB_Commun!C30)</f>
        <v>0.48660714285714285</v>
      </c>
      <c r="E278" s="9">
        <f t="shared" si="38"/>
        <v>0.42578125</v>
      </c>
    </row>
    <row r="279" spans="1:5">
      <c r="A279">
        <v>9</v>
      </c>
      <c r="B279" s="4">
        <f t="shared" si="35"/>
        <v>44699</v>
      </c>
      <c r="C279" s="5">
        <f t="shared" si="36"/>
        <v>0.76190476190476142</v>
      </c>
      <c r="D279" s="5">
        <f>D278-(JDB_Constantin!C50)</f>
        <v>2.8273809523809534E-2</v>
      </c>
      <c r="E279" s="9">
        <f>D279/$C$271</f>
        <v>2.4739583333333343E-2</v>
      </c>
    </row>
    <row r="280" spans="1:5">
      <c r="A280">
        <v>10</v>
      </c>
      <c r="B280" s="4">
        <f t="shared" si="35"/>
        <v>44700</v>
      </c>
      <c r="C280" s="5">
        <f t="shared" si="36"/>
        <v>0.71428571428571375</v>
      </c>
      <c r="D280" s="5">
        <f>D279-(JDB_Constantin!C51+JDB_Constantin!C52+JDB_Constantin!C53+JDB_Constantin!C54)</f>
        <v>-0.38839285714285715</v>
      </c>
      <c r="E280" s="9">
        <f t="shared" si="38"/>
        <v>-0.33984375</v>
      </c>
    </row>
    <row r="281" spans="1:5">
      <c r="A281">
        <v>11</v>
      </c>
      <c r="B281" s="4">
        <f t="shared" si="35"/>
        <v>44701</v>
      </c>
      <c r="C281" s="5">
        <f t="shared" si="36"/>
        <v>0.66666666666666607</v>
      </c>
      <c r="D281" s="5">
        <f t="shared" si="37"/>
        <v>-0.38839285714285715</v>
      </c>
      <c r="E281" s="9">
        <f t="shared" si="38"/>
        <v>-0.33984375</v>
      </c>
    </row>
    <row r="282" spans="1:5">
      <c r="A282">
        <v>12</v>
      </c>
      <c r="B282" s="4">
        <f t="shared" si="35"/>
        <v>44702</v>
      </c>
      <c r="C282" s="5">
        <f t="shared" si="36"/>
        <v>0.6190476190476184</v>
      </c>
      <c r="D282" s="5">
        <f t="shared" si="37"/>
        <v>-0.38839285714285715</v>
      </c>
      <c r="E282" s="9">
        <f t="shared" si="38"/>
        <v>-0.33984375</v>
      </c>
    </row>
    <row r="283" spans="1:5">
      <c r="A283">
        <v>13</v>
      </c>
      <c r="B283" s="4">
        <f t="shared" si="35"/>
        <v>44703</v>
      </c>
      <c r="C283" s="5">
        <f t="shared" si="36"/>
        <v>0.57142857142857073</v>
      </c>
      <c r="D283" s="5">
        <f t="shared" si="37"/>
        <v>-0.38839285714285715</v>
      </c>
      <c r="E283" s="9">
        <f t="shared" si="38"/>
        <v>-0.33984375</v>
      </c>
    </row>
    <row r="284" spans="1:5">
      <c r="A284">
        <v>14</v>
      </c>
      <c r="B284" s="4">
        <f t="shared" si="35"/>
        <v>44704</v>
      </c>
      <c r="C284" s="5">
        <f t="shared" si="36"/>
        <v>0.52380952380952306</v>
      </c>
      <c r="D284" s="5">
        <f>D283-(JDB_Constantin!C55+JDB_Constantin!C56)</f>
        <v>-0.59672619047619047</v>
      </c>
      <c r="E284" s="9">
        <f t="shared" si="38"/>
        <v>-0.52213541666666674</v>
      </c>
    </row>
    <row r="285" spans="1:5">
      <c r="A285">
        <v>15</v>
      </c>
      <c r="B285" s="4">
        <f t="shared" si="35"/>
        <v>44705</v>
      </c>
      <c r="C285" s="5">
        <f t="shared" si="36"/>
        <v>0.47619047619047544</v>
      </c>
      <c r="D285" s="5">
        <f t="shared" si="37"/>
        <v>-0.59672619047619047</v>
      </c>
      <c r="E285" s="9">
        <f t="shared" si="38"/>
        <v>-0.52213541666666674</v>
      </c>
    </row>
    <row r="286" spans="1:5">
      <c r="A286">
        <v>16</v>
      </c>
      <c r="B286" s="4">
        <f t="shared" si="35"/>
        <v>44706</v>
      </c>
      <c r="C286" s="5">
        <f t="shared" si="36"/>
        <v>0.42857142857142783</v>
      </c>
      <c r="D286" s="5">
        <f t="shared" si="37"/>
        <v>-0.59672619047619047</v>
      </c>
      <c r="E286" s="9">
        <f t="shared" si="38"/>
        <v>-0.52213541666666674</v>
      </c>
    </row>
    <row r="287" spans="1:5">
      <c r="A287">
        <v>17</v>
      </c>
      <c r="B287" s="4">
        <f t="shared" si="35"/>
        <v>44707</v>
      </c>
      <c r="C287" s="5">
        <f t="shared" si="36"/>
        <v>0.38095238095238021</v>
      </c>
      <c r="D287" s="5">
        <f>D286-(JDB_Commun!C31)</f>
        <v>-0.68005952380952384</v>
      </c>
      <c r="E287" s="9">
        <f t="shared" si="38"/>
        <v>-0.59505208333333337</v>
      </c>
    </row>
    <row r="288" spans="1:5">
      <c r="A288">
        <v>18</v>
      </c>
      <c r="B288" s="4">
        <f t="shared" si="35"/>
        <v>44708</v>
      </c>
      <c r="C288" s="5">
        <f t="shared" si="36"/>
        <v>0.33333333333333259</v>
      </c>
      <c r="D288" s="5">
        <f t="shared" si="37"/>
        <v>-0.68005952380952384</v>
      </c>
      <c r="E288" s="9">
        <f t="shared" si="38"/>
        <v>-0.59505208333333337</v>
      </c>
    </row>
    <row r="289" spans="1:11">
      <c r="A289">
        <v>19</v>
      </c>
      <c r="B289" s="4">
        <f t="shared" si="35"/>
        <v>44709</v>
      </c>
      <c r="C289" s="5">
        <f t="shared" si="36"/>
        <v>0.28571428571428498</v>
      </c>
      <c r="D289" s="5">
        <f t="shared" si="37"/>
        <v>-0.68005952380952384</v>
      </c>
      <c r="E289" s="9">
        <f t="shared" si="38"/>
        <v>-0.59505208333333337</v>
      </c>
    </row>
    <row r="290" spans="1:11">
      <c r="A290">
        <v>20</v>
      </c>
      <c r="B290" s="4">
        <f t="shared" si="35"/>
        <v>44710</v>
      </c>
      <c r="C290" s="5">
        <f t="shared" si="36"/>
        <v>0.23809523809523736</v>
      </c>
      <c r="D290" s="5">
        <f t="shared" si="37"/>
        <v>-0.68005952380952384</v>
      </c>
      <c r="E290" s="9">
        <f t="shared" si="38"/>
        <v>-0.59505208333333337</v>
      </c>
    </row>
    <row r="291" spans="1:11">
      <c r="A291">
        <v>21</v>
      </c>
      <c r="B291" s="4">
        <f t="shared" si="35"/>
        <v>44711</v>
      </c>
      <c r="C291" s="5">
        <f t="shared" si="36"/>
        <v>0.19047619047618974</v>
      </c>
      <c r="D291" s="5">
        <f t="shared" si="37"/>
        <v>-0.68005952380952384</v>
      </c>
      <c r="E291" s="9">
        <f t="shared" si="38"/>
        <v>-0.59505208333333337</v>
      </c>
      <c r="G291" t="s">
        <v>221</v>
      </c>
      <c r="H291" s="122">
        <f>SUM(JDB_Constantin!C45:C56)</f>
        <v>1.6666666666666665</v>
      </c>
      <c r="I291" t="s">
        <v>222</v>
      </c>
      <c r="J291" s="91">
        <f>$F$1/7*A294</f>
        <v>1.1428571428571428</v>
      </c>
    </row>
    <row r="292" spans="1:11">
      <c r="A292">
        <v>22</v>
      </c>
      <c r="B292" s="4">
        <f t="shared" si="35"/>
        <v>44712</v>
      </c>
      <c r="C292" s="5">
        <f t="shared" si="36"/>
        <v>0.14285714285714213</v>
      </c>
      <c r="D292" s="5">
        <f t="shared" si="37"/>
        <v>-0.68005952380952384</v>
      </c>
      <c r="E292" s="9">
        <f t="shared" si="38"/>
        <v>-0.59505208333333337</v>
      </c>
    </row>
    <row r="293" spans="1:11">
      <c r="A293">
        <v>23</v>
      </c>
      <c r="B293" s="4">
        <f t="shared" si="35"/>
        <v>44713</v>
      </c>
      <c r="C293" s="5">
        <f t="shared" si="36"/>
        <v>9.5238095238094511E-2</v>
      </c>
      <c r="D293" s="5">
        <f t="shared" si="37"/>
        <v>-0.68005952380952384</v>
      </c>
      <c r="E293" s="9">
        <f t="shared" si="38"/>
        <v>-0.59505208333333337</v>
      </c>
    </row>
    <row r="294" spans="1:11">
      <c r="A294">
        <v>24</v>
      </c>
      <c r="B294" s="99">
        <f t="shared" si="35"/>
        <v>44714</v>
      </c>
      <c r="C294" s="100">
        <f t="shared" si="36"/>
        <v>4.7619047619046895E-2</v>
      </c>
      <c r="D294" s="100">
        <f t="shared" si="37"/>
        <v>-0.68005952380952384</v>
      </c>
      <c r="E294" s="101">
        <f>D294/$C$271</f>
        <v>-0.59505208333333337</v>
      </c>
    </row>
    <row r="295" spans="1:11">
      <c r="B295" s="105"/>
      <c r="C295" s="106"/>
      <c r="D295" s="106"/>
      <c r="E295" s="107"/>
      <c r="G295" t="s">
        <v>384</v>
      </c>
      <c r="H295" s="91">
        <f>H21+H53+H78+H103+H146+H187+H213+H239+H266+H291+SUM(JDB_Commun!C3:C31)</f>
        <v>6.6194444444444445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>
      <c r="J296" s="91">
        <v>9</v>
      </c>
      <c r="K296" t="s">
        <v>385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3" priority="12" timePeriod="today">
      <formula>FLOOR(B1,1)=TODAY()</formula>
    </cfRule>
  </conditionalFormatting>
  <conditionalFormatting sqref="B150:E190">
    <cfRule type="timePeriod" dxfId="12" priority="11" timePeriod="today">
      <formula>FLOOR(B150,1)=TODAY()</formula>
    </cfRule>
  </conditionalFormatting>
  <conditionalFormatting sqref="B25:E25">
    <cfRule type="timePeriod" dxfId="11" priority="10" timePeriod="today">
      <formula>FLOOR(B25,1)=TODAY()</formula>
    </cfRule>
  </conditionalFormatting>
  <conditionalFormatting sqref="B22:E24">
    <cfRule type="timePeriod" dxfId="10" priority="9" timePeriod="today">
      <formula>FLOOR(B22,1)=TODAY()</formula>
    </cfRule>
  </conditionalFormatting>
  <conditionalFormatting sqref="B54:E57">
    <cfRule type="timePeriod" dxfId="9" priority="8" timePeriod="today">
      <formula>FLOOR(B54,1)=TODAY()</formula>
    </cfRule>
  </conditionalFormatting>
  <conditionalFormatting sqref="B107:E107">
    <cfRule type="timePeriod" dxfId="8" priority="7" timePeriod="today">
      <formula>FLOOR(B107,1)=TODAY()</formula>
    </cfRule>
  </conditionalFormatting>
  <conditionalFormatting sqref="B191:E191">
    <cfRule type="timePeriod" dxfId="7" priority="5" timePeriod="today">
      <formula>FLOOR(B191,1)=TODAY()</formula>
    </cfRule>
  </conditionalFormatting>
  <conditionalFormatting sqref="B192:E213">
    <cfRule type="timePeriod" dxfId="6" priority="4" timePeriod="today">
      <formula>FLOOR(B192,1)=TODAY()</formula>
    </cfRule>
  </conditionalFormatting>
  <conditionalFormatting sqref="B217:E239">
    <cfRule type="timePeriod" dxfId="5" priority="3" timePeriod="today">
      <formula>FLOOR(B217,1)=TODAY()</formula>
    </cfRule>
  </conditionalFormatting>
  <conditionalFormatting sqref="B243:E266">
    <cfRule type="timePeriod" dxfId="4" priority="2" timePeriod="today">
      <formula>FLOOR(B243,1)=TODAY()</formula>
    </cfRule>
  </conditionalFormatting>
  <conditionalFormatting sqref="B270:E295">
    <cfRule type="timePeriod" dxfId="3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242"/>
  <sheetViews>
    <sheetView showGridLines="0" tabSelected="1" zoomScaleNormal="70" workbookViewId="0">
      <pane ySplit="1" topLeftCell="A227" activePane="bottomLeft" state="frozen"/>
      <selection pane="bottomLeft" activeCell="H258" sqref="H258"/>
    </sheetView>
  </sheetViews>
  <sheetFormatPr baseColWidth="10" defaultRowHeight="15.75"/>
  <cols>
    <col min="2" max="2" width="10.875" style="91"/>
    <col min="4" max="4" width="10.875" style="91"/>
    <col min="13" max="13" width="18.5" customWidth="1"/>
    <col min="14" max="14" width="10.875" style="91"/>
    <col min="15" max="15" width="17.875" style="91" bestFit="1" customWidth="1"/>
  </cols>
  <sheetData>
    <row r="4" spans="13:15">
      <c r="M4" s="95" t="s">
        <v>227</v>
      </c>
      <c r="N4" s="91">
        <f>Angela!J21</f>
        <v>0.90476190476190466</v>
      </c>
      <c r="O4" s="91" t="s">
        <v>230</v>
      </c>
    </row>
    <row r="6" spans="13:15">
      <c r="M6" t="s">
        <v>223</v>
      </c>
      <c r="N6" s="91">
        <f>Angela!H21</f>
        <v>0.18402777777777776</v>
      </c>
    </row>
    <row r="7" spans="13:15">
      <c r="M7" t="s">
        <v>224</v>
      </c>
      <c r="N7" s="91">
        <f>Aurelie!H21</f>
        <v>0.2048611111111111</v>
      </c>
    </row>
    <row r="8" spans="13:15">
      <c r="M8" t="s">
        <v>225</v>
      </c>
      <c r="N8" s="91">
        <f>Coralie!$H$21</f>
        <v>0.3958333333333332</v>
      </c>
    </row>
    <row r="9" spans="13:15">
      <c r="M9" t="s">
        <v>226</v>
      </c>
      <c r="N9" s="98">
        <f>Constantin!$H$21</f>
        <v>0.13680555555555554</v>
      </c>
    </row>
    <row r="10" spans="13:15">
      <c r="M10" t="s">
        <v>231</v>
      </c>
      <c r="N10" s="96">
        <f>SUM(JDB_Commun!C3:C9)</f>
        <v>0.21875</v>
      </c>
    </row>
    <row r="11" spans="13:15">
      <c r="N11" s="91">
        <f>SUM(N6:N9)+N10*4</f>
        <v>1.7965277777777775</v>
      </c>
      <c r="O11" s="91" t="s">
        <v>228</v>
      </c>
    </row>
    <row r="12" spans="13:15" ht="6" customHeight="1"/>
    <row r="13" spans="13:15">
      <c r="N13" s="91">
        <f>N4*4</f>
        <v>3.6190476190476186</v>
      </c>
      <c r="O13" s="91" t="s">
        <v>229</v>
      </c>
    </row>
    <row r="28" spans="13:15">
      <c r="M28" s="95" t="s">
        <v>227</v>
      </c>
      <c r="N28" s="91">
        <f>Angela!J53</f>
        <v>1.3333333333333333</v>
      </c>
      <c r="O28" s="91" t="s">
        <v>230</v>
      </c>
    </row>
    <row r="30" spans="13:15">
      <c r="M30" t="s">
        <v>223</v>
      </c>
      <c r="N30" s="91">
        <f>Angela!H53</f>
        <v>0.68055555555555547</v>
      </c>
    </row>
    <row r="31" spans="13:15">
      <c r="M31" t="s">
        <v>224</v>
      </c>
      <c r="N31" s="91">
        <f>Aurelie!H53</f>
        <v>0.30902777777777779</v>
      </c>
    </row>
    <row r="32" spans="13:15">
      <c r="M32" t="s">
        <v>225</v>
      </c>
      <c r="N32" s="91">
        <f>Coralie!$H$53</f>
        <v>0.65277777777777779</v>
      </c>
    </row>
    <row r="33" spans="13:15">
      <c r="M33" t="s">
        <v>226</v>
      </c>
      <c r="N33" s="98">
        <f>Constantin!$H$53</f>
        <v>0.2326388888888889</v>
      </c>
    </row>
    <row r="34" spans="13:15">
      <c r="M34" t="s">
        <v>231</v>
      </c>
      <c r="N34" s="96">
        <f>SUM(JDB_Commun!C10:C15)</f>
        <v>0.31249999999999994</v>
      </c>
    </row>
    <row r="35" spans="13:15">
      <c r="N35" s="91">
        <f>SUM(N30:N33)+N34*4</f>
        <v>3.125</v>
      </c>
      <c r="O35" s="91" t="s">
        <v>228</v>
      </c>
    </row>
    <row r="37" spans="13:15">
      <c r="N37" s="91">
        <f>N28*4</f>
        <v>5.333333333333333</v>
      </c>
      <c r="O37" s="91" t="s">
        <v>229</v>
      </c>
    </row>
    <row r="53" spans="13:15">
      <c r="M53" s="95" t="s">
        <v>227</v>
      </c>
      <c r="N53" s="91">
        <f>Angela!J78</f>
        <v>1</v>
      </c>
      <c r="O53" s="91" t="s">
        <v>230</v>
      </c>
    </row>
    <row r="55" spans="13:15">
      <c r="M55" t="s">
        <v>223</v>
      </c>
      <c r="N55" s="91">
        <f>Angela!H78</f>
        <v>0.49652777777777779</v>
      </c>
    </row>
    <row r="56" spans="13:15">
      <c r="M56" t="s">
        <v>224</v>
      </c>
      <c r="N56" s="91">
        <f>Aurelie!H78</f>
        <v>0.39236111111111105</v>
      </c>
    </row>
    <row r="57" spans="13:15">
      <c r="M57" t="s">
        <v>225</v>
      </c>
      <c r="N57" s="91">
        <f>Coralie!$H$78</f>
        <v>0.35069444444444436</v>
      </c>
    </row>
    <row r="58" spans="13:15">
      <c r="M58" t="s">
        <v>226</v>
      </c>
      <c r="N58" s="98">
        <f>Constantin!$H$78</f>
        <v>0.46875</v>
      </c>
    </row>
    <row r="59" spans="13:15">
      <c r="M59" t="s">
        <v>231</v>
      </c>
      <c r="N59" s="96">
        <f>SUM(JDB_Commun!C16:C20)</f>
        <v>0.21874999999999997</v>
      </c>
    </row>
    <row r="60" spans="13:15">
      <c r="N60" s="91">
        <f>SUM(N55:N58)+N59*4</f>
        <v>2.583333333333333</v>
      </c>
      <c r="O60" s="91" t="s">
        <v>228</v>
      </c>
    </row>
    <row r="62" spans="13:15">
      <c r="N62" s="91">
        <f>N53*4</f>
        <v>4</v>
      </c>
      <c r="O62" s="91" t="s">
        <v>229</v>
      </c>
    </row>
    <row r="77" spans="13:15">
      <c r="M77" s="95" t="s">
        <v>227</v>
      </c>
      <c r="N77" s="91">
        <f>Angela!J103</f>
        <v>1</v>
      </c>
      <c r="O77" s="91" t="s">
        <v>230</v>
      </c>
    </row>
    <row r="79" spans="13:15">
      <c r="M79" t="s">
        <v>223</v>
      </c>
      <c r="N79" s="91">
        <f>Angela!H103</f>
        <v>0.35416666666666657</v>
      </c>
    </row>
    <row r="80" spans="13:15">
      <c r="M80" t="s">
        <v>224</v>
      </c>
      <c r="N80" s="91">
        <f>Aurelie!H103</f>
        <v>0.37152777777777773</v>
      </c>
    </row>
    <row r="81" spans="13:15">
      <c r="M81" t="s">
        <v>225</v>
      </c>
      <c r="N81" s="91">
        <f>Coralie!H103</f>
        <v>0.55555555555555547</v>
      </c>
    </row>
    <row r="82" spans="13:15">
      <c r="M82" t="s">
        <v>226</v>
      </c>
      <c r="N82" s="98">
        <f>Constantin!H103</f>
        <v>0.17708333333333334</v>
      </c>
    </row>
    <row r="83" spans="13:15">
      <c r="M83" t="s">
        <v>231</v>
      </c>
      <c r="N83" s="96">
        <f>SUM(JDB_Commun!C21:C22)</f>
        <v>0.125</v>
      </c>
    </row>
    <row r="84" spans="13:15">
      <c r="N84" s="91">
        <f>SUM(N79:N82)+N83*4</f>
        <v>1.958333333333333</v>
      </c>
      <c r="O84" s="91" t="s">
        <v>228</v>
      </c>
    </row>
    <row r="86" spans="13:15">
      <c r="N86" s="91">
        <f>N77*4</f>
        <v>4</v>
      </c>
      <c r="O86" s="91" t="s">
        <v>229</v>
      </c>
    </row>
    <row r="103" spans="13:15">
      <c r="M103" s="95" t="s">
        <v>227</v>
      </c>
      <c r="N103" s="91">
        <f>Angela!J146</f>
        <v>1.857142857142857</v>
      </c>
      <c r="O103" s="91" t="s">
        <v>230</v>
      </c>
    </row>
    <row r="105" spans="13:15">
      <c r="M105" t="s">
        <v>223</v>
      </c>
      <c r="N105" s="91">
        <f>Angela!H146</f>
        <v>4.8611111111111105E-2</v>
      </c>
    </row>
    <row r="106" spans="13:15">
      <c r="M106" t="s">
        <v>224</v>
      </c>
      <c r="N106" s="91">
        <f>Aurelie!H146</f>
        <v>0.25347222222222221</v>
      </c>
    </row>
    <row r="107" spans="13:15">
      <c r="M107" t="s">
        <v>225</v>
      </c>
      <c r="N107" s="91">
        <f>Coralie!H146</f>
        <v>0.21180555555555555</v>
      </c>
    </row>
    <row r="108" spans="13:15">
      <c r="M108" t="s">
        <v>226</v>
      </c>
      <c r="N108" s="98">
        <f>Constantin!H146</f>
        <v>0.29166666666666663</v>
      </c>
    </row>
    <row r="109" spans="13:15">
      <c r="M109" t="s">
        <v>231</v>
      </c>
      <c r="N109" s="96">
        <f>SUM(JDB_Commun!C23:C25)</f>
        <v>0.125</v>
      </c>
    </row>
    <row r="110" spans="13:15">
      <c r="N110" s="91">
        <f>SUM(N105:N108)+N109*4</f>
        <v>1.3055555555555554</v>
      </c>
      <c r="O110" s="91" t="s">
        <v>228</v>
      </c>
    </row>
    <row r="112" spans="13:15">
      <c r="N112" s="91">
        <f>N103*4</f>
        <v>7.4285714285714279</v>
      </c>
      <c r="O112" s="91" t="s">
        <v>229</v>
      </c>
    </row>
    <row r="129" spans="13:15">
      <c r="M129" s="95" t="s">
        <v>227</v>
      </c>
      <c r="N129" s="91">
        <f>Angela!J187</f>
        <v>1.7619047619047619</v>
      </c>
      <c r="O129" s="91" t="s">
        <v>230</v>
      </c>
    </row>
    <row r="131" spans="13:15">
      <c r="M131" t="s">
        <v>223</v>
      </c>
      <c r="N131" s="91">
        <f>Angela!H187</f>
        <v>0.52083333333333326</v>
      </c>
    </row>
    <row r="132" spans="13:15">
      <c r="M132" t="s">
        <v>224</v>
      </c>
      <c r="N132" s="91">
        <f>Aurelie!H187</f>
        <v>0.72916666666666663</v>
      </c>
    </row>
    <row r="133" spans="13:15">
      <c r="M133" t="s">
        <v>225</v>
      </c>
      <c r="N133" s="91">
        <f>Coralie!H187</f>
        <v>0.94444444444444442</v>
      </c>
    </row>
    <row r="134" spans="13:15">
      <c r="M134" t="s">
        <v>226</v>
      </c>
      <c r="N134" s="98">
        <f>Constantin!H187</f>
        <v>0.75000000000000011</v>
      </c>
    </row>
    <row r="135" spans="13:15">
      <c r="M135" t="s">
        <v>231</v>
      </c>
      <c r="N135" s="96">
        <f>SUM(JDB_Commun!C26)</f>
        <v>8.3333333333333329E-2</v>
      </c>
    </row>
    <row r="136" spans="13:15">
      <c r="N136" s="91">
        <f>SUM(N131:N134)+N135*4</f>
        <v>3.2777777777777781</v>
      </c>
      <c r="O136" s="91" t="s">
        <v>228</v>
      </c>
    </row>
    <row r="138" spans="13:15">
      <c r="N138" s="91">
        <f>N129*4</f>
        <v>7.0476190476190474</v>
      </c>
      <c r="O138" s="91" t="s">
        <v>229</v>
      </c>
    </row>
    <row r="154" spans="13:15">
      <c r="M154" s="95" t="s">
        <v>227</v>
      </c>
      <c r="N154" s="91">
        <f>Angela!J213</f>
        <v>1.0476190476190474</v>
      </c>
      <c r="O154" s="91" t="s">
        <v>230</v>
      </c>
    </row>
    <row r="156" spans="13:15">
      <c r="M156" t="s">
        <v>223</v>
      </c>
      <c r="N156" s="91">
        <f>Angela!H213</f>
        <v>0.4861111111111111</v>
      </c>
    </row>
    <row r="157" spans="13:15">
      <c r="M157" t="s">
        <v>224</v>
      </c>
      <c r="N157" s="91">
        <f>Aurelie!$H$213</f>
        <v>0.34375</v>
      </c>
    </row>
    <row r="158" spans="13:15">
      <c r="M158" t="s">
        <v>225</v>
      </c>
      <c r="N158" s="91">
        <f>Coralie!H213</f>
        <v>0.38541666666666669</v>
      </c>
    </row>
    <row r="159" spans="13:15">
      <c r="M159" t="s">
        <v>226</v>
      </c>
      <c r="N159" s="98">
        <f>Constantin!H213</f>
        <v>0.35416666666666663</v>
      </c>
    </row>
    <row r="160" spans="13:15">
      <c r="M160" t="s">
        <v>231</v>
      </c>
      <c r="N160" s="96">
        <f>SUM(JDB_Commun!C27)</f>
        <v>4.1666666666666664E-2</v>
      </c>
    </row>
    <row r="161" spans="14:15">
      <c r="N161" s="91">
        <f>SUM(N156:N159)+N160*4</f>
        <v>1.7361111111111114</v>
      </c>
      <c r="O161" s="91" t="s">
        <v>228</v>
      </c>
    </row>
    <row r="163" spans="14:15">
      <c r="N163" s="91">
        <f>N154*4</f>
        <v>4.1904761904761898</v>
      </c>
      <c r="O163" s="91" t="s">
        <v>229</v>
      </c>
    </row>
    <row r="181" spans="13:15">
      <c r="M181" s="95" t="s">
        <v>227</v>
      </c>
      <c r="N181" s="91">
        <f>Angela!J239</f>
        <v>1.0476190476190474</v>
      </c>
      <c r="O181" s="91" t="s">
        <v>230</v>
      </c>
    </row>
    <row r="183" spans="13:15">
      <c r="M183" t="s">
        <v>223</v>
      </c>
      <c r="N183" s="91">
        <f>Angela!H239</f>
        <v>0.62152777777777768</v>
      </c>
    </row>
    <row r="184" spans="13:15">
      <c r="M184" t="s">
        <v>224</v>
      </c>
      <c r="N184" s="91">
        <f>Aurelie!$H$239</f>
        <v>0.64583333333333337</v>
      </c>
    </row>
    <row r="185" spans="13:15">
      <c r="M185" t="s">
        <v>225</v>
      </c>
      <c r="N185" s="91">
        <f>Coralie!H239</f>
        <v>1.2118055555555556</v>
      </c>
    </row>
    <row r="186" spans="13:15">
      <c r="M186" t="s">
        <v>226</v>
      </c>
      <c r="N186" s="98">
        <f>Constantin!H239</f>
        <v>0.44791666666666669</v>
      </c>
    </row>
    <row r="187" spans="13:15">
      <c r="M187" t="s">
        <v>231</v>
      </c>
      <c r="N187" s="96">
        <f>SUM(JDB_Commun!C28,JDB_Commun!C29)</f>
        <v>0.16666666666666666</v>
      </c>
    </row>
    <row r="188" spans="13:15">
      <c r="N188" s="91">
        <f>SUM(N183:N186)+N187*4</f>
        <v>3.59375</v>
      </c>
      <c r="O188" s="91" t="s">
        <v>228</v>
      </c>
    </row>
    <row r="190" spans="13:15">
      <c r="N190" s="91">
        <f>N181*4</f>
        <v>4.1904761904761898</v>
      </c>
      <c r="O190" s="91" t="s">
        <v>229</v>
      </c>
    </row>
    <row r="208" spans="13:15">
      <c r="M208" s="95" t="s">
        <v>227</v>
      </c>
      <c r="N208" s="91">
        <f>Angela!J266</f>
        <v>1.0952380952380951</v>
      </c>
      <c r="O208" s="91" t="s">
        <v>230</v>
      </c>
    </row>
    <row r="210" spans="13:15">
      <c r="M210" t="s">
        <v>223</v>
      </c>
      <c r="N210" s="91">
        <f>Angela!H266</f>
        <v>4.8611111111111105E-2</v>
      </c>
    </row>
    <row r="211" spans="13:15">
      <c r="M211" t="s">
        <v>224</v>
      </c>
      <c r="N211" s="91">
        <f>Aurelie!H266</f>
        <v>0.54166666666666663</v>
      </c>
    </row>
    <row r="212" spans="13:15">
      <c r="M212" t="s">
        <v>225</v>
      </c>
      <c r="N212" s="91">
        <f>Coralie!H266</f>
        <v>0.52430555555555558</v>
      </c>
    </row>
    <row r="213" spans="13:15">
      <c r="M213" t="s">
        <v>226</v>
      </c>
      <c r="N213" s="98">
        <f>Constantin!H266</f>
        <v>0.64583333333333337</v>
      </c>
    </row>
    <row r="214" spans="13:15">
      <c r="M214" t="s">
        <v>231</v>
      </c>
      <c r="N214" s="96">
        <f>SUM(JDB_Commun!C55)</f>
        <v>0</v>
      </c>
    </row>
    <row r="215" spans="13:15">
      <c r="N215" s="91">
        <f>SUM(N210:N213)+N214*4</f>
        <v>1.7604166666666665</v>
      </c>
      <c r="O215" s="91" t="s">
        <v>228</v>
      </c>
    </row>
    <row r="217" spans="13:15">
      <c r="N217" s="91">
        <f>N208*4</f>
        <v>4.3809523809523805</v>
      </c>
      <c r="O217" s="91" t="s">
        <v>229</v>
      </c>
    </row>
    <row r="233" spans="13:15">
      <c r="M233" s="95" t="s">
        <v>227</v>
      </c>
      <c r="N233" s="91">
        <f>Angela!J291</f>
        <v>1.1428571428571428</v>
      </c>
      <c r="O233" s="91" t="s">
        <v>230</v>
      </c>
    </row>
    <row r="235" spans="13:15">
      <c r="M235" t="s">
        <v>223</v>
      </c>
      <c r="N235" s="91">
        <f>Angela!H291</f>
        <v>1.0625</v>
      </c>
    </row>
    <row r="236" spans="13:15">
      <c r="M236" t="s">
        <v>224</v>
      </c>
      <c r="N236" s="91">
        <f>Aurelie!H291</f>
        <v>0.875</v>
      </c>
    </row>
    <row r="237" spans="13:15">
      <c r="M237" t="s">
        <v>225</v>
      </c>
      <c r="N237" s="91">
        <f>Coralie!H291</f>
        <v>1.2361111111111114</v>
      </c>
    </row>
    <row r="238" spans="13:15">
      <c r="M238" t="s">
        <v>226</v>
      </c>
      <c r="N238" s="98">
        <f>Constantin!H291</f>
        <v>1.6666666666666665</v>
      </c>
    </row>
    <row r="239" spans="13:15">
      <c r="M239" t="s">
        <v>231</v>
      </c>
      <c r="N239" s="96">
        <f>SUM(JDB_Commun!C30:C31)</f>
        <v>0.15625</v>
      </c>
    </row>
    <row r="240" spans="13:15">
      <c r="N240" s="91">
        <f>SUM(N235:N238)+N239*4</f>
        <v>5.4652777777777786</v>
      </c>
      <c r="O240" s="91" t="s">
        <v>228</v>
      </c>
    </row>
    <row r="242" spans="14:15">
      <c r="N242" s="91">
        <f>N233*4</f>
        <v>4.5714285714285712</v>
      </c>
      <c r="O242" s="91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9" zoomScaleNormal="100" workbookViewId="0">
      <selection activeCell="C3" sqref="C3:C33"/>
    </sheetView>
  </sheetViews>
  <sheetFormatPr baseColWidth="10" defaultColWidth="12.5" defaultRowHeight="15" customHeight="1"/>
  <cols>
    <col min="1" max="1" width="2.5" style="14" customWidth="1"/>
    <col min="2" max="2" width="21.875" style="14" bestFit="1" customWidth="1"/>
    <col min="3" max="3" width="12.87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>
      <c r="A1" s="13"/>
      <c r="B1" s="140" t="s">
        <v>10</v>
      </c>
      <c r="C1" s="141"/>
      <c r="D1" s="141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>
      <c r="B2" s="15" t="s">
        <v>11</v>
      </c>
      <c r="C2" s="16" t="s">
        <v>12</v>
      </c>
      <c r="D2" s="15" t="s">
        <v>13</v>
      </c>
    </row>
    <row r="3" spans="1:25" ht="30.75" customHeight="1">
      <c r="B3" s="19">
        <v>44384</v>
      </c>
      <c r="C3" s="20">
        <v>6.25E-2</v>
      </c>
      <c r="D3" s="21" t="s">
        <v>14</v>
      </c>
    </row>
    <row r="4" spans="1:25" ht="30.75" customHeight="1">
      <c r="B4" s="22">
        <v>44459</v>
      </c>
      <c r="C4" s="23">
        <v>2.0833333333333332E-2</v>
      </c>
      <c r="D4" s="24" t="s">
        <v>15</v>
      </c>
    </row>
    <row r="5" spans="1:25" ht="30.75" customHeight="1">
      <c r="B5" s="22">
        <v>44459</v>
      </c>
      <c r="C5" s="23">
        <v>2.0833333333333332E-2</v>
      </c>
      <c r="D5" s="24" t="s">
        <v>16</v>
      </c>
    </row>
    <row r="6" spans="1:25" ht="30.75" customHeight="1">
      <c r="B6" s="22">
        <v>44468</v>
      </c>
      <c r="C6" s="25">
        <v>4.1666666666666664E-2</v>
      </c>
      <c r="D6" s="26" t="s">
        <v>17</v>
      </c>
    </row>
    <row r="7" spans="1:25" ht="30.75" customHeight="1">
      <c r="B7" s="22">
        <v>44470</v>
      </c>
      <c r="C7" s="27">
        <v>1.7361111111111112E-2</v>
      </c>
      <c r="D7" s="21" t="s">
        <v>18</v>
      </c>
    </row>
    <row r="8" spans="1:25" ht="30.75" customHeight="1">
      <c r="B8" s="22">
        <v>44470</v>
      </c>
      <c r="C8" s="27">
        <v>2.7777777777777776E-2</v>
      </c>
      <c r="D8" s="21" t="s">
        <v>19</v>
      </c>
    </row>
    <row r="9" spans="1:25" ht="30.75" customHeight="1" thickBot="1">
      <c r="B9" s="28">
        <v>44477</v>
      </c>
      <c r="C9" s="29">
        <v>2.7777777777777776E-2</v>
      </c>
      <c r="D9" s="30" t="s">
        <v>20</v>
      </c>
    </row>
    <row r="10" spans="1:25" ht="30.75" customHeight="1" thickTop="1">
      <c r="B10" s="22">
        <v>44480</v>
      </c>
      <c r="C10" s="31">
        <v>8.3333333333333329E-2</v>
      </c>
      <c r="D10" s="32" t="s">
        <v>21</v>
      </c>
    </row>
    <row r="11" spans="1:25" ht="30.75" customHeight="1">
      <c r="B11" s="22">
        <v>44483</v>
      </c>
      <c r="C11" s="20">
        <v>4.1666666666666664E-2</v>
      </c>
      <c r="D11" s="21" t="s">
        <v>22</v>
      </c>
    </row>
    <row r="12" spans="1:25" ht="30.75" customHeight="1">
      <c r="B12" s="22">
        <v>44487</v>
      </c>
      <c r="C12" s="20">
        <v>4.1666666666666664E-2</v>
      </c>
      <c r="D12" s="21" t="s">
        <v>23</v>
      </c>
    </row>
    <row r="13" spans="1:25" ht="30.75" customHeight="1">
      <c r="B13" s="22">
        <v>44488</v>
      </c>
      <c r="C13" s="20">
        <v>4.1666666666666664E-2</v>
      </c>
      <c r="D13" s="21" t="s">
        <v>24</v>
      </c>
    </row>
    <row r="14" spans="1:25" ht="30.75" customHeight="1">
      <c r="B14" s="22">
        <v>44505</v>
      </c>
      <c r="C14" s="31">
        <v>8.3333333333333329E-2</v>
      </c>
      <c r="D14" s="32" t="s">
        <v>25</v>
      </c>
    </row>
    <row r="15" spans="1:25" ht="30.75" customHeight="1" thickBot="1">
      <c r="B15" s="28">
        <v>44505</v>
      </c>
      <c r="C15" s="29">
        <v>2.0833333333333332E-2</v>
      </c>
      <c r="D15" s="30" t="s">
        <v>26</v>
      </c>
    </row>
    <row r="16" spans="1:25" ht="30.75" customHeight="1" thickTop="1">
      <c r="B16" s="22">
        <v>44508</v>
      </c>
      <c r="C16" s="33">
        <v>4.1666666666666664E-2</v>
      </c>
      <c r="D16" s="24" t="s">
        <v>27</v>
      </c>
    </row>
    <row r="17" spans="2:4" ht="30.75" customHeight="1">
      <c r="B17" s="34">
        <v>44522</v>
      </c>
      <c r="C17" s="33">
        <v>8.3333333333333329E-2</v>
      </c>
      <c r="D17" s="35" t="s">
        <v>28</v>
      </c>
    </row>
    <row r="18" spans="2:4" ht="30.75" customHeight="1">
      <c r="B18" s="34">
        <v>44526</v>
      </c>
      <c r="C18" s="33">
        <v>4.1666666666666664E-2</v>
      </c>
      <c r="D18" s="35" t="s">
        <v>23</v>
      </c>
    </row>
    <row r="19" spans="2:4" ht="30.75" customHeight="1">
      <c r="B19" s="34">
        <v>44526</v>
      </c>
      <c r="C19" s="33">
        <v>4.1666666666666664E-2</v>
      </c>
      <c r="D19" s="35" t="s">
        <v>29</v>
      </c>
    </row>
    <row r="20" spans="2:4" ht="30.75" customHeight="1" thickBot="1">
      <c r="B20" s="36">
        <v>44526</v>
      </c>
      <c r="C20" s="37">
        <v>1.0416666666666666E-2</v>
      </c>
      <c r="D20" s="38" t="s">
        <v>30</v>
      </c>
    </row>
    <row r="21" spans="2:4" ht="30.75" customHeight="1" thickTop="1">
      <c r="B21" s="34">
        <v>44536</v>
      </c>
      <c r="C21" s="33">
        <v>8.3333333333333329E-2</v>
      </c>
      <c r="D21" s="39" t="s">
        <v>23</v>
      </c>
    </row>
    <row r="22" spans="2:4" ht="30.75" customHeight="1" thickBot="1">
      <c r="B22" s="36">
        <v>44547</v>
      </c>
      <c r="C22" s="37">
        <v>4.1666666666666664E-2</v>
      </c>
      <c r="D22" s="38" t="s">
        <v>31</v>
      </c>
    </row>
    <row r="23" spans="2:4" ht="30.75" customHeight="1" thickTop="1">
      <c r="B23" s="34">
        <v>44585</v>
      </c>
      <c r="C23" s="33">
        <v>4.1666666666666664E-2</v>
      </c>
      <c r="D23" s="35" t="s">
        <v>23</v>
      </c>
    </row>
    <row r="24" spans="2:4" ht="30.75" customHeight="1">
      <c r="B24" s="34">
        <v>44586</v>
      </c>
      <c r="C24" s="33">
        <v>3.125E-2</v>
      </c>
      <c r="D24" s="35" t="s">
        <v>32</v>
      </c>
    </row>
    <row r="25" spans="2:4" ht="30.75" customHeight="1" thickBot="1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>
      <c r="B27" s="113">
        <v>44624</v>
      </c>
      <c r="C27" s="114">
        <v>4.1666666666666664E-2</v>
      </c>
      <c r="D27" s="115" t="s">
        <v>254</v>
      </c>
    </row>
    <row r="28" spans="2:4" ht="30.75" customHeight="1" thickTop="1">
      <c r="B28" s="34">
        <v>44651</v>
      </c>
      <c r="C28" s="33">
        <v>0.125</v>
      </c>
      <c r="D28" s="35" t="s">
        <v>23</v>
      </c>
    </row>
    <row r="29" spans="2:4" ht="30.75" customHeight="1" thickBot="1">
      <c r="B29" s="116">
        <v>44663</v>
      </c>
      <c r="C29" s="117">
        <v>4.1666666666666664E-2</v>
      </c>
      <c r="D29" s="118" t="s">
        <v>329</v>
      </c>
    </row>
    <row r="30" spans="2:4" ht="30.75" customHeight="1" thickTop="1">
      <c r="B30" s="34">
        <v>44698</v>
      </c>
      <c r="C30" s="33">
        <v>7.2916666666666671E-2</v>
      </c>
      <c r="D30" s="35" t="s">
        <v>356</v>
      </c>
    </row>
    <row r="31" spans="2:4" ht="30.75" customHeight="1">
      <c r="B31" s="142">
        <v>44707</v>
      </c>
      <c r="C31" s="143">
        <v>8.3333333333333329E-2</v>
      </c>
      <c r="D31" s="144" t="s">
        <v>23</v>
      </c>
    </row>
    <row r="32" spans="2:4" ht="30.75" customHeight="1">
      <c r="B32" s="129"/>
      <c r="C32" s="130"/>
      <c r="D32" s="131"/>
    </row>
    <row r="33" spans="2:4" ht="30.75" customHeight="1">
      <c r="B33" s="129"/>
      <c r="C33" s="130"/>
      <c r="D33" s="131"/>
    </row>
    <row r="34" spans="2:4" ht="30.75" customHeight="1">
      <c r="B34" s="129"/>
      <c r="C34" s="130"/>
      <c r="D34" s="131"/>
    </row>
    <row r="35" spans="2:4" ht="30.75" customHeight="1"/>
    <row r="36" spans="2:4" ht="30.75" customHeight="1"/>
    <row r="37" spans="2:4" ht="30.75" customHeight="1"/>
    <row r="38" spans="2:4" ht="30.75" customHeight="1"/>
    <row r="39" spans="2:4" ht="30.75" customHeight="1"/>
    <row r="40" spans="2:4" ht="30.75" customHeight="1"/>
    <row r="41" spans="2:4" ht="30.75" customHeight="1"/>
    <row r="42" spans="2:4" ht="30.75" customHeight="1"/>
    <row r="43" spans="2:4" ht="30.75" customHeight="1"/>
    <row r="44" spans="2:4" ht="30.75" customHeight="1"/>
    <row r="45" spans="2:4" ht="30.75" customHeight="1"/>
    <row r="46" spans="2:4" ht="30.75" customHeight="1"/>
    <row r="47" spans="2:4" ht="30.75" customHeight="1"/>
    <row r="48" spans="2:4" ht="30.75" customHeight="1"/>
    <row r="49" ht="30.75" customHeight="1"/>
    <row r="50" ht="30.75" customHeight="1"/>
    <row r="51" ht="30.75" customHeight="1"/>
    <row r="52" ht="30.75" customHeight="1"/>
    <row r="53" ht="30.75" customHeight="1"/>
    <row r="54" ht="30.75" customHeight="1"/>
    <row r="55" ht="30.75" customHeight="1"/>
    <row r="56" ht="30.75" customHeight="1"/>
    <row r="57" ht="30.75" customHeight="1"/>
    <row r="58" ht="30.75" customHeight="1"/>
    <row r="59" ht="30.75" customHeight="1"/>
    <row r="60" ht="30.75" customHeight="1"/>
    <row r="61" ht="30.75" customHeight="1"/>
    <row r="62" ht="30.75" customHeight="1"/>
    <row r="63" ht="30.75" customHeight="1"/>
    <row r="64" ht="30.75" customHeight="1"/>
    <row r="65" ht="30.75" customHeight="1"/>
    <row r="66" ht="30.75" customHeight="1"/>
    <row r="67" ht="30.75" customHeight="1"/>
    <row r="68" ht="30.75" customHeight="1"/>
    <row r="69" ht="30.75" customHeight="1"/>
    <row r="70" ht="30.75" customHeight="1"/>
    <row r="71" ht="30.75" customHeight="1"/>
    <row r="72" ht="30.75" customHeight="1"/>
    <row r="73" ht="30.75" customHeight="1"/>
    <row r="74" ht="30.75" customHeight="1"/>
    <row r="75" ht="30.75" customHeight="1"/>
    <row r="76" ht="30.75" customHeight="1"/>
    <row r="77" ht="30.75" customHeight="1"/>
    <row r="78" ht="30.75" customHeight="1"/>
    <row r="79" ht="30.75" customHeight="1"/>
    <row r="80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98" workbookViewId="0">
      <selection activeCell="B111" sqref="B111:D111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>
      <c r="A1" s="13"/>
      <c r="B1" s="140" t="s">
        <v>33</v>
      </c>
      <c r="C1" s="141"/>
      <c r="D1" s="141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>
      <c r="B2" s="15" t="s">
        <v>11</v>
      </c>
      <c r="C2" s="16" t="s">
        <v>12</v>
      </c>
      <c r="D2" s="15" t="s">
        <v>13</v>
      </c>
    </row>
    <row r="3" spans="1:25" ht="30.75" customHeight="1">
      <c r="B3" s="40">
        <v>44459</v>
      </c>
      <c r="C3" s="41">
        <v>6.9444444444444441E-3</v>
      </c>
      <c r="D3" s="42" t="s">
        <v>34</v>
      </c>
    </row>
    <row r="4" spans="1:25" ht="30.75" customHeight="1">
      <c r="B4" s="40">
        <v>44462</v>
      </c>
      <c r="C4" s="41">
        <v>5.2083333333333336E-2</v>
      </c>
      <c r="D4" s="42" t="s">
        <v>35</v>
      </c>
    </row>
    <row r="5" spans="1:25" ht="30.75" customHeight="1">
      <c r="B5" s="40">
        <v>44463</v>
      </c>
      <c r="C5" s="41">
        <v>2.7777777777777776E-2</v>
      </c>
      <c r="D5" s="42" t="s">
        <v>36</v>
      </c>
    </row>
    <row r="6" spans="1:25" ht="30.75" customHeight="1">
      <c r="B6" s="40">
        <v>44464</v>
      </c>
      <c r="C6" s="41">
        <v>6.9444444444444441E-3</v>
      </c>
      <c r="D6" s="42" t="s">
        <v>37</v>
      </c>
    </row>
    <row r="7" spans="1:25" ht="30.75" customHeight="1">
      <c r="B7" s="40">
        <v>44466</v>
      </c>
      <c r="C7" s="41">
        <v>4.1666666666666664E-2</v>
      </c>
      <c r="D7" s="42" t="s">
        <v>38</v>
      </c>
    </row>
    <row r="8" spans="1:25" ht="30.75" customHeight="1">
      <c r="B8" s="40">
        <v>44467</v>
      </c>
      <c r="C8" s="41">
        <v>4.1666666666666664E-2</v>
      </c>
      <c r="D8" s="42" t="s">
        <v>39</v>
      </c>
    </row>
    <row r="9" spans="1:25" ht="30.75" customHeight="1" thickBot="1">
      <c r="B9" s="43">
        <v>44468</v>
      </c>
      <c r="C9" s="44">
        <v>6.9444444444444441E-3</v>
      </c>
      <c r="D9" s="45" t="s">
        <v>40</v>
      </c>
    </row>
    <row r="10" spans="1:25" ht="30.75" customHeight="1" thickTop="1">
      <c r="B10" s="40">
        <v>44479</v>
      </c>
      <c r="C10" s="46">
        <v>2.0833333333333332E-2</v>
      </c>
      <c r="D10" s="47" t="s">
        <v>41</v>
      </c>
    </row>
    <row r="11" spans="1:25" ht="30.75" customHeight="1">
      <c r="B11" s="40">
        <v>44480</v>
      </c>
      <c r="C11" s="41">
        <v>3.125E-2</v>
      </c>
      <c r="D11" s="42" t="s">
        <v>42</v>
      </c>
    </row>
    <row r="12" spans="1:25" ht="30.75" customHeight="1">
      <c r="B12" s="40">
        <v>44480</v>
      </c>
      <c r="C12" s="41">
        <v>2.0833333333333332E-2</v>
      </c>
      <c r="D12" s="42" t="s">
        <v>43</v>
      </c>
    </row>
    <row r="13" spans="1:25" ht="30.75" customHeight="1">
      <c r="B13" s="40">
        <v>44482</v>
      </c>
      <c r="C13" s="41">
        <v>2.0833333333333332E-2</v>
      </c>
      <c r="D13" s="42" t="s">
        <v>44</v>
      </c>
    </row>
    <row r="14" spans="1:25" ht="30.75" customHeight="1">
      <c r="B14" s="40">
        <v>44482</v>
      </c>
      <c r="C14" s="41">
        <v>2.0833333333333332E-2</v>
      </c>
      <c r="D14" s="42" t="s">
        <v>45</v>
      </c>
    </row>
    <row r="15" spans="1:25" ht="30.75" customHeight="1">
      <c r="B15" s="40">
        <v>44482</v>
      </c>
      <c r="C15" s="41">
        <v>2.0833333333333332E-2</v>
      </c>
      <c r="D15" s="42" t="s">
        <v>46</v>
      </c>
    </row>
    <row r="16" spans="1:25" ht="30.75" customHeight="1">
      <c r="B16" s="40">
        <v>44484</v>
      </c>
      <c r="C16" s="41">
        <v>0.125</v>
      </c>
      <c r="D16" s="42" t="s">
        <v>47</v>
      </c>
    </row>
    <row r="17" spans="2:4" ht="30.75" customHeight="1">
      <c r="B17" s="40">
        <v>44484</v>
      </c>
      <c r="C17" s="41">
        <v>6.9444444444444441E-3</v>
      </c>
      <c r="D17" s="42" t="s">
        <v>40</v>
      </c>
    </row>
    <row r="18" spans="2:4" ht="30.75" customHeight="1">
      <c r="B18" s="40">
        <v>44485</v>
      </c>
      <c r="C18" s="41">
        <v>0.10416666666666667</v>
      </c>
      <c r="D18" s="42" t="s">
        <v>47</v>
      </c>
    </row>
    <row r="19" spans="2:4" ht="30.75" customHeight="1">
      <c r="B19" s="40">
        <v>44487</v>
      </c>
      <c r="C19" s="41">
        <v>1.3888888888888888E-2</v>
      </c>
      <c r="D19" s="42" t="s">
        <v>48</v>
      </c>
    </row>
    <row r="20" spans="2:4" ht="30.75" customHeight="1">
      <c r="B20" s="40">
        <v>44491</v>
      </c>
      <c r="C20" s="46">
        <v>2.0833333333333332E-2</v>
      </c>
      <c r="D20" s="47" t="s">
        <v>49</v>
      </c>
    </row>
    <row r="21" spans="2:4" ht="30.75" customHeight="1">
      <c r="B21" s="40">
        <v>44493</v>
      </c>
      <c r="C21" s="41">
        <v>1.3888888888888888E-2</v>
      </c>
      <c r="D21" s="42" t="s">
        <v>50</v>
      </c>
    </row>
    <row r="22" spans="2:4" ht="30.75" customHeight="1">
      <c r="B22" s="40">
        <v>44494</v>
      </c>
      <c r="C22" s="41">
        <v>3.125E-2</v>
      </c>
      <c r="D22" s="42" t="s">
        <v>51</v>
      </c>
    </row>
    <row r="23" spans="2:4" ht="30.75" customHeight="1">
      <c r="B23" s="40">
        <v>44494</v>
      </c>
      <c r="C23" s="41">
        <v>1.0416666666666666E-2</v>
      </c>
      <c r="D23" s="42" t="s">
        <v>52</v>
      </c>
    </row>
    <row r="24" spans="2:4" ht="30.75" customHeight="1">
      <c r="B24" s="40">
        <v>44497</v>
      </c>
      <c r="C24" s="41">
        <v>2.0833333333333332E-2</v>
      </c>
      <c r="D24" s="42" t="s">
        <v>53</v>
      </c>
    </row>
    <row r="25" spans="2:4" ht="30.75" customHeight="1">
      <c r="B25" s="40">
        <v>44497</v>
      </c>
      <c r="C25" s="41">
        <v>4.1666666666666664E-2</v>
      </c>
      <c r="D25" s="42" t="s">
        <v>54</v>
      </c>
    </row>
    <row r="26" spans="2:4" ht="30.75" customHeight="1">
      <c r="B26" s="40">
        <v>44497</v>
      </c>
      <c r="C26" s="41">
        <v>1.0416666666666666E-2</v>
      </c>
      <c r="D26" s="42" t="s">
        <v>55</v>
      </c>
    </row>
    <row r="27" spans="2:4" ht="30.75" customHeight="1">
      <c r="B27" s="40">
        <v>44501</v>
      </c>
      <c r="C27" s="41">
        <v>8.3333333333333329E-2</v>
      </c>
      <c r="D27" s="42" t="s">
        <v>56</v>
      </c>
    </row>
    <row r="28" spans="2:4" ht="30.75" customHeight="1">
      <c r="B28" s="40">
        <v>44504</v>
      </c>
      <c r="C28" s="41">
        <v>5.2083333333333336E-2</v>
      </c>
      <c r="D28" s="42" t="s">
        <v>57</v>
      </c>
    </row>
    <row r="29" spans="2:4" ht="30.75" customHeight="1" thickBot="1">
      <c r="B29" s="43">
        <v>44505</v>
      </c>
      <c r="C29" s="44">
        <v>1.0416666666666666E-2</v>
      </c>
      <c r="D29" s="48" t="s">
        <v>58</v>
      </c>
    </row>
    <row r="30" spans="2:4" ht="30.75" customHeight="1" thickTop="1">
      <c r="B30" s="40">
        <v>44506</v>
      </c>
      <c r="C30" s="46">
        <v>2.0833333333333332E-2</v>
      </c>
      <c r="D30" s="47" t="s">
        <v>59</v>
      </c>
    </row>
    <row r="31" spans="2:4" ht="30.75" customHeight="1">
      <c r="B31" s="40">
        <v>44515</v>
      </c>
      <c r="C31" s="41">
        <v>4.1666666666666664E-2</v>
      </c>
      <c r="D31" s="42" t="s">
        <v>60</v>
      </c>
    </row>
    <row r="32" spans="2:4" ht="30.75" customHeight="1">
      <c r="B32" s="40">
        <v>44517</v>
      </c>
      <c r="C32" s="41">
        <v>0.1875</v>
      </c>
      <c r="D32" s="42" t="s">
        <v>61</v>
      </c>
    </row>
    <row r="33" spans="2:4" ht="30.75" customHeight="1">
      <c r="B33" s="40">
        <v>44518</v>
      </c>
      <c r="C33" s="41">
        <v>4.1666666666666664E-2</v>
      </c>
      <c r="D33" s="42" t="s">
        <v>62</v>
      </c>
    </row>
    <row r="34" spans="2:4" ht="30.75" customHeight="1">
      <c r="B34" s="40">
        <v>44519</v>
      </c>
      <c r="C34" s="41">
        <v>1.0416666666666666E-2</v>
      </c>
      <c r="D34" s="42" t="s">
        <v>63</v>
      </c>
    </row>
    <row r="35" spans="2:4" ht="32.25" customHeight="1">
      <c r="B35" s="40">
        <v>44519</v>
      </c>
      <c r="C35" s="41">
        <v>8.3333333333333329E-2</v>
      </c>
      <c r="D35" s="42" t="s">
        <v>64</v>
      </c>
    </row>
    <row r="36" spans="2:4" ht="30.75" customHeight="1">
      <c r="B36" s="49">
        <v>44521</v>
      </c>
      <c r="C36" s="41">
        <v>6.9444444444444441E-3</v>
      </c>
      <c r="D36" s="50" t="s">
        <v>40</v>
      </c>
    </row>
    <row r="37" spans="2:4" ht="30.75" customHeight="1">
      <c r="B37" s="49">
        <v>44524</v>
      </c>
      <c r="C37" s="41">
        <v>2.0833333333333332E-2</v>
      </c>
      <c r="D37" s="50" t="s">
        <v>65</v>
      </c>
    </row>
    <row r="38" spans="2:4" ht="30.75" customHeight="1">
      <c r="B38" s="49">
        <v>44525</v>
      </c>
      <c r="C38" s="41">
        <v>4.1666666666666664E-2</v>
      </c>
      <c r="D38" s="50" t="s">
        <v>66</v>
      </c>
    </row>
    <row r="39" spans="2:4" ht="30.75" customHeight="1" thickBot="1">
      <c r="B39" s="51">
        <v>44525</v>
      </c>
      <c r="C39" s="44">
        <v>4.1666666666666664E-2</v>
      </c>
      <c r="D39" s="52" t="s">
        <v>67</v>
      </c>
    </row>
    <row r="40" spans="2:4" ht="30.75" customHeight="1" thickTop="1">
      <c r="B40" s="49">
        <v>44528</v>
      </c>
      <c r="C40" s="41">
        <v>2.0833333333333332E-2</v>
      </c>
      <c r="D40" s="50" t="s">
        <v>68</v>
      </c>
    </row>
    <row r="41" spans="2:4" ht="30.75" customHeight="1">
      <c r="B41" s="49">
        <v>44543</v>
      </c>
      <c r="C41" s="41">
        <v>8.3333333333333329E-2</v>
      </c>
      <c r="D41" s="50" t="s">
        <v>69</v>
      </c>
    </row>
    <row r="42" spans="2:4" ht="30.75" customHeight="1">
      <c r="B42" s="49">
        <v>44543</v>
      </c>
      <c r="C42" s="41">
        <v>6.9444444444444441E-3</v>
      </c>
      <c r="D42" s="50" t="s">
        <v>70</v>
      </c>
    </row>
    <row r="43" spans="2:4" ht="30.75" customHeight="1">
      <c r="B43" s="49">
        <v>44543</v>
      </c>
      <c r="C43" s="41">
        <v>8.3333333333333329E-2</v>
      </c>
      <c r="D43" s="50" t="s">
        <v>71</v>
      </c>
    </row>
    <row r="44" spans="2:4" ht="30.75" customHeight="1">
      <c r="B44" s="49">
        <v>44544</v>
      </c>
      <c r="C44" s="41">
        <v>6.25E-2</v>
      </c>
      <c r="D44" s="50" t="s">
        <v>72</v>
      </c>
    </row>
    <row r="45" spans="2:4" ht="30.75" customHeight="1">
      <c r="B45" s="49">
        <v>44545</v>
      </c>
      <c r="C45" s="41">
        <v>2.0833333333333332E-2</v>
      </c>
      <c r="D45" s="50" t="s">
        <v>73</v>
      </c>
    </row>
    <row r="46" spans="2:4" ht="30.75" customHeight="1">
      <c r="B46" s="49">
        <v>44545</v>
      </c>
      <c r="C46" s="41">
        <v>1.0416666666666666E-2</v>
      </c>
      <c r="D46" s="50" t="s">
        <v>74</v>
      </c>
    </row>
    <row r="47" spans="2:4" ht="30.75" customHeight="1">
      <c r="B47" s="49">
        <v>44545</v>
      </c>
      <c r="C47" s="41">
        <v>2.0833333333333332E-2</v>
      </c>
      <c r="D47" s="50" t="s">
        <v>75</v>
      </c>
    </row>
    <row r="48" spans="2:4" ht="30.75" customHeight="1">
      <c r="B48" s="49">
        <v>44546</v>
      </c>
      <c r="C48" s="41">
        <v>2.0833333333333332E-2</v>
      </c>
      <c r="D48" s="50" t="s">
        <v>76</v>
      </c>
    </row>
    <row r="49" spans="2:4" ht="30.75" customHeight="1">
      <c r="B49" s="49">
        <v>44546</v>
      </c>
      <c r="C49" s="41">
        <v>3.472222222222222E-3</v>
      </c>
      <c r="D49" s="50" t="s">
        <v>77</v>
      </c>
    </row>
    <row r="50" spans="2:4" ht="30.75" customHeight="1" thickBot="1">
      <c r="B50" s="51">
        <v>44547</v>
      </c>
      <c r="C50" s="44">
        <v>2.0833333333333332E-2</v>
      </c>
      <c r="D50" s="52" t="s">
        <v>78</v>
      </c>
    </row>
    <row r="51" spans="2:4" ht="30.75" customHeight="1" thickTop="1">
      <c r="B51" s="49">
        <v>44548</v>
      </c>
      <c r="C51" s="46">
        <v>6.9444444444444441E-3</v>
      </c>
      <c r="D51" s="53" t="s">
        <v>68</v>
      </c>
    </row>
    <row r="52" spans="2:4" ht="30.75" customHeight="1">
      <c r="B52" s="49">
        <v>44585</v>
      </c>
      <c r="C52" s="41">
        <v>1.0416666666666666E-2</v>
      </c>
      <c r="D52" s="50" t="s">
        <v>79</v>
      </c>
    </row>
    <row r="53" spans="2:4" ht="30.75" customHeight="1">
      <c r="B53" s="49">
        <v>44585</v>
      </c>
      <c r="C53" s="41">
        <v>1.0416666666666666E-2</v>
      </c>
      <c r="D53" s="50" t="s">
        <v>80</v>
      </c>
    </row>
    <row r="54" spans="2:4" ht="30.75" customHeight="1" thickBot="1">
      <c r="B54" s="51">
        <v>44586</v>
      </c>
      <c r="C54" s="44">
        <v>2.0833333333333332E-2</v>
      </c>
      <c r="D54" s="52" t="s">
        <v>81</v>
      </c>
    </row>
    <row r="55" spans="2:4" ht="30.75" customHeight="1" thickTop="1">
      <c r="B55" s="49">
        <v>44587</v>
      </c>
      <c r="C55" s="41">
        <v>8.3333333333333329E-2</v>
      </c>
      <c r="D55" s="50" t="s">
        <v>82</v>
      </c>
    </row>
    <row r="56" spans="2:4" ht="30.75" customHeight="1">
      <c r="B56" s="49">
        <v>44587</v>
      </c>
      <c r="C56" s="41">
        <v>5.2083333333333336E-2</v>
      </c>
      <c r="D56" s="50" t="s">
        <v>83</v>
      </c>
    </row>
    <row r="57" spans="2:4" ht="30.75" customHeight="1">
      <c r="B57" s="49">
        <v>44587</v>
      </c>
      <c r="C57" s="41">
        <v>1.0416666666666666E-2</v>
      </c>
      <c r="D57" s="50" t="s">
        <v>210</v>
      </c>
    </row>
    <row r="58" spans="2:4" ht="30.75" customHeight="1">
      <c r="B58" s="49">
        <v>44590</v>
      </c>
      <c r="C58" s="41">
        <v>6.25E-2</v>
      </c>
      <c r="D58" s="50" t="s">
        <v>211</v>
      </c>
    </row>
    <row r="59" spans="2:4" ht="30.75" customHeight="1">
      <c r="B59" s="49">
        <v>44614</v>
      </c>
      <c r="C59" s="41">
        <v>0.10416666666666667</v>
      </c>
      <c r="D59" s="50" t="s">
        <v>161</v>
      </c>
    </row>
    <row r="60" spans="2:4" ht="30.75" customHeight="1">
      <c r="B60" s="49">
        <v>44614</v>
      </c>
      <c r="C60" s="41">
        <v>2.0833333333333332E-2</v>
      </c>
      <c r="D60" s="50" t="s">
        <v>239</v>
      </c>
    </row>
    <row r="61" spans="2:4" ht="30.75" customHeight="1">
      <c r="B61" s="49">
        <v>44614</v>
      </c>
      <c r="C61" s="41">
        <v>2.0833333333333332E-2</v>
      </c>
      <c r="D61" s="50" t="s">
        <v>240</v>
      </c>
    </row>
    <row r="62" spans="2:4" ht="30.75" customHeight="1">
      <c r="B62" s="49">
        <v>44615</v>
      </c>
      <c r="C62" s="41">
        <v>6.25E-2</v>
      </c>
      <c r="D62" s="50" t="s">
        <v>241</v>
      </c>
    </row>
    <row r="63" spans="2:4" ht="30.75" customHeight="1">
      <c r="B63" s="49">
        <v>44621</v>
      </c>
      <c r="C63" s="41">
        <v>8.3333333333333329E-2</v>
      </c>
      <c r="D63" s="50" t="s">
        <v>247</v>
      </c>
    </row>
    <row r="64" spans="2:4" ht="30.75" customHeight="1" thickBot="1">
      <c r="B64" s="51">
        <v>44621</v>
      </c>
      <c r="C64" s="44">
        <v>2.0833333333333332E-2</v>
      </c>
      <c r="D64" s="52" t="s">
        <v>248</v>
      </c>
    </row>
    <row r="65" spans="2:4" ht="30.75" customHeight="1" thickTop="1">
      <c r="B65" s="49">
        <v>44625</v>
      </c>
      <c r="C65" s="46">
        <v>4.1666666666666664E-2</v>
      </c>
      <c r="D65" s="53" t="s">
        <v>255</v>
      </c>
    </row>
    <row r="66" spans="2:4" ht="30.75" customHeight="1">
      <c r="B66" s="49">
        <v>44629</v>
      </c>
      <c r="C66" s="41">
        <v>1.0416666666666666E-2</v>
      </c>
      <c r="D66" s="50" t="s">
        <v>256</v>
      </c>
    </row>
    <row r="67" spans="2:4" ht="30.75" customHeight="1">
      <c r="B67" s="49">
        <v>44633</v>
      </c>
      <c r="C67" s="41">
        <v>1.0416666666666666E-2</v>
      </c>
      <c r="D67" s="50" t="s">
        <v>211</v>
      </c>
    </row>
    <row r="68" spans="2:4" ht="30.75" customHeight="1">
      <c r="B68" s="49">
        <v>44633</v>
      </c>
      <c r="C68" s="41">
        <v>1.0416666666666666E-2</v>
      </c>
      <c r="D68" s="50" t="s">
        <v>259</v>
      </c>
    </row>
    <row r="69" spans="2:4" ht="30.75" customHeight="1">
      <c r="B69" s="49">
        <v>44633</v>
      </c>
      <c r="C69" s="41">
        <v>1.0416666666666666E-2</v>
      </c>
      <c r="D69" s="50" t="s">
        <v>260</v>
      </c>
    </row>
    <row r="70" spans="2:4" ht="30.75" customHeight="1">
      <c r="B70" s="49">
        <v>44633</v>
      </c>
      <c r="C70" s="41">
        <v>1.0416666666666666E-2</v>
      </c>
      <c r="D70" s="50" t="s">
        <v>261</v>
      </c>
    </row>
    <row r="71" spans="2:4" ht="30.75" customHeight="1">
      <c r="B71" s="49">
        <v>44634</v>
      </c>
      <c r="C71" s="41">
        <v>0.10416666666666667</v>
      </c>
      <c r="D71" s="50" t="s">
        <v>262</v>
      </c>
    </row>
    <row r="72" spans="2:4" ht="30.75" customHeight="1">
      <c r="B72" s="49">
        <v>44634</v>
      </c>
      <c r="C72" s="41">
        <v>6.9444444444444441E-3</v>
      </c>
      <c r="D72" s="50" t="s">
        <v>263</v>
      </c>
    </row>
    <row r="73" spans="2:4" ht="30.75" customHeight="1">
      <c r="B73" s="49">
        <v>44642</v>
      </c>
      <c r="C73" s="41">
        <v>4.1666666666666664E-2</v>
      </c>
      <c r="D73" s="50" t="s">
        <v>264</v>
      </c>
    </row>
    <row r="74" spans="2:4" ht="30.75" customHeight="1">
      <c r="B74" s="49">
        <v>44642</v>
      </c>
      <c r="C74" s="41">
        <v>2.0833333333333332E-2</v>
      </c>
      <c r="D74" s="50" t="s">
        <v>265</v>
      </c>
    </row>
    <row r="75" spans="2:4" ht="30.75" customHeight="1">
      <c r="B75" s="49">
        <v>44642</v>
      </c>
      <c r="C75" s="41">
        <v>2.0833333333333332E-2</v>
      </c>
      <c r="D75" s="50" t="s">
        <v>266</v>
      </c>
    </row>
    <row r="76" spans="2:4" ht="30.75" customHeight="1">
      <c r="B76" s="49">
        <v>44642</v>
      </c>
      <c r="C76" s="41">
        <v>1.0416666666666666E-2</v>
      </c>
      <c r="D76" s="50" t="s">
        <v>267</v>
      </c>
    </row>
    <row r="77" spans="2:4" ht="30.75" customHeight="1">
      <c r="B77" s="49">
        <v>44642</v>
      </c>
      <c r="C77" s="41">
        <v>6.25E-2</v>
      </c>
      <c r="D77" s="50" t="s">
        <v>268</v>
      </c>
    </row>
    <row r="78" spans="2:4" ht="30.75" customHeight="1">
      <c r="B78" s="49">
        <v>44642</v>
      </c>
      <c r="C78" s="41">
        <v>0.10416666666666667</v>
      </c>
      <c r="D78" s="50" t="s">
        <v>269</v>
      </c>
    </row>
    <row r="79" spans="2:4" ht="30.75" customHeight="1" thickBot="1">
      <c r="B79" s="51">
        <v>44642</v>
      </c>
      <c r="C79" s="44">
        <v>2.0833333333333332E-2</v>
      </c>
      <c r="D79" s="52" t="s">
        <v>270</v>
      </c>
    </row>
    <row r="80" spans="2:4" ht="30.75" customHeight="1" thickTop="1">
      <c r="B80" s="49">
        <v>44646</v>
      </c>
      <c r="C80" s="41">
        <v>6.25E-2</v>
      </c>
      <c r="D80" s="50" t="s">
        <v>292</v>
      </c>
    </row>
    <row r="81" spans="2:4" ht="30.75" customHeight="1">
      <c r="B81" s="49">
        <v>44647</v>
      </c>
      <c r="C81" s="41">
        <v>6.25E-2</v>
      </c>
      <c r="D81" s="50" t="s">
        <v>293</v>
      </c>
    </row>
    <row r="82" spans="2:4" ht="30.75" customHeight="1">
      <c r="B82" s="49">
        <v>44648</v>
      </c>
      <c r="C82" s="41">
        <v>2.0833333333333332E-2</v>
      </c>
      <c r="D82" s="50" t="s">
        <v>294</v>
      </c>
    </row>
    <row r="83" spans="2:4" ht="30.75" customHeight="1">
      <c r="B83" s="49">
        <v>44650</v>
      </c>
      <c r="C83" s="41">
        <v>4.1666666666666664E-2</v>
      </c>
      <c r="D83" s="50" t="s">
        <v>298</v>
      </c>
    </row>
    <row r="84" spans="2:4" ht="30.75" customHeight="1">
      <c r="B84" s="49">
        <v>44653</v>
      </c>
      <c r="C84" s="41">
        <v>0.11458333333333333</v>
      </c>
      <c r="D84" s="50" t="s">
        <v>299</v>
      </c>
    </row>
    <row r="85" spans="2:4" ht="30.75" customHeight="1">
      <c r="B85" s="49">
        <v>44653</v>
      </c>
      <c r="C85" s="41">
        <v>1.0416666666666666E-2</v>
      </c>
      <c r="D85" s="50" t="s">
        <v>300</v>
      </c>
    </row>
    <row r="86" spans="2:4" ht="30.75" customHeight="1">
      <c r="B86" s="49">
        <v>44656</v>
      </c>
      <c r="C86" s="41">
        <v>5.2083333333333336E-2</v>
      </c>
      <c r="D86" s="50" t="s">
        <v>301</v>
      </c>
    </row>
    <row r="87" spans="2:4" ht="30.75" customHeight="1">
      <c r="B87" s="49">
        <v>44657</v>
      </c>
      <c r="C87" s="41">
        <v>6.9444444444444441E-3</v>
      </c>
      <c r="D87" s="50" t="s">
        <v>302</v>
      </c>
    </row>
    <row r="88" spans="2:4" ht="30.75" customHeight="1">
      <c r="B88" s="49">
        <v>44661</v>
      </c>
      <c r="C88" s="41">
        <v>4.1666666666666664E-2</v>
      </c>
      <c r="D88" s="50" t="s">
        <v>313</v>
      </c>
    </row>
    <row r="89" spans="2:4" ht="30.75" customHeight="1">
      <c r="B89" s="49">
        <v>44661</v>
      </c>
      <c r="C89" s="41">
        <v>5.2083333333333336E-2</v>
      </c>
      <c r="D89" s="50" t="s">
        <v>314</v>
      </c>
    </row>
    <row r="90" spans="2:4" ht="30.75" customHeight="1">
      <c r="B90" s="49">
        <v>44661</v>
      </c>
      <c r="C90" s="41">
        <v>6.25E-2</v>
      </c>
      <c r="D90" s="50" t="s">
        <v>315</v>
      </c>
    </row>
    <row r="91" spans="2:4" ht="30.75" customHeight="1">
      <c r="B91" s="49">
        <v>44662</v>
      </c>
      <c r="C91" s="41">
        <v>4.1666666666666664E-2</v>
      </c>
      <c r="D91" s="50" t="s">
        <v>316</v>
      </c>
    </row>
    <row r="92" spans="2:4" ht="30.75" customHeight="1" thickBot="1">
      <c r="B92" s="51">
        <v>44662</v>
      </c>
      <c r="C92" s="44">
        <v>5.2083333333333336E-2</v>
      </c>
      <c r="D92" s="52" t="s">
        <v>317</v>
      </c>
    </row>
    <row r="93" spans="2:4" ht="30.75" customHeight="1" thickTop="1">
      <c r="B93" s="119">
        <v>44677</v>
      </c>
      <c r="C93" s="120">
        <v>6.9444444444444441E-3</v>
      </c>
      <c r="D93" s="121" t="s">
        <v>59</v>
      </c>
    </row>
    <row r="94" spans="2:4" ht="30.75" customHeight="1" thickBot="1">
      <c r="B94" s="51">
        <v>44685</v>
      </c>
      <c r="C94" s="44">
        <v>4.1666666666666664E-2</v>
      </c>
      <c r="D94" s="52" t="s">
        <v>330</v>
      </c>
    </row>
    <row r="95" spans="2:4" ht="30.75" customHeight="1" thickTop="1">
      <c r="B95" s="49">
        <v>44691</v>
      </c>
      <c r="C95" s="41">
        <v>4.1666666666666664E-2</v>
      </c>
      <c r="D95" s="50" t="s">
        <v>331</v>
      </c>
    </row>
    <row r="96" spans="2:4" ht="30.75" customHeight="1">
      <c r="B96" s="49">
        <v>44692</v>
      </c>
      <c r="C96" s="41">
        <v>6.25E-2</v>
      </c>
      <c r="D96" s="50" t="s">
        <v>332</v>
      </c>
    </row>
    <row r="97" spans="2:4" ht="30.75" customHeight="1">
      <c r="B97" s="49">
        <v>44694</v>
      </c>
      <c r="C97" s="41">
        <v>6.25E-2</v>
      </c>
      <c r="D97" s="50" t="s">
        <v>333</v>
      </c>
    </row>
    <row r="98" spans="2:4" ht="30.75" customHeight="1">
      <c r="B98" s="49">
        <v>44694</v>
      </c>
      <c r="C98" s="41">
        <v>1.0416666666666666E-2</v>
      </c>
      <c r="D98" s="50" t="s">
        <v>135</v>
      </c>
    </row>
    <row r="99" spans="2:4" ht="30.75" customHeight="1">
      <c r="B99" s="49">
        <v>44697</v>
      </c>
      <c r="C99" s="41">
        <v>0.16666666666666666</v>
      </c>
      <c r="D99" s="50" t="s">
        <v>334</v>
      </c>
    </row>
    <row r="100" spans="2:4" ht="30.75" customHeight="1">
      <c r="B100" s="49">
        <v>44697</v>
      </c>
      <c r="C100" s="41">
        <v>4.1666666666666664E-2</v>
      </c>
      <c r="D100" s="50" t="s">
        <v>335</v>
      </c>
    </row>
    <row r="101" spans="2:4" ht="30.75" customHeight="1">
      <c r="B101" s="49">
        <v>44697</v>
      </c>
      <c r="C101" s="41">
        <v>4.1666666666666664E-2</v>
      </c>
      <c r="D101" s="50" t="s">
        <v>336</v>
      </c>
    </row>
    <row r="102" spans="2:4" ht="30.75" customHeight="1">
      <c r="B102" s="49">
        <v>44697</v>
      </c>
      <c r="C102" s="41">
        <v>6.9444444444444441E-3</v>
      </c>
      <c r="D102" s="50" t="s">
        <v>337</v>
      </c>
    </row>
    <row r="103" spans="2:4" ht="30.75" customHeight="1">
      <c r="B103" s="49">
        <v>44697</v>
      </c>
      <c r="C103" s="41">
        <v>2.0833333333333332E-2</v>
      </c>
      <c r="D103" s="50" t="s">
        <v>338</v>
      </c>
    </row>
    <row r="104" spans="2:4" ht="30.75" customHeight="1">
      <c r="B104" s="49">
        <v>44697</v>
      </c>
      <c r="C104" s="41">
        <v>0.16666666666666666</v>
      </c>
      <c r="D104" s="50" t="s">
        <v>343</v>
      </c>
    </row>
    <row r="105" spans="2:4" ht="30.75" customHeight="1">
      <c r="B105" s="49">
        <v>44704</v>
      </c>
      <c r="C105" s="41">
        <v>8.3333333333333329E-2</v>
      </c>
      <c r="D105" s="50" t="s">
        <v>367</v>
      </c>
    </row>
    <row r="106" spans="2:4" ht="30.75" customHeight="1">
      <c r="B106" s="49">
        <v>44704</v>
      </c>
      <c r="C106" s="41">
        <v>3.472222222222222E-3</v>
      </c>
      <c r="D106" s="50" t="s">
        <v>368</v>
      </c>
    </row>
    <row r="107" spans="2:4" ht="30.75" customHeight="1">
      <c r="B107" s="49">
        <v>44704</v>
      </c>
      <c r="C107" s="41">
        <v>2.0833333333333332E-2</v>
      </c>
      <c r="D107" s="50" t="s">
        <v>369</v>
      </c>
    </row>
    <row r="108" spans="2:4" ht="30.75" customHeight="1">
      <c r="B108" s="49">
        <v>44704</v>
      </c>
      <c r="C108" s="41">
        <v>6.25E-2</v>
      </c>
      <c r="D108" s="50" t="s">
        <v>370</v>
      </c>
    </row>
    <row r="109" spans="2:4" ht="30.75" customHeight="1">
      <c r="B109" s="49">
        <v>44704</v>
      </c>
      <c r="C109" s="41">
        <v>4.1666666666666664E-2</v>
      </c>
      <c r="D109" s="50" t="s">
        <v>371</v>
      </c>
    </row>
    <row r="110" spans="2:4" ht="30.75" customHeight="1">
      <c r="B110" s="49">
        <v>44705</v>
      </c>
      <c r="C110" s="41">
        <v>0.125</v>
      </c>
      <c r="D110" s="50" t="s">
        <v>372</v>
      </c>
    </row>
    <row r="111" spans="2:4" ht="30.75" customHeight="1">
      <c r="B111" s="49">
        <v>44706</v>
      </c>
      <c r="C111" s="41">
        <v>0.10416666666666667</v>
      </c>
      <c r="D111" s="50" t="s">
        <v>373</v>
      </c>
    </row>
    <row r="112" spans="2:4" ht="30.75" customHeight="1">
      <c r="B112" s="132"/>
      <c r="C112" s="133"/>
      <c r="D112" s="134"/>
    </row>
    <row r="113" spans="2:4" ht="30.75" customHeight="1">
      <c r="B113" s="132"/>
      <c r="C113" s="133"/>
      <c r="D113" s="134"/>
    </row>
    <row r="114" spans="2:4" ht="30.75" customHeight="1">
      <c r="B114" s="132"/>
      <c r="C114" s="133"/>
      <c r="D114" s="134"/>
    </row>
    <row r="115" spans="2:4" ht="30.75" customHeight="1">
      <c r="B115" s="135"/>
      <c r="C115" s="136"/>
      <c r="D115" s="137"/>
    </row>
    <row r="116" spans="2:4" ht="30.75" customHeight="1"/>
    <row r="117" spans="2:4" ht="30.75" customHeight="1"/>
    <row r="118" spans="2:4" ht="30.75" customHeight="1"/>
    <row r="119" spans="2:4" ht="30.75" customHeight="1"/>
    <row r="120" spans="2:4" ht="30.75" customHeight="1"/>
    <row r="121" spans="2:4" ht="30.75" customHeight="1"/>
    <row r="122" spans="2:4" ht="30.75" customHeight="1"/>
    <row r="123" spans="2:4" ht="30.75" customHeight="1"/>
    <row r="124" spans="2:4" ht="30.75" customHeight="1"/>
    <row r="125" spans="2:4" ht="30.75" customHeight="1"/>
    <row r="126" spans="2:4" ht="30.75" customHeight="1"/>
    <row r="127" spans="2:4" ht="30.75" customHeight="1"/>
    <row r="128" spans="2:4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  <row r="1009" ht="30.75" customHeight="1"/>
    <row r="1010" ht="30.75" customHeight="1"/>
    <row r="1011" ht="30.75" customHeight="1"/>
    <row r="1012" ht="30.75" customHeight="1"/>
    <row r="1013" ht="30.75" customHeight="1"/>
    <row r="1014" ht="30.75" customHeight="1"/>
    <row r="1015" ht="30.75" customHeight="1"/>
    <row r="1016" ht="30.75" customHeight="1"/>
    <row r="1017" ht="30.75" customHeight="1"/>
    <row r="1018" ht="30.75" customHeight="1"/>
    <row r="1019" ht="30.75" customHeight="1"/>
    <row r="1020" ht="30.75" customHeight="1"/>
    <row r="1021" ht="30.75" customHeight="1"/>
    <row r="1022" ht="30.75" customHeight="1"/>
    <row r="1023" ht="30.75" customHeight="1"/>
    <row r="1024" ht="30.75" customHeight="1"/>
    <row r="1025" ht="30.75" customHeight="1"/>
    <row r="1026" ht="30.75" customHeight="1"/>
    <row r="1027" ht="30.75" customHeight="1"/>
    <row r="1028" ht="30.75" customHeight="1"/>
    <row r="1029" ht="30.75" customHeight="1"/>
    <row r="1030" ht="30.75" customHeight="1"/>
    <row r="1031" ht="30.75" customHeight="1"/>
    <row r="1032" ht="30.75" customHeight="1"/>
    <row r="1033" ht="30.75" customHeight="1"/>
    <row r="1034" ht="30.75" customHeight="1"/>
    <row r="1035" ht="30.75" customHeight="1"/>
    <row r="1036" ht="30.75" customHeight="1"/>
    <row r="1037" ht="30.75" customHeight="1"/>
    <row r="1038" ht="30.75" customHeight="1"/>
    <row r="1039" ht="30.75" customHeight="1"/>
    <row r="1040" ht="30.75" customHeight="1"/>
    <row r="1041" ht="30.75" customHeight="1"/>
    <row r="1042" ht="30.75" customHeight="1"/>
    <row r="1043" ht="30.75" customHeight="1"/>
    <row r="1044" ht="30.75" customHeight="1"/>
    <row r="1045" ht="30.75" customHeight="1"/>
    <row r="1046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10"/>
  <sheetViews>
    <sheetView showGridLines="0" topLeftCell="A81" workbookViewId="0">
      <selection activeCell="B88" sqref="B88:D88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>
      <c r="A1" s="13"/>
      <c r="B1" s="140" t="s">
        <v>84</v>
      </c>
      <c r="C1" s="141"/>
      <c r="D1" s="141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>
      <c r="B2" s="15" t="s">
        <v>11</v>
      </c>
      <c r="C2" s="16" t="s">
        <v>12</v>
      </c>
      <c r="D2" s="15" t="s">
        <v>13</v>
      </c>
    </row>
    <row r="3" spans="1:26" ht="32.25" customHeight="1">
      <c r="B3" s="54">
        <v>44460</v>
      </c>
      <c r="C3" s="55">
        <v>6.9444444444444441E-3</v>
      </c>
      <c r="D3" s="21" t="s">
        <v>85</v>
      </c>
    </row>
    <row r="4" spans="1:26" ht="32.25" customHeight="1">
      <c r="B4" s="54">
        <v>44461</v>
      </c>
      <c r="C4" s="55">
        <v>6.9444444444444441E-3</v>
      </c>
      <c r="D4" s="21" t="s">
        <v>86</v>
      </c>
    </row>
    <row r="5" spans="1:26" ht="32.25" customHeight="1">
      <c r="B5" s="54">
        <v>44463</v>
      </c>
      <c r="C5" s="55">
        <v>1.3888888888888888E-2</v>
      </c>
      <c r="D5" s="21" t="s">
        <v>87</v>
      </c>
    </row>
    <row r="6" spans="1:26" ht="32.25" customHeight="1">
      <c r="B6" s="54">
        <v>44465</v>
      </c>
      <c r="C6" s="55">
        <v>4.1666666666666664E-2</v>
      </c>
      <c r="D6" s="21" t="s">
        <v>88</v>
      </c>
    </row>
    <row r="7" spans="1:26" ht="32.25" customHeight="1">
      <c r="B7" s="54">
        <v>44468</v>
      </c>
      <c r="C7" s="55">
        <v>8.3333333333333329E-2</v>
      </c>
      <c r="D7" s="21" t="s">
        <v>89</v>
      </c>
    </row>
    <row r="8" spans="1:26" ht="32.25" customHeight="1">
      <c r="B8" s="54">
        <v>44472</v>
      </c>
      <c r="C8" s="55">
        <v>1.0416666666666666E-2</v>
      </c>
      <c r="D8" s="21" t="s">
        <v>90</v>
      </c>
    </row>
    <row r="9" spans="1:26" ht="32.25" customHeight="1">
      <c r="B9" s="54">
        <v>44472</v>
      </c>
      <c r="C9" s="55">
        <v>2.0833333333333332E-2</v>
      </c>
      <c r="D9" s="21" t="s">
        <v>91</v>
      </c>
    </row>
    <row r="10" spans="1:26" ht="32.25" customHeight="1">
      <c r="B10" s="54">
        <v>44472</v>
      </c>
      <c r="C10" s="55">
        <v>1.0416666666666666E-2</v>
      </c>
      <c r="D10" s="21" t="s">
        <v>92</v>
      </c>
    </row>
    <row r="11" spans="1:26" ht="32.25" customHeight="1" thickBot="1">
      <c r="B11" s="56">
        <v>44477</v>
      </c>
      <c r="C11" s="57">
        <v>1.0416666666666666E-2</v>
      </c>
      <c r="D11" s="30" t="s">
        <v>93</v>
      </c>
    </row>
    <row r="12" spans="1:26" ht="32.25" customHeight="1" thickTop="1">
      <c r="B12" s="54">
        <v>44479</v>
      </c>
      <c r="C12" s="58">
        <v>0.125</v>
      </c>
      <c r="D12" s="32" t="s">
        <v>94</v>
      </c>
    </row>
    <row r="13" spans="1:26" ht="32.25" customHeight="1">
      <c r="B13" s="54">
        <v>44479</v>
      </c>
      <c r="C13" s="55">
        <v>6.9444444444444441E-3</v>
      </c>
      <c r="D13" s="21" t="s">
        <v>95</v>
      </c>
    </row>
    <row r="14" spans="1:26" ht="32.25" customHeight="1">
      <c r="B14" s="54">
        <v>44479</v>
      </c>
      <c r="C14" s="55">
        <v>1.0416666666666666E-2</v>
      </c>
      <c r="D14" s="21" t="s">
        <v>96</v>
      </c>
    </row>
    <row r="15" spans="1:26" ht="32.25" customHeight="1">
      <c r="B15" s="54">
        <v>44483</v>
      </c>
      <c r="C15" s="55">
        <v>5.2083333333333336E-2</v>
      </c>
      <c r="D15" s="21" t="s">
        <v>97</v>
      </c>
    </row>
    <row r="16" spans="1:26" ht="32.25" customHeight="1">
      <c r="B16" s="54">
        <v>44497</v>
      </c>
      <c r="C16" s="58">
        <v>2.0833333333333332E-2</v>
      </c>
      <c r="D16" s="32" t="s">
        <v>98</v>
      </c>
    </row>
    <row r="17" spans="2:4" ht="32.25" customHeight="1">
      <c r="B17" s="54">
        <v>44504</v>
      </c>
      <c r="C17" s="55">
        <v>1.0416666666666666E-2</v>
      </c>
      <c r="D17" s="21" t="s">
        <v>98</v>
      </c>
    </row>
    <row r="18" spans="2:4" ht="32.25" customHeight="1">
      <c r="B18" s="54">
        <v>44505</v>
      </c>
      <c r="C18" s="55">
        <v>4.1666666666666664E-2</v>
      </c>
      <c r="D18" s="21" t="s">
        <v>99</v>
      </c>
    </row>
    <row r="19" spans="2:4" ht="32.25" customHeight="1" thickBot="1">
      <c r="B19" s="56">
        <v>44505</v>
      </c>
      <c r="C19" s="57">
        <v>4.1666666666666664E-2</v>
      </c>
      <c r="D19" s="30" t="s">
        <v>100</v>
      </c>
    </row>
    <row r="20" spans="2:4" ht="32.25" customHeight="1" thickTop="1">
      <c r="B20" s="54">
        <v>44515</v>
      </c>
      <c r="C20" s="58">
        <v>1.0416666666666666E-2</v>
      </c>
      <c r="D20" s="32" t="s">
        <v>101</v>
      </c>
    </row>
    <row r="21" spans="2:4" ht="32.25" customHeight="1">
      <c r="B21" s="54">
        <v>44518</v>
      </c>
      <c r="C21" s="55">
        <v>5.2083333333333336E-2</v>
      </c>
      <c r="D21" s="21" t="s">
        <v>102</v>
      </c>
    </row>
    <row r="22" spans="2:4" ht="32.25" customHeight="1">
      <c r="B22" s="54">
        <v>44519</v>
      </c>
      <c r="C22" s="55">
        <v>8.3333333333333329E-2</v>
      </c>
      <c r="D22" s="21" t="s">
        <v>103</v>
      </c>
    </row>
    <row r="23" spans="2:4" ht="32.25" customHeight="1">
      <c r="B23" s="54">
        <v>44519</v>
      </c>
      <c r="C23" s="55">
        <v>6.9444444444444441E-3</v>
      </c>
      <c r="D23" s="21" t="s">
        <v>98</v>
      </c>
    </row>
    <row r="24" spans="2:4" ht="32.25" customHeight="1">
      <c r="B24" s="54">
        <v>44519</v>
      </c>
      <c r="C24" s="55">
        <v>8.3333333333333329E-2</v>
      </c>
      <c r="D24" s="21" t="s">
        <v>104</v>
      </c>
    </row>
    <row r="25" spans="2:4" ht="32.25" customHeight="1">
      <c r="B25" s="59">
        <v>44524</v>
      </c>
      <c r="C25" s="55">
        <v>2.0833333333333332E-2</v>
      </c>
      <c r="D25" s="60" t="s">
        <v>105</v>
      </c>
    </row>
    <row r="26" spans="2:4" ht="32.25" customHeight="1">
      <c r="B26" s="59">
        <v>44524</v>
      </c>
      <c r="C26" s="55">
        <v>3.125E-2</v>
      </c>
      <c r="D26" s="60" t="s">
        <v>106</v>
      </c>
    </row>
    <row r="27" spans="2:4" ht="30.75" customHeight="1">
      <c r="B27" s="59">
        <v>44525</v>
      </c>
      <c r="C27" s="55">
        <v>8.3333333333333329E-2</v>
      </c>
      <c r="D27" s="60" t="s">
        <v>107</v>
      </c>
    </row>
    <row r="28" spans="2:4" ht="30.75" customHeight="1" thickBot="1">
      <c r="B28" s="61">
        <v>44525</v>
      </c>
      <c r="C28" s="57">
        <v>2.0833333333333332E-2</v>
      </c>
      <c r="D28" s="62" t="s">
        <v>108</v>
      </c>
    </row>
    <row r="29" spans="2:4" ht="30.75" customHeight="1" thickTop="1">
      <c r="B29" s="59">
        <v>44532</v>
      </c>
      <c r="C29" s="55">
        <v>3.125E-2</v>
      </c>
      <c r="D29" s="60" t="s">
        <v>109</v>
      </c>
    </row>
    <row r="30" spans="2:4" ht="30.75" customHeight="1">
      <c r="B30" s="59">
        <v>44533</v>
      </c>
      <c r="C30" s="55">
        <v>3.472222222222222E-3</v>
      </c>
      <c r="D30" s="60" t="s">
        <v>110</v>
      </c>
    </row>
    <row r="31" spans="2:4" ht="30.75" customHeight="1">
      <c r="B31" s="59">
        <v>44533</v>
      </c>
      <c r="C31" s="55">
        <v>1.3888888888888888E-2</v>
      </c>
      <c r="D31" s="60" t="s">
        <v>101</v>
      </c>
    </row>
    <row r="32" spans="2:4" ht="30.75" customHeight="1">
      <c r="B32" s="59">
        <v>44533</v>
      </c>
      <c r="C32" s="55">
        <v>6.25E-2</v>
      </c>
      <c r="D32" s="60" t="s">
        <v>111</v>
      </c>
    </row>
    <row r="33" spans="2:4" ht="30.75" customHeight="1">
      <c r="B33" s="59">
        <v>44533</v>
      </c>
      <c r="C33" s="55">
        <v>3.125E-2</v>
      </c>
      <c r="D33" s="60" t="s">
        <v>112</v>
      </c>
    </row>
    <row r="34" spans="2:4" ht="30.75" customHeight="1">
      <c r="B34" s="59">
        <v>44536</v>
      </c>
      <c r="C34" s="55">
        <v>1.0416666666666666E-2</v>
      </c>
      <c r="D34" s="60" t="s">
        <v>113</v>
      </c>
    </row>
    <row r="35" spans="2:4" ht="30.75" customHeight="1">
      <c r="B35" s="59">
        <v>44543</v>
      </c>
      <c r="C35" s="55">
        <v>8.3333333333333329E-2</v>
      </c>
      <c r="D35" s="60" t="s">
        <v>114</v>
      </c>
    </row>
    <row r="36" spans="2:4" ht="30.75" customHeight="1">
      <c r="B36" s="59">
        <v>44543</v>
      </c>
      <c r="C36" s="55">
        <v>1.0416666666666666E-2</v>
      </c>
      <c r="D36" s="60" t="s">
        <v>101</v>
      </c>
    </row>
    <row r="37" spans="2:4" ht="30.75" customHeight="1">
      <c r="B37" s="59">
        <v>44546</v>
      </c>
      <c r="C37" s="55">
        <v>8.3333333333333329E-2</v>
      </c>
      <c r="D37" s="63" t="s">
        <v>115</v>
      </c>
    </row>
    <row r="38" spans="2:4" ht="30.75" customHeight="1">
      <c r="B38" s="59">
        <v>44546</v>
      </c>
      <c r="C38" s="55">
        <v>3.472222222222222E-3</v>
      </c>
      <c r="D38" s="60" t="s">
        <v>116</v>
      </c>
    </row>
    <row r="39" spans="2:4" ht="30.75" customHeight="1">
      <c r="B39" s="59">
        <v>44546</v>
      </c>
      <c r="C39" s="55">
        <v>6.9444444444444441E-3</v>
      </c>
      <c r="D39" s="60" t="s">
        <v>117</v>
      </c>
    </row>
    <row r="40" spans="2:4" ht="30.75" customHeight="1" thickBot="1">
      <c r="B40" s="61">
        <v>44546</v>
      </c>
      <c r="C40" s="57">
        <v>3.125E-2</v>
      </c>
      <c r="D40" s="62" t="s">
        <v>111</v>
      </c>
    </row>
    <row r="41" spans="2:4" ht="30.75" customHeight="1" thickTop="1">
      <c r="B41" s="59">
        <v>44574</v>
      </c>
      <c r="C41" s="58">
        <v>2.0833333333333332E-2</v>
      </c>
      <c r="D41" s="64" t="s">
        <v>118</v>
      </c>
    </row>
    <row r="42" spans="2:4" ht="30.75" customHeight="1">
      <c r="B42" s="59">
        <v>44574</v>
      </c>
      <c r="C42" s="55">
        <v>1.0416666666666666E-2</v>
      </c>
      <c r="D42" s="63" t="s">
        <v>101</v>
      </c>
    </row>
    <row r="43" spans="2:4" ht="30.75" customHeight="1">
      <c r="B43" s="59">
        <v>44577</v>
      </c>
      <c r="C43" s="55">
        <v>0.10416666666666667</v>
      </c>
      <c r="D43" s="63" t="s">
        <v>119</v>
      </c>
    </row>
    <row r="44" spans="2:4" ht="30.75" customHeight="1">
      <c r="B44" s="59">
        <v>44578</v>
      </c>
      <c r="C44" s="55">
        <v>4.1666666666666664E-2</v>
      </c>
      <c r="D44" s="63" t="s">
        <v>120</v>
      </c>
    </row>
    <row r="45" spans="2:4" ht="30.75" customHeight="1">
      <c r="B45" s="59">
        <v>44585</v>
      </c>
      <c r="C45" s="55">
        <v>1.3888888888888888E-2</v>
      </c>
      <c r="D45" s="63" t="s">
        <v>117</v>
      </c>
    </row>
    <row r="46" spans="2:4" ht="30.75" customHeight="1">
      <c r="B46" s="59">
        <v>44585</v>
      </c>
      <c r="C46" s="55">
        <v>4.1666666666666664E-2</v>
      </c>
      <c r="D46" s="63" t="s">
        <v>111</v>
      </c>
    </row>
    <row r="47" spans="2:4" ht="30.75" customHeight="1" thickBot="1">
      <c r="B47" s="61">
        <v>44586</v>
      </c>
      <c r="C47" s="57">
        <v>2.0833333333333332E-2</v>
      </c>
      <c r="D47" s="62" t="s">
        <v>121</v>
      </c>
    </row>
    <row r="48" spans="2:4" ht="30.75" customHeight="1" thickTop="1">
      <c r="B48" s="59">
        <v>44587</v>
      </c>
      <c r="C48" s="58">
        <v>4.1666666666666664E-2</v>
      </c>
      <c r="D48" s="64" t="s">
        <v>122</v>
      </c>
    </row>
    <row r="49" spans="2:4" ht="30.75" customHeight="1">
      <c r="B49" s="59">
        <v>44587</v>
      </c>
      <c r="C49" s="55">
        <v>0.125</v>
      </c>
      <c r="D49" s="63" t="s">
        <v>111</v>
      </c>
    </row>
    <row r="50" spans="2:4" ht="30.75" customHeight="1">
      <c r="B50" s="54">
        <v>44602</v>
      </c>
      <c r="C50" s="88">
        <v>0.16666666666666666</v>
      </c>
      <c r="D50" s="83" t="s">
        <v>216</v>
      </c>
    </row>
    <row r="51" spans="2:4" ht="30.75" customHeight="1">
      <c r="B51" s="54">
        <v>44603</v>
      </c>
      <c r="C51" s="88">
        <v>0.16666666666666666</v>
      </c>
      <c r="D51" s="83" t="s">
        <v>217</v>
      </c>
    </row>
    <row r="52" spans="2:4" ht="30.75" customHeight="1">
      <c r="B52" s="54">
        <v>44611</v>
      </c>
      <c r="C52" s="88">
        <v>0.16666666666666666</v>
      </c>
      <c r="D52" s="83" t="s">
        <v>218</v>
      </c>
    </row>
    <row r="53" spans="2:4" ht="30.75" customHeight="1">
      <c r="B53" s="89">
        <v>44611</v>
      </c>
      <c r="C53" s="90">
        <v>4.1666666666666664E-2</v>
      </c>
      <c r="D53" s="97" t="s">
        <v>111</v>
      </c>
    </row>
    <row r="54" spans="2:4" ht="30.75" customHeight="1" thickBot="1">
      <c r="B54" s="56">
        <v>44621</v>
      </c>
      <c r="C54" s="57">
        <v>2.0833333333333332E-2</v>
      </c>
      <c r="D54" s="30" t="s">
        <v>249</v>
      </c>
    </row>
    <row r="55" spans="2:4" ht="30.75" customHeight="1" thickTop="1">
      <c r="B55" s="89">
        <v>44629</v>
      </c>
      <c r="C55" s="108">
        <v>2.0833333333333332E-2</v>
      </c>
      <c r="D55" s="112" t="s">
        <v>111</v>
      </c>
    </row>
    <row r="56" spans="2:4" ht="30.75" customHeight="1">
      <c r="B56" s="59">
        <v>44629</v>
      </c>
      <c r="C56" s="55">
        <v>4.1666666666666664E-2</v>
      </c>
      <c r="D56" s="63" t="s">
        <v>271</v>
      </c>
    </row>
    <row r="57" spans="2:4" ht="30.75" customHeight="1">
      <c r="B57" s="59">
        <v>44639</v>
      </c>
      <c r="C57" s="55">
        <v>4.1666666666666664E-2</v>
      </c>
      <c r="D57" s="63" t="s">
        <v>272</v>
      </c>
    </row>
    <row r="58" spans="2:4" ht="30.75" customHeight="1">
      <c r="B58" s="59">
        <v>44642</v>
      </c>
      <c r="C58" s="55">
        <v>8.3333333333333329E-2</v>
      </c>
      <c r="D58" s="63" t="s">
        <v>272</v>
      </c>
    </row>
    <row r="59" spans="2:4" ht="30.75" customHeight="1">
      <c r="B59" s="59">
        <v>44642</v>
      </c>
      <c r="C59" s="55">
        <v>3.125E-2</v>
      </c>
      <c r="D59" s="63" t="s">
        <v>111</v>
      </c>
    </row>
    <row r="60" spans="2:4" ht="30.75" customHeight="1" thickBot="1">
      <c r="B60" s="61">
        <v>44643</v>
      </c>
      <c r="C60" s="57">
        <v>0.125</v>
      </c>
      <c r="D60" s="62" t="s">
        <v>287</v>
      </c>
    </row>
    <row r="61" spans="2:4" ht="30.75" customHeight="1" thickTop="1">
      <c r="B61" s="59">
        <v>44646</v>
      </c>
      <c r="C61" s="55">
        <v>0.1875</v>
      </c>
      <c r="D61" s="63" t="s">
        <v>288</v>
      </c>
    </row>
    <row r="62" spans="2:4" ht="30.75" customHeight="1">
      <c r="B62" s="59">
        <v>44648</v>
      </c>
      <c r="C62" s="55">
        <v>0.20833333333333334</v>
      </c>
      <c r="D62" s="63" t="s">
        <v>288</v>
      </c>
    </row>
    <row r="63" spans="2:4" ht="30.75" customHeight="1">
      <c r="B63" s="59">
        <v>44648</v>
      </c>
      <c r="C63" s="55">
        <v>2.0833333333333332E-2</v>
      </c>
      <c r="D63" s="63" t="s">
        <v>111</v>
      </c>
    </row>
    <row r="64" spans="2:4" ht="30.75" customHeight="1">
      <c r="B64" s="59">
        <v>44650</v>
      </c>
      <c r="C64" s="55">
        <v>3.125E-2</v>
      </c>
      <c r="D64" s="63" t="s">
        <v>295</v>
      </c>
    </row>
    <row r="65" spans="2:4" ht="30.75" customHeight="1">
      <c r="B65" s="59">
        <v>44650</v>
      </c>
      <c r="C65" s="55">
        <v>1.0416666666666666E-2</v>
      </c>
      <c r="D65" s="63" t="s">
        <v>111</v>
      </c>
    </row>
    <row r="66" spans="2:4" ht="30.75" customHeight="1">
      <c r="B66" s="59">
        <v>44656</v>
      </c>
      <c r="C66" s="55">
        <v>6.25E-2</v>
      </c>
      <c r="D66" s="63" t="s">
        <v>303</v>
      </c>
    </row>
    <row r="67" spans="2:4" ht="30.75" customHeight="1">
      <c r="B67" s="59">
        <v>44657</v>
      </c>
      <c r="C67" s="55">
        <v>8.3333333333333329E-2</v>
      </c>
      <c r="D67" s="63" t="s">
        <v>303</v>
      </c>
    </row>
    <row r="68" spans="2:4" ht="30.75" customHeight="1" thickBot="1">
      <c r="B68" s="61">
        <v>44657</v>
      </c>
      <c r="C68" s="57">
        <v>4.1666666666666664E-2</v>
      </c>
      <c r="D68" s="62" t="s">
        <v>111</v>
      </c>
    </row>
    <row r="69" spans="2:4" ht="30.75" customHeight="1" thickTop="1">
      <c r="B69" s="59">
        <v>44676</v>
      </c>
      <c r="C69" s="55">
        <v>4.1666666666666664E-2</v>
      </c>
      <c r="D69" s="63" t="s">
        <v>339</v>
      </c>
    </row>
    <row r="70" spans="2:4" ht="30.75" customHeight="1">
      <c r="B70" s="59">
        <v>44677</v>
      </c>
      <c r="C70" s="55">
        <v>9.375E-2</v>
      </c>
      <c r="D70" s="63" t="s">
        <v>340</v>
      </c>
    </row>
    <row r="71" spans="2:4" ht="30.75" customHeight="1">
      <c r="B71" s="59">
        <v>44681</v>
      </c>
      <c r="C71" s="55">
        <v>8.3333333333333329E-2</v>
      </c>
      <c r="D71" s="63" t="s">
        <v>272</v>
      </c>
    </row>
    <row r="72" spans="2:4" ht="30.75" customHeight="1">
      <c r="B72" s="59">
        <v>44681</v>
      </c>
      <c r="C72" s="55">
        <v>3.125E-2</v>
      </c>
      <c r="D72" s="63" t="s">
        <v>111</v>
      </c>
    </row>
    <row r="73" spans="2:4" ht="30.75" customHeight="1">
      <c r="B73" s="59">
        <v>44684</v>
      </c>
      <c r="C73" s="55">
        <v>4.1666666666666664E-2</v>
      </c>
      <c r="D73" s="63" t="s">
        <v>272</v>
      </c>
    </row>
    <row r="74" spans="2:4" ht="30.75" customHeight="1">
      <c r="B74" s="59">
        <v>44687</v>
      </c>
      <c r="C74" s="55">
        <v>0.125</v>
      </c>
      <c r="D74" s="63" t="s">
        <v>272</v>
      </c>
    </row>
    <row r="75" spans="2:4" ht="30.75" customHeight="1">
      <c r="B75" s="59">
        <v>44689</v>
      </c>
      <c r="C75" s="55">
        <v>6.25E-2</v>
      </c>
      <c r="D75" s="63" t="s">
        <v>272</v>
      </c>
    </row>
    <row r="76" spans="2:4" ht="30.75" customHeight="1">
      <c r="B76" s="59">
        <v>44690</v>
      </c>
      <c r="C76" s="55">
        <v>2.0833333333333332E-2</v>
      </c>
      <c r="D76" s="63" t="s">
        <v>111</v>
      </c>
    </row>
    <row r="77" spans="2:4" ht="30.75" customHeight="1" thickBot="1">
      <c r="B77" s="61">
        <v>44690</v>
      </c>
      <c r="C77" s="57">
        <v>4.1666666666666664E-2</v>
      </c>
      <c r="D77" s="62" t="s">
        <v>324</v>
      </c>
    </row>
    <row r="78" spans="2:4" ht="30.75" customHeight="1" thickTop="1">
      <c r="B78" s="59">
        <v>44697</v>
      </c>
      <c r="C78" s="58">
        <v>2.0833333333333332E-2</v>
      </c>
      <c r="D78" s="64" t="s">
        <v>111</v>
      </c>
    </row>
    <row r="79" spans="2:4" ht="30.75" customHeight="1">
      <c r="B79" s="59">
        <v>44697</v>
      </c>
      <c r="C79" s="55">
        <v>8.3333333333333329E-2</v>
      </c>
      <c r="D79" s="63" t="s">
        <v>272</v>
      </c>
    </row>
    <row r="80" spans="2:4" ht="30.75" customHeight="1">
      <c r="B80" s="59">
        <v>44699</v>
      </c>
      <c r="C80" s="55">
        <v>0.125</v>
      </c>
      <c r="D80" s="63" t="s">
        <v>357</v>
      </c>
    </row>
    <row r="81" spans="2:4" ht="30.75" customHeight="1">
      <c r="B81" s="59">
        <v>44700</v>
      </c>
      <c r="C81" s="55">
        <v>6.25E-2</v>
      </c>
      <c r="D81" s="63" t="s">
        <v>357</v>
      </c>
    </row>
    <row r="82" spans="2:4" ht="30.75" customHeight="1">
      <c r="B82" s="59">
        <v>44702</v>
      </c>
      <c r="C82" s="55">
        <v>0.125</v>
      </c>
      <c r="D82" s="63" t="s">
        <v>272</v>
      </c>
    </row>
    <row r="83" spans="2:4" ht="30.75" customHeight="1">
      <c r="B83" s="59">
        <v>44703</v>
      </c>
      <c r="C83" s="55">
        <v>2.0833333333333332E-2</v>
      </c>
      <c r="D83" s="63" t="s">
        <v>111</v>
      </c>
    </row>
    <row r="84" spans="2:4" ht="30.75" customHeight="1">
      <c r="B84" s="59">
        <v>44704</v>
      </c>
      <c r="C84" s="55">
        <v>0.125</v>
      </c>
      <c r="D84" s="63" t="s">
        <v>272</v>
      </c>
    </row>
    <row r="85" spans="2:4" ht="30.75" customHeight="1">
      <c r="B85" s="59">
        <v>44704</v>
      </c>
      <c r="C85" s="55">
        <v>0.125</v>
      </c>
      <c r="D85" s="63" t="s">
        <v>272</v>
      </c>
    </row>
    <row r="86" spans="2:4" ht="30.75" customHeight="1">
      <c r="B86" s="54">
        <v>44705</v>
      </c>
      <c r="C86" s="55">
        <v>2.0833333333333332E-2</v>
      </c>
      <c r="D86" s="21" t="s">
        <v>111</v>
      </c>
    </row>
    <row r="87" spans="2:4" ht="30.75" customHeight="1">
      <c r="B87" s="54">
        <v>44705</v>
      </c>
      <c r="C87" s="55">
        <v>0.125</v>
      </c>
      <c r="D87" s="21" t="s">
        <v>272</v>
      </c>
    </row>
    <row r="88" spans="2:4" ht="30.75" customHeight="1">
      <c r="B88" s="54">
        <v>44706</v>
      </c>
      <c r="C88" s="55">
        <v>4.1666666666666664E-2</v>
      </c>
      <c r="D88" s="21" t="s">
        <v>272</v>
      </c>
    </row>
    <row r="89" spans="2:4" ht="30.75" customHeight="1">
      <c r="B89" s="123"/>
      <c r="C89" s="124"/>
      <c r="D89" s="97"/>
    </row>
    <row r="90" spans="2:4" ht="30.75" customHeight="1">
      <c r="B90" s="123"/>
      <c r="C90" s="124"/>
      <c r="D90" s="97"/>
    </row>
    <row r="91" spans="2:4" ht="30.75" customHeight="1">
      <c r="B91" s="123"/>
      <c r="C91" s="124"/>
      <c r="D91" s="97"/>
    </row>
    <row r="92" spans="2:4" ht="30.75" customHeight="1">
      <c r="B92" s="123"/>
      <c r="C92" s="124"/>
      <c r="D92" s="97"/>
    </row>
    <row r="93" spans="2:4" ht="30.75" customHeight="1">
      <c r="B93" s="123"/>
      <c r="C93" s="124"/>
      <c r="D93" s="97"/>
    </row>
    <row r="94" spans="2:4" ht="30.75" customHeight="1">
      <c r="B94" s="123"/>
      <c r="C94" s="124"/>
      <c r="D94" s="97"/>
    </row>
    <row r="95" spans="2:4" ht="30.75" customHeight="1">
      <c r="B95" s="123"/>
      <c r="C95" s="124"/>
      <c r="D95" s="97"/>
    </row>
    <row r="96" spans="2:4" ht="30.75" customHeight="1">
      <c r="B96" s="123"/>
      <c r="C96" s="124"/>
      <c r="D96" s="97"/>
    </row>
    <row r="97" spans="2:4" ht="30.75" customHeight="1">
      <c r="B97" s="123"/>
      <c r="C97" s="124"/>
      <c r="D97" s="97"/>
    </row>
    <row r="98" spans="2:4" ht="30.75" customHeight="1">
      <c r="B98" s="123"/>
      <c r="C98" s="124"/>
      <c r="D98" s="97"/>
    </row>
    <row r="99" spans="2:4" ht="30.75" customHeight="1">
      <c r="B99" s="123"/>
      <c r="C99" s="124"/>
      <c r="D99" s="97"/>
    </row>
    <row r="100" spans="2:4" ht="30.75" customHeight="1">
      <c r="B100" s="123"/>
      <c r="C100" s="124"/>
      <c r="D100" s="97"/>
    </row>
    <row r="101" spans="2:4" ht="30.75" customHeight="1">
      <c r="B101" s="123"/>
      <c r="C101" s="125"/>
      <c r="D101" s="126"/>
    </row>
    <row r="102" spans="2:4" ht="30.75" customHeight="1"/>
    <row r="103" spans="2:4" ht="30.75" customHeight="1"/>
    <row r="104" spans="2:4" ht="30.75" customHeight="1"/>
    <row r="105" spans="2:4" ht="30.75" customHeight="1"/>
    <row r="106" spans="2:4" ht="30.75" customHeight="1"/>
    <row r="107" spans="2:4" ht="30.75" customHeight="1"/>
    <row r="108" spans="2:4" ht="30.75" customHeight="1"/>
    <row r="109" spans="2:4" ht="30.75" customHeight="1"/>
    <row r="110" spans="2:4" ht="30.75" customHeight="1"/>
    <row r="111" spans="2:4" ht="30.75" customHeight="1"/>
    <row r="112" spans="2:4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  <row r="1009" ht="30.75" customHeight="1"/>
    <row r="1010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Aurélie Sauge</cp:lastModifiedBy>
  <dcterms:created xsi:type="dcterms:W3CDTF">2019-09-18T13:29:49Z</dcterms:created>
  <dcterms:modified xsi:type="dcterms:W3CDTF">2022-05-26T23:03:23Z</dcterms:modified>
</cp:coreProperties>
</file>