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9EDBCFDC-A2F0-4938-86F1-30A08B55C796}" xr6:coauthVersionLast="47" xr6:coauthVersionMax="47" xr10:uidLastSave="{00000000-0000-0000-0000-000000000000}"/>
  <bookViews>
    <workbookView xWindow="-120" yWindow="-120" windowWidth="29040" windowHeight="1584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4" i="12" l="1"/>
  <c r="H72" i="12"/>
  <c r="H71" i="12"/>
  <c r="H70" i="12"/>
  <c r="H69" i="12"/>
  <c r="H67" i="12"/>
  <c r="H66" i="12"/>
  <c r="H65" i="12"/>
  <c r="H64" i="12"/>
  <c r="H62" i="12"/>
  <c r="H61" i="12"/>
  <c r="H60" i="12"/>
  <c r="H59" i="12"/>
  <c r="H57" i="12"/>
  <c r="H56" i="12"/>
  <c r="H55" i="12"/>
  <c r="H54" i="12"/>
  <c r="H47" i="12"/>
  <c r="H41" i="12"/>
  <c r="H35" i="12"/>
  <c r="H26" i="12"/>
  <c r="H17" i="12"/>
  <c r="E10" i="12"/>
  <c r="F9" i="12"/>
  <c r="H9" i="12" s="1"/>
  <c r="H8" i="12"/>
  <c r="I6" i="12"/>
  <c r="I5" i="12" s="1"/>
  <c r="I7" i="12" l="1"/>
  <c r="J6" i="12"/>
  <c r="J7" i="12" s="1"/>
  <c r="F10" i="12"/>
  <c r="E11" i="12" s="1"/>
  <c r="E12" i="12"/>
  <c r="K6" i="12" l="1"/>
  <c r="K7" i="12" s="1"/>
  <c r="F12" i="12"/>
  <c r="E13" i="12" s="1"/>
  <c r="F11" i="12"/>
  <c r="H11" i="12" s="1"/>
  <c r="H10" i="12"/>
  <c r="L6" i="12" l="1"/>
  <c r="M6" i="12" s="1"/>
  <c r="F13" i="12"/>
  <c r="E14" i="12" s="1"/>
  <c r="H12" i="12"/>
  <c r="L7" i="12" l="1"/>
  <c r="E21" i="12"/>
  <c r="F14" i="12"/>
  <c r="E15" i="12" s="1"/>
  <c r="H13" i="12"/>
  <c r="M7" i="12"/>
  <c r="N6" i="12"/>
  <c r="N7" i="12" l="1"/>
  <c r="O6" i="12"/>
  <c r="F15" i="12"/>
  <c r="E16" i="12"/>
  <c r="H15" i="12"/>
  <c r="H14" i="12"/>
  <c r="F21" i="12"/>
  <c r="E22" i="12" s="1"/>
  <c r="H21" i="12"/>
  <c r="E27" i="12"/>
  <c r="E34" i="12" l="1"/>
  <c r="F27" i="12"/>
  <c r="E28" i="12" s="1"/>
  <c r="E25" i="12"/>
  <c r="F22" i="12"/>
  <c r="E24" i="12"/>
  <c r="H22" i="12"/>
  <c r="E23" i="12"/>
  <c r="F16" i="12"/>
  <c r="O7" i="12"/>
  <c r="P6" i="12"/>
  <c r="H16" i="12" l="1"/>
  <c r="E18" i="12"/>
  <c r="F23" i="12"/>
  <c r="H23" i="12"/>
  <c r="F24" i="12"/>
  <c r="H24" i="12" s="1"/>
  <c r="E20" i="12"/>
  <c r="E19" i="12"/>
  <c r="P7" i="12"/>
  <c r="P5" i="12"/>
  <c r="Q6" i="12"/>
  <c r="F25" i="12"/>
  <c r="H25" i="12" s="1"/>
  <c r="E29" i="12"/>
  <c r="F28" i="12"/>
  <c r="H28" i="12" s="1"/>
  <c r="F34" i="12"/>
  <c r="E36" i="12" s="1"/>
  <c r="E40" i="12"/>
  <c r="H34" i="12" l="1"/>
  <c r="F29" i="12"/>
  <c r="E30" i="12" s="1"/>
  <c r="Q7" i="12"/>
  <c r="R6" i="12"/>
  <c r="F19" i="12"/>
  <c r="H19" i="12" s="1"/>
  <c r="F20" i="12"/>
  <c r="H20" i="12" s="1"/>
  <c r="F37" i="12"/>
  <c r="F38" i="12" s="1"/>
  <c r="F39" i="12" s="1"/>
  <c r="E46" i="12"/>
  <c r="E42" i="12"/>
  <c r="F40" i="12"/>
  <c r="H40" i="12" s="1"/>
  <c r="F18" i="12"/>
  <c r="H18" i="12"/>
  <c r="F36" i="12"/>
  <c r="H36" i="12" s="1"/>
  <c r="E37" i="12"/>
  <c r="F42" i="12" l="1"/>
  <c r="S6" i="12"/>
  <c r="R7" i="12"/>
  <c r="F30" i="12"/>
  <c r="H30" i="12" s="1"/>
  <c r="F45" i="12"/>
  <c r="F46" i="12"/>
  <c r="E48" i="12" s="1"/>
  <c r="H46" i="12"/>
  <c r="F44" i="12"/>
  <c r="E53" i="12"/>
  <c r="E38" i="12"/>
  <c r="H37" i="12"/>
  <c r="H29" i="12"/>
  <c r="E58" i="12" l="1"/>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<sst xmlns="http://schemas.openxmlformats.org/spreadsheetml/2006/main" count="134" uniqueCount="91">
  <si>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</si>
  <si>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</si>
  <si>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</si>
  <si>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</si>
  <si>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</si>
  <si>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</si>
  <si>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</si>
  <si>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</si>
  <si>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</si>
  <si>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</si>
  <si>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</si>
  <si>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</si>
  <si>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</si>
  <si>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</si>
  <si>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</si>
  <si>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</si>
  <si>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</si>
  <si>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</si>
  <si>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</si>
  <si>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</si>
  <si>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</si>
  <si>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</si>
  <si>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</si>
  <si>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</si>
  <si>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</si>
  <si>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</si>
  <si>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</si>
  <si>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</si>
  <si>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</si>
  <si>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</si>
  <si>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</si>
  <si>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</si>
  <si>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</si>
  <si>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</si>
  <si>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</si>
  <si>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</si>
  <si>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</si>
  <si>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</si>
  <si>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</si>
  <si>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</si>
  <si>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</si>
  <si>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</si>
  <si>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</si>
  <si>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</si>
  <si>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</si>
  <si>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</si>
  <si>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</si>
  <si>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</si>
  <si>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</si>
  <si>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</si>
  <si>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</si>
  <si>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</si>
  <si>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</si>
  <si>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</si>
  <si>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</si>
  <si>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</si>
  <si>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</si>
  <si>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</si>
  <si>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</si>
  <si>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</si>
  <si>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</si>
  <si>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</si>
  <si>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</si>
  <si>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</si>
  <si>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</si>
  <si>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</si>
  <si>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</si>
  <si>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</si>
  <si>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</si>
  <si>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</si>
  <si>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</si>
  <si>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</si>
  <si>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</si>
  <si>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</si>
  <si>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</si>
  <si>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</si>
  <si>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</si>
  <si>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</si>
  <si>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</si>
  <si>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</si>
  <si>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</si>
  <si>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</si>
  <si>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</si>
  <si>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</si>
  <si>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</si>
  <si>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5</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</si>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</sst>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106" zoomScaleNormal="100" zoomScalePageLayoutView="70" workbookViewId="0">
      <pane ySplit="7" topLeftCell="A8" activePane="bottomLeft" state="frozen"/>
      <selection pane="bottomLeft" activeCell="B14" sqref="B14"/>
    </sheetView>
  </sheetViews>
  <sheetFormatPr baseColWidth="10" defaultColWidth="9.140625" defaultRowHeight="30" customHeight="1" x14ac:dyDescent="0.25"/>
  <cols>
    <col min="1" max="1" width="2.42578125" style="18" customWidth="1"/>
    <col min="2" max="2" width="53.85546875" customWidth="1"/>
    <col min="3" max="3" width="33.85546875" bestFit="1" customWidth="1"/>
    <col min="4" max="4" width="12.4257812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38" t="s">
        <v>33</v>
      </c>
      <c r="C2" s="1"/>
      <c r="D2" s="2"/>
      <c r="E2" s="4"/>
      <c r="F2" s="17"/>
      <c r="H2" s="2"/>
      <c r="I2" s="10"/>
    </row>
    <row r="3" spans="1:64" ht="30" customHeight="1" x14ac:dyDescent="0.4">
      <c r="A3" s="19"/>
      <c r="B3" s="38"/>
      <c r="C3" s="1"/>
      <c r="D3" s="2"/>
      <c r="E3" s="4"/>
      <c r="F3" s="17"/>
      <c r="H3" s="2"/>
      <c r="I3" s="10"/>
    </row>
    <row r="4" spans="1:64" ht="14.45" customHeight="1" x14ac:dyDescent="0.25">
      <c r="A4" s="18" t="s">
        <v>1</v>
      </c>
      <c r="B4" s="38"/>
      <c r="C4" s="32" t="s">
        <v>11</v>
      </c>
      <c r="D4" s="33"/>
      <c r="E4" s="39">
        <v>44459</v>
      </c>
      <c r="F4" s="39"/>
    </row>
    <row r="5" spans="1:64" ht="30" customHeight="1" x14ac:dyDescent="0.25">
      <c r="A5" s="19" t="s">
        <v>2</v>
      </c>
      <c r="C5" s="32" t="s">
        <v>12</v>
      </c>
      <c r="D5" s="33"/>
      <c r="E5" s="31">
        <v>13</v>
      </c>
      <c r="I5" s="35">
        <f>I6</f>
        <v>44543</v>
      </c>
      <c r="J5" s="36"/>
      <c r="K5" s="36"/>
      <c r="L5" s="36"/>
      <c r="M5" s="36"/>
      <c r="N5" s="36"/>
      <c r="O5" s="37"/>
      <c r="P5" s="35">
        <f>P6</f>
        <v>44550</v>
      </c>
      <c r="Q5" s="36"/>
      <c r="R5" s="36"/>
      <c r="S5" s="36"/>
      <c r="T5" s="36"/>
      <c r="U5" s="36"/>
      <c r="V5" s="37"/>
      <c r="W5" s="35">
        <f>W6</f>
        <v>44557</v>
      </c>
      <c r="X5" s="36"/>
      <c r="Y5" s="36"/>
      <c r="Z5" s="36"/>
      <c r="AA5" s="36"/>
      <c r="AB5" s="36"/>
      <c r="AC5" s="37"/>
      <c r="AD5" s="35">
        <f>AD6</f>
        <v>44564</v>
      </c>
      <c r="AE5" s="36"/>
      <c r="AF5" s="36"/>
      <c r="AG5" s="36"/>
      <c r="AH5" s="36"/>
      <c r="AI5" s="36"/>
      <c r="AJ5" s="37"/>
      <c r="AK5" s="35">
        <f>AK6</f>
        <v>44571</v>
      </c>
      <c r="AL5" s="36"/>
      <c r="AM5" s="36"/>
      <c r="AN5" s="36"/>
      <c r="AO5" s="36"/>
      <c r="AP5" s="36"/>
      <c r="AQ5" s="37"/>
      <c r="AR5" s="35">
        <f>AR6</f>
        <v>44578</v>
      </c>
      <c r="AS5" s="36"/>
      <c r="AT5" s="36"/>
      <c r="AU5" s="36"/>
      <c r="AV5" s="36"/>
      <c r="AW5" s="36"/>
      <c r="AX5" s="37"/>
      <c r="AY5" s="35">
        <f>AY6</f>
        <v>44585</v>
      </c>
      <c r="AZ5" s="36"/>
      <c r="BA5" s="36"/>
      <c r="BB5" s="36"/>
      <c r="BC5" s="36"/>
      <c r="BD5" s="36"/>
      <c r="BE5" s="37"/>
      <c r="BF5" s="35">
        <f>BF6</f>
        <v>44592</v>
      </c>
      <c r="BG5" s="36"/>
      <c r="BH5" s="36"/>
      <c r="BI5" s="36"/>
      <c r="BJ5" s="36"/>
      <c r="BK5" s="36"/>
      <c r="BL5" s="37"/>
    </row>
    <row r="6" spans="1:64" ht="15" customHeight="1" x14ac:dyDescent="0.25">
      <c r="A6" s="19" t="s">
        <v>3</v>
      </c>
      <c r="B6" s="34"/>
      <c r="C6" s="34"/>
      <c r="D6" s="34"/>
      <c r="E6" s="34"/>
      <c r="F6" s="34"/>
      <c r="G6" s="34"/>
      <c r="I6" s="26">
        <f>Début_Projet-WEEKDAY(Début_Projet,1)+2+7*(Semaine_Affichage-1)</f>
        <v>44543</v>
      </c>
      <c r="J6" s="27">
        <f>I6+1</f>
        <v>44544</v>
      </c>
      <c r="K6" s="27">
        <f t="shared" ref="K6:AX6" si="0">J6+1</f>
        <v>44545</v>
      </c>
      <c r="L6" s="27">
        <f t="shared" si="0"/>
        <v>44546</v>
      </c>
      <c r="M6" s="27">
        <f t="shared" si="0"/>
        <v>44547</v>
      </c>
      <c r="N6" s="27">
        <f t="shared" si="0"/>
        <v>44548</v>
      </c>
      <c r="O6" s="28">
        <f t="shared" si="0"/>
        <v>44549</v>
      </c>
      <c r="P6" s="26">
        <f>O6+1</f>
        <v>44550</v>
      </c>
      <c r="Q6" s="27">
        <f>P6+1</f>
        <v>44551</v>
      </c>
      <c r="R6" s="27">
        <f t="shared" si="0"/>
        <v>44552</v>
      </c>
      <c r="S6" s="27">
        <f t="shared" si="0"/>
        <v>44553</v>
      </c>
      <c r="T6" s="27">
        <f t="shared" si="0"/>
        <v>44554</v>
      </c>
      <c r="U6" s="27">
        <f t="shared" si="0"/>
        <v>44555</v>
      </c>
      <c r="V6" s="28">
        <f t="shared" si="0"/>
        <v>44556</v>
      </c>
      <c r="W6" s="26">
        <f>V6+1</f>
        <v>44557</v>
      </c>
      <c r="X6" s="27">
        <f>W6+1</f>
        <v>44558</v>
      </c>
      <c r="Y6" s="27">
        <f t="shared" si="0"/>
        <v>44559</v>
      </c>
      <c r="Z6" s="27">
        <f t="shared" si="0"/>
        <v>44560</v>
      </c>
      <c r="AA6" s="27">
        <f t="shared" si="0"/>
        <v>44561</v>
      </c>
      <c r="AB6" s="27">
        <f t="shared" si="0"/>
        <v>44562</v>
      </c>
      <c r="AC6" s="28">
        <f t="shared" si="0"/>
        <v>44563</v>
      </c>
      <c r="AD6" s="26">
        <f>AC6+1</f>
        <v>44564</v>
      </c>
      <c r="AE6" s="27">
        <f>AD6+1</f>
        <v>44565</v>
      </c>
      <c r="AF6" s="27">
        <f t="shared" si="0"/>
        <v>44566</v>
      </c>
      <c r="AG6" s="27">
        <f t="shared" si="0"/>
        <v>44567</v>
      </c>
      <c r="AH6" s="27">
        <f t="shared" si="0"/>
        <v>44568</v>
      </c>
      <c r="AI6" s="27">
        <f t="shared" si="0"/>
        <v>44569</v>
      </c>
      <c r="AJ6" s="28">
        <f t="shared" si="0"/>
        <v>44570</v>
      </c>
      <c r="AK6" s="26">
        <f>AJ6+1</f>
        <v>44571</v>
      </c>
      <c r="AL6" s="27">
        <f>AK6+1</f>
        <v>44572</v>
      </c>
      <c r="AM6" s="27">
        <f t="shared" si="0"/>
        <v>44573</v>
      </c>
      <c r="AN6" s="27">
        <f t="shared" si="0"/>
        <v>44574</v>
      </c>
      <c r="AO6" s="27">
        <f t="shared" si="0"/>
        <v>44575</v>
      </c>
      <c r="AP6" s="27">
        <f t="shared" si="0"/>
        <v>44576</v>
      </c>
      <c r="AQ6" s="28">
        <f t="shared" si="0"/>
        <v>44577</v>
      </c>
      <c r="AR6" s="26">
        <f>AQ6+1</f>
        <v>44578</v>
      </c>
      <c r="AS6" s="27">
        <f>AR6+1</f>
        <v>44579</v>
      </c>
      <c r="AT6" s="27">
        <f t="shared" si="0"/>
        <v>44580</v>
      </c>
      <c r="AU6" s="27">
        <f t="shared" si="0"/>
        <v>44581</v>
      </c>
      <c r="AV6" s="27">
        <f t="shared" si="0"/>
        <v>44582</v>
      </c>
      <c r="AW6" s="27">
        <f t="shared" si="0"/>
        <v>44583</v>
      </c>
      <c r="AX6" s="28">
        <f t="shared" si="0"/>
        <v>44584</v>
      </c>
      <c r="AY6" s="26">
        <f>AX6+1</f>
        <v>44585</v>
      </c>
      <c r="AZ6" s="27">
        <f>AY6+1</f>
        <v>44586</v>
      </c>
      <c r="BA6" s="27">
        <f t="shared" ref="BA6:BE6" si="1">AZ6+1</f>
        <v>44587</v>
      </c>
      <c r="BB6" s="27">
        <f t="shared" si="1"/>
        <v>44588</v>
      </c>
      <c r="BC6" s="27">
        <f t="shared" si="1"/>
        <v>44589</v>
      </c>
      <c r="BD6" s="27">
        <f t="shared" si="1"/>
        <v>44590</v>
      </c>
      <c r="BE6" s="28">
        <f t="shared" si="1"/>
        <v>44591</v>
      </c>
      <c r="BF6" s="26">
        <f>BE6+1</f>
        <v>44592</v>
      </c>
      <c r="BG6" s="27">
        <f>BF6+1</f>
        <v>44593</v>
      </c>
      <c r="BH6" s="27">
        <f t="shared" ref="BH6:BL6" si="2">BG6+1</f>
        <v>44594</v>
      </c>
      <c r="BI6" s="27">
        <f t="shared" si="2"/>
        <v>44595</v>
      </c>
      <c r="BJ6" s="27">
        <f t="shared" si="2"/>
        <v>44596</v>
      </c>
      <c r="BK6" s="27">
        <f t="shared" si="2"/>
        <v>44597</v>
      </c>
      <c r="BL6" s="28">
        <f t="shared" si="2"/>
        <v>44598</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45" t="s">
        <v>80</v>
      </c>
      <c r="C8" s="46"/>
      <c r="D8" s="47"/>
      <c r="E8" s="48"/>
      <c r="F8" s="48"/>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41" t="s">
        <v>20</v>
      </c>
      <c r="C9" s="42" t="s">
        <v>30</v>
      </c>
      <c r="D9" s="43">
        <v>1</v>
      </c>
      <c r="E9" s="44">
        <v>44384</v>
      </c>
      <c r="F9" s="44">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21</v>
      </c>
      <c r="C10" s="22" t="s">
        <v>31</v>
      </c>
      <c r="D10" s="14">
        <v>1</v>
      </c>
      <c r="E10" s="29">
        <f>Début_Projet</f>
        <v>44459</v>
      </c>
      <c r="F10" s="29">
        <f>E10+8</f>
        <v>44467</v>
      </c>
      <c r="G10" s="13"/>
      <c r="H10" s="13">
        <f t="shared" si="4"/>
        <v>9</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22</v>
      </c>
      <c r="C11" s="22" t="s">
        <v>32</v>
      </c>
      <c r="D11" s="14">
        <v>1</v>
      </c>
      <c r="E11" s="29">
        <f>F10</f>
        <v>44467</v>
      </c>
      <c r="F11" s="29">
        <f>E11</f>
        <v>44467</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8"/>
      <c r="B13" s="24" t="s">
        <v>23</v>
      </c>
      <c r="C13" s="22" t="s">
        <v>31</v>
      </c>
      <c r="D13" s="14">
        <v>1</v>
      </c>
      <c r="E13" s="29">
        <f>F12+1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41" t="s">
        <v>82</v>
      </c>
      <c r="C14" s="42" t="s">
        <v>30</v>
      </c>
      <c r="D14" s="43">
        <v>1</v>
      </c>
      <c r="E14" s="44">
        <f>F13+1</f>
        <v>44470</v>
      </c>
      <c r="F14" s="44">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25</v>
      </c>
      <c r="C16" s="22" t="s">
        <v>30</v>
      </c>
      <c r="D16" s="14">
        <v>1</v>
      </c>
      <c r="E16" s="29">
        <f>E15+1</f>
        <v>44471</v>
      </c>
      <c r="F16" s="29">
        <f>E16+7</f>
        <v>44478</v>
      </c>
      <c r="G16" s="13"/>
      <c r="H16" s="13">
        <f t="shared" si="4"/>
        <v>8</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t="s">
        <v>8</v>
      </c>
      <c r="B17" s="45" t="s">
        <v>81</v>
      </c>
      <c r="C17" s="46"/>
      <c r="D17" s="47"/>
      <c r="E17" s="48"/>
      <c r="F17" s="48"/>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c r="B18" s="24" t="s">
        <v>26</v>
      </c>
      <c r="C18" s="22" t="s">
        <v>30</v>
      </c>
      <c r="D18" s="14">
        <v>1</v>
      </c>
      <c r="E18" s="29">
        <f>F16</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29</v>
      </c>
      <c r="C19" s="22" t="s">
        <v>36</v>
      </c>
      <c r="D19" s="14">
        <v>1</v>
      </c>
      <c r="E19" s="29">
        <f>F16</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35</v>
      </c>
      <c r="C20" s="22" t="s">
        <v>34</v>
      </c>
      <c r="D20" s="14">
        <v>1</v>
      </c>
      <c r="E20" s="29">
        <f>F16</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41" t="s">
        <v>27</v>
      </c>
      <c r="C21" s="42" t="s">
        <v>30</v>
      </c>
      <c r="D21" s="43">
        <v>1</v>
      </c>
      <c r="E21" s="44">
        <f>E14+18</f>
        <v>44488</v>
      </c>
      <c r="F21" s="44">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39</v>
      </c>
      <c r="C24" s="22" t="s">
        <v>34</v>
      </c>
      <c r="D24" s="14">
        <v>1</v>
      </c>
      <c r="E24" s="29">
        <f>E22+1</f>
        <v>44489</v>
      </c>
      <c r="F24" s="29">
        <f>E24+11</f>
        <v>44500</v>
      </c>
      <c r="G24" s="13"/>
      <c r="H24" s="13">
        <f t="shared" si="4"/>
        <v>12</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40</v>
      </c>
      <c r="C25" s="22" t="s">
        <v>36</v>
      </c>
      <c r="D25" s="14">
        <v>1</v>
      </c>
      <c r="E25" s="29">
        <f>E22+1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t="s">
        <v>8</v>
      </c>
      <c r="B26" s="45" t="s">
        <v>83</v>
      </c>
      <c r="C26" s="46"/>
      <c r="D26" s="47"/>
      <c r="E26" s="48"/>
      <c r="F26" s="48"/>
      <c r="G26" s="13"/>
      <c r="H26" s="13" t="str">
        <f t="shared" si="4"/>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c r="B27" s="41" t="s">
        <v>41</v>
      </c>
      <c r="C27" s="42" t="s">
        <v>30</v>
      </c>
      <c r="D27" s="43">
        <v>1</v>
      </c>
      <c r="E27" s="44">
        <f>E21+17</f>
        <v>44505</v>
      </c>
      <c r="F27" s="44">
        <f>E27</f>
        <v>44505</v>
      </c>
      <c r="G27" s="13"/>
      <c r="H27" s="13"/>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24" t="s">
        <v>42</v>
      </c>
      <c r="C28" s="22" t="s">
        <v>68</v>
      </c>
      <c r="D28" s="14">
        <v>1</v>
      </c>
      <c r="E28" s="29">
        <f>F27</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41" t="s">
        <v>50</v>
      </c>
      <c r="C34" s="42" t="s">
        <v>30</v>
      </c>
      <c r="D34" s="43">
        <v>1</v>
      </c>
      <c r="E34" s="44">
        <f>E27+21</f>
        <v>44526</v>
      </c>
      <c r="F34" s="44">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t="s">
        <v>8</v>
      </c>
      <c r="B35" s="45" t="s">
        <v>84</v>
      </c>
      <c r="C35" s="46"/>
      <c r="D35" s="47"/>
      <c r="E35" s="48"/>
      <c r="F35" s="48"/>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41" t="s">
        <v>65</v>
      </c>
      <c r="C40" s="42" t="s">
        <v>30</v>
      </c>
      <c r="D40" s="43">
        <v>1</v>
      </c>
      <c r="E40" s="44">
        <f>E34+21</f>
        <v>44547</v>
      </c>
      <c r="F40" s="44">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t="s">
        <v>8</v>
      </c>
      <c r="B41" s="45" t="s">
        <v>90</v>
      </c>
      <c r="C41" s="46"/>
      <c r="D41" s="47"/>
      <c r="E41" s="48"/>
      <c r="F41" s="48"/>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c r="B43" s="40"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41" t="s">
        <v>44</v>
      </c>
      <c r="C46" s="42" t="s">
        <v>30</v>
      </c>
      <c r="D46" s="43">
        <v>0</v>
      </c>
      <c r="E46" s="44">
        <f>E40+39</f>
        <v>44586</v>
      </c>
      <c r="F46" s="44">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t="s">
        <v>8</v>
      </c>
      <c r="B47" s="45" t="s">
        <v>85</v>
      </c>
      <c r="C47" s="46"/>
      <c r="D47" s="47"/>
      <c r="E47" s="48"/>
      <c r="F47" s="48"/>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24" t="s">
        <v>45</v>
      </c>
      <c r="C48" s="22"/>
      <c r="D48" s="14">
        <v>0</v>
      </c>
      <c r="E48" s="29">
        <f>F46</f>
        <v>44586</v>
      </c>
      <c r="F48" s="29">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c r="B49" s="24" t="s">
        <v>46</v>
      </c>
      <c r="C49" s="22" t="s">
        <v>30</v>
      </c>
      <c r="D49" s="14">
        <v>0</v>
      </c>
      <c r="E49" s="29">
        <f>F48+1</f>
        <v>44587</v>
      </c>
      <c r="F49" s="29">
        <f>E49+7</f>
        <v>44594</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77</v>
      </c>
      <c r="C50" s="22"/>
      <c r="D50" s="14">
        <v>0</v>
      </c>
      <c r="E50" s="29"/>
      <c r="F50" s="29"/>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78</v>
      </c>
      <c r="C51" s="22"/>
      <c r="D51" s="14">
        <v>0</v>
      </c>
      <c r="E51" s="29"/>
      <c r="F51" s="29"/>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79</v>
      </c>
      <c r="C52" s="22"/>
      <c r="D52" s="14">
        <v>0</v>
      </c>
      <c r="E52" s="29"/>
      <c r="F52" s="29"/>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41" t="s">
        <v>47</v>
      </c>
      <c r="C53" s="42" t="s">
        <v>30</v>
      </c>
      <c r="D53" s="43">
        <v>0</v>
      </c>
      <c r="E53" s="44">
        <f>E46+27</f>
        <v>44613</v>
      </c>
      <c r="F53" s="44">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t="s">
        <v>8</v>
      </c>
      <c r="B54" s="45" t="s">
        <v>86</v>
      </c>
      <c r="C54" s="46"/>
      <c r="D54" s="47"/>
      <c r="E54" s="48"/>
      <c r="F54" s="48"/>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c r="B58" s="41" t="s">
        <v>51</v>
      </c>
      <c r="C58" s="42" t="s">
        <v>30</v>
      </c>
      <c r="D58" s="43">
        <v>0</v>
      </c>
      <c r="E58" s="44">
        <f>E53+28</f>
        <v>44641</v>
      </c>
      <c r="F58" s="44">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t="s">
        <v>8</v>
      </c>
      <c r="B59" s="45" t="s">
        <v>87</v>
      </c>
      <c r="C59" s="46"/>
      <c r="D59" s="47"/>
      <c r="E59" s="48"/>
      <c r="F59" s="48"/>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41" t="s">
        <v>54</v>
      </c>
      <c r="C63" s="42" t="s">
        <v>30</v>
      </c>
      <c r="D63" s="43">
        <v>0</v>
      </c>
      <c r="E63" s="44">
        <f>E58+14</f>
        <v>44655</v>
      </c>
      <c r="F63" s="44">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t="s">
        <v>8</v>
      </c>
      <c r="B64" s="45" t="s">
        <v>88</v>
      </c>
      <c r="C64" s="46"/>
      <c r="D64" s="47"/>
      <c r="E64" s="48"/>
      <c r="F64" s="48"/>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41" t="s">
        <v>59</v>
      </c>
      <c r="C68" s="42" t="s">
        <v>30</v>
      </c>
      <c r="D68" s="43">
        <v>0</v>
      </c>
      <c r="E68" s="44">
        <f>E63+35</f>
        <v>44690</v>
      </c>
      <c r="F68" s="44">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t="s">
        <v>8</v>
      </c>
      <c r="B69" s="45" t="s">
        <v>89</v>
      </c>
      <c r="C69" s="46"/>
      <c r="D69" s="47"/>
      <c r="E69" s="48"/>
      <c r="F69" s="48"/>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41" t="s">
        <v>60</v>
      </c>
      <c r="C73" s="42" t="s">
        <v>30</v>
      </c>
      <c r="D73" s="43"/>
      <c r="E73" s="44">
        <f>E68+5</f>
        <v>44695</v>
      </c>
      <c r="F73" s="44">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25">
      <c r="G75" s="6"/>
    </row>
    <row r="76" spans="1:64" ht="30" customHeight="1" x14ac:dyDescent="0.25">
      <c r="C76" s="10"/>
      <c r="F76" s="20"/>
    </row>
    <row r="77" spans="1:64" ht="30" customHeight="1" x14ac:dyDescent="0.25">
      <c r="C77"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62 D74 D15:D16 D22:D25 D18:D20">
    <cfRule type="dataBar" priority="117">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9">
    <cfRule type="expression" dxfId="53" priority="120">
      <formula>AND(TODAY()&gt;=I$6,TODAY()&lt;J$6)</formula>
    </cfRule>
  </conditionalFormatting>
  <conditionalFormatting sqref="I59:BL62 I74:BL74 I32:BL34 I8:BL29">
    <cfRule type="expression" dxfId="52" priority="118">
      <formula>AND(début_tâche&lt;=I$6,ROUNDDOWN((fin_tâche-début_tâche+1)*avancement_tâche,0)+début_tâche-1&gt;=I$6)</formula>
    </cfRule>
    <cfRule type="expression" dxfId="51" priority="119" stopIfTrue="1">
      <formula>AND(fin_tâche&gt;=I$6,début_tâche&lt;J$6)</formula>
    </cfRule>
  </conditionalFormatting>
  <conditionalFormatting sqref="D32:D33 D28:D29">
    <cfRule type="dataBar" priority="116">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2">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0" priority="115">
      <formula>AND(TODAY()&gt;=I$6,TODAY()&lt;J$6)</formula>
    </cfRule>
  </conditionalFormatting>
  <conditionalFormatting sqref="I41:BL43 I45:BL45">
    <cfRule type="expression" dxfId="49" priority="113">
      <formula>AND(début_tâche&lt;=I$6,ROUNDDOWN((fin_tâche-début_tâche+1)*avancement_tâche,0)+début_tâche-1&gt;=I$6)</formula>
    </cfRule>
    <cfRule type="expression" dxfId="48" priority="114" stopIfTrue="1">
      <formula>AND(fin_tâche&gt;=I$6,début_tâche&lt;J$6)</formula>
    </cfRule>
  </conditionalFormatting>
  <conditionalFormatting sqref="D42:D43">
    <cfRule type="dataBar" priority="111">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47" priority="109">
      <formula>AND(TODAY()&gt;=I$6,TODAY()&lt;J$6)</formula>
    </cfRule>
  </conditionalFormatting>
  <conditionalFormatting sqref="I46:BL46">
    <cfRule type="expression" dxfId="46" priority="107">
      <formula>AND(début_tâche&lt;=I$6,ROUNDDOWN((fin_tâche-début_tâche+1)*avancement_tâche,0)+début_tâche-1&gt;=I$6)</formula>
    </cfRule>
    <cfRule type="expression" dxfId="45" priority="108" stopIfTrue="1">
      <formula>AND(fin_tâche&gt;=I$6,début_tâche&lt;J$6)</formula>
    </cfRule>
  </conditionalFormatting>
  <conditionalFormatting sqref="I47:BL52">
    <cfRule type="expression" dxfId="44" priority="106">
      <formula>AND(TODAY()&gt;=I$6,TODAY()&lt;J$6)</formula>
    </cfRule>
  </conditionalFormatting>
  <conditionalFormatting sqref="I47:BL52">
    <cfRule type="expression" dxfId="43" priority="104">
      <formula>AND(début_tâche&lt;=I$6,ROUNDDOWN((fin_tâche-début_tâche+1)*avancement_tâche,0)+début_tâche-1&gt;=I$6)</formula>
    </cfRule>
    <cfRule type="expression" dxfId="42" priority="105" stopIfTrue="1">
      <formula>AND(fin_tâche&gt;=I$6,début_tâche&lt;J$6)</formula>
    </cfRule>
  </conditionalFormatting>
  <conditionalFormatting sqref="D48:D52">
    <cfRule type="dataBar" priority="102">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1" priority="100">
      <formula>AND(TODAY()&gt;=I$6,TODAY()&lt;J$6)</formula>
    </cfRule>
  </conditionalFormatting>
  <conditionalFormatting sqref="I53:BL53">
    <cfRule type="expression" dxfId="40" priority="98">
      <formula>AND(début_tâche&lt;=I$6,ROUNDDOWN((fin_tâche-début_tâche+1)*avancement_tâche,0)+début_tâche-1&gt;=I$6)</formula>
    </cfRule>
    <cfRule type="expression" dxfId="39" priority="99" stopIfTrue="1">
      <formula>AND(fin_tâche&gt;=I$6,début_tâche&lt;J$6)</formula>
    </cfRule>
  </conditionalFormatting>
  <conditionalFormatting sqref="D57">
    <cfRule type="dataBar" priority="94">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38" priority="97">
      <formula>AND(TODAY()&gt;=I$6,TODAY()&lt;J$6)</formula>
    </cfRule>
  </conditionalFormatting>
  <conditionalFormatting sqref="I54:BL57">
    <cfRule type="expression" dxfId="37" priority="95">
      <formula>AND(début_tâche&lt;=I$6,ROUNDDOWN((fin_tâche-début_tâche+1)*avancement_tâche,0)+début_tâche-1&gt;=I$6)</formula>
    </cfRule>
    <cfRule type="expression" dxfId="36" priority="96" stopIfTrue="1">
      <formula>AND(fin_tâche&gt;=I$6,début_tâche&lt;J$6)</formula>
    </cfRule>
  </conditionalFormatting>
  <conditionalFormatting sqref="D55:D56">
    <cfRule type="dataBar" priority="93">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5" priority="91">
      <formula>AND(TODAY()&gt;=I$6,TODAY()&lt;J$6)</formula>
    </cfRule>
  </conditionalFormatting>
  <conditionalFormatting sqref="I58:BL58">
    <cfRule type="expression" dxfId="34" priority="89">
      <formula>AND(début_tâche&lt;=I$6,ROUNDDOWN((fin_tâche-début_tâche+1)*avancement_tâche,0)+début_tâche-1&gt;=I$6)</formula>
    </cfRule>
    <cfRule type="expression" dxfId="33" priority="90" stopIfTrue="1">
      <formula>AND(fin_tâche&gt;=I$6,début_tâche&lt;J$6)</formula>
    </cfRule>
  </conditionalFormatting>
  <conditionalFormatting sqref="D60:D61">
    <cfRule type="dataBar" priority="87">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3">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2">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76">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2" priority="79">
      <formula>AND(TODAY()&gt;=I$6,TODAY()&lt;J$6)</formula>
    </cfRule>
  </conditionalFormatting>
  <conditionalFormatting sqref="I64:BL67">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I63:BL63">
    <cfRule type="expression" dxfId="29" priority="75">
      <formula>AND(TODAY()&gt;=I$6,TODAY()&lt;J$6)</formula>
    </cfRule>
  </conditionalFormatting>
  <conditionalFormatting sqref="I63:BL63">
    <cfRule type="expression" dxfId="28" priority="73">
      <formula>AND(début_tâche&lt;=I$6,ROUNDDOWN((fin_tâche-début_tâche+1)*avancement_tâche,0)+début_tâche-1&gt;=I$6)</formula>
    </cfRule>
    <cfRule type="expression" dxfId="27" priority="74" stopIfTrue="1">
      <formula>AND(fin_tâche&gt;=I$6,début_tâche&lt;J$6)</formula>
    </cfRule>
  </conditionalFormatting>
  <conditionalFormatting sqref="D65:D66">
    <cfRule type="dataBar" priority="71">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66">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6" priority="69">
      <formula>AND(TODAY()&gt;=I$6,TODAY()&lt;J$6)</formula>
    </cfRule>
  </conditionalFormatting>
  <conditionalFormatting sqref="I69:BL72">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I68:BL68">
    <cfRule type="expression" dxfId="23" priority="65">
      <formula>AND(TODAY()&gt;=I$6,TODAY()&lt;J$6)</formula>
    </cfRule>
  </conditionalFormatting>
  <conditionalFormatting sqref="I68:BL68">
    <cfRule type="expression" dxfId="22" priority="63">
      <formula>AND(début_tâche&lt;=I$6,ROUNDDOWN((fin_tâche-début_tâche+1)*avancement_tâche,0)+début_tâche-1&gt;=I$6)</formula>
    </cfRule>
    <cfRule type="expression" dxfId="21" priority="64" stopIfTrue="1">
      <formula>AND(fin_tâche&gt;=I$6,début_tâche&lt;J$6)</formula>
    </cfRule>
  </conditionalFormatting>
  <conditionalFormatting sqref="D70:D71">
    <cfRule type="dataBar" priority="61">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0" priority="59">
      <formula>AND(TODAY()&gt;=I$6,TODAY()&lt;J$6)</formula>
    </cfRule>
  </conditionalFormatting>
  <conditionalFormatting sqref="I73:BL73">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I30:BL30">
    <cfRule type="expression" dxfId="17" priority="55">
      <formula>AND(TODAY()&gt;=I$6,TODAY()&lt;J$6)</formula>
    </cfRule>
  </conditionalFormatting>
  <conditionalFormatting sqref="I30:BL30">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0">
    <cfRule type="dataBar" priority="52">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4" priority="51">
      <formula>AND(TODAY()&gt;=I$6,TODAY()&lt;J$6)</formula>
    </cfRule>
  </conditionalFormatting>
  <conditionalFormatting sqref="I31:BL31">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1">
    <cfRule type="dataBar" priority="48">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1" priority="47">
      <formula>AND(TODAY()&gt;=I$6,TODAY()&lt;J$6)</formula>
    </cfRule>
  </conditionalFormatting>
  <conditionalFormatting sqref="I35:BL36 I40:BL40">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6">
    <cfRule type="dataBar" priority="44">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8" priority="43">
      <formula>AND(TODAY()&gt;=I$6,TODAY()&lt;J$6)</formula>
    </cfRule>
  </conditionalFormatting>
  <conditionalFormatting sqref="I37:BL37">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7">
    <cfRule type="dataBar" priority="40">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5" priority="39">
      <formula>AND(TODAY()&gt;=I$6,TODAY()&lt;J$6)</formula>
    </cfRule>
  </conditionalFormatting>
  <conditionalFormatting sqref="I38:BL39">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38:D39">
    <cfRule type="dataBar" priority="36">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2">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2" priority="35">
      <formula>AND(TODAY()&gt;=I$6,TODAY()&lt;J$6)</formula>
    </cfRule>
  </conditionalFormatting>
  <conditionalFormatting sqref="I44:BL44">
    <cfRule type="expression" dxfId="1" priority="33">
      <formula>AND(début_tâche&lt;=I$6,ROUNDDOWN((fin_tâche-début_tâche+1)*avancement_tâche,0)+début_tâche-1&gt;=I$6)</formula>
    </cfRule>
    <cfRule type="expression" dxfId="0" priority="34" stopIfTrue="1">
      <formula>AND(fin_tâche&gt;=I$6,début_tâche&lt;J$6)</formula>
    </cfRule>
  </conditionalFormatting>
  <conditionalFormatting sqref="D9">
    <cfRule type="dataBar" priority="29">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2">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1">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0">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19">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27">
    <cfRule type="dataBar" priority="18">
      <dataBar>
        <cfvo type="num" val="0"/>
        <cfvo type="num" val="1"/>
        <color theme="0" tint="-0.249977111117893"/>
      </dataBar>
      <extLst>
        <ext xmlns:x14="http://schemas.microsoft.com/office/spreadsheetml/2009/9/main" uri="{B025F937-C7B1-47D3-B67F-A62EFF666E3E}">
          <x14:id>{F178A5D3-79A7-422B-AF82-AD24019B579E}</x14:id>
        </ext>
      </extLst>
    </cfRule>
  </conditionalFormatting>
  <conditionalFormatting sqref="D34">
    <cfRule type="dataBar" priority="16">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5">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4">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3">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2">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1">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0">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9">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6">
    <cfRule type="dataBar" priority="8">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7">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6">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5">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4">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3">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2">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1">
      <dataBar>
        <cfvo type="num" val="0"/>
        <cfvo type="num" val="1"/>
        <color theme="0" tint="-0.249977111117893"/>
      </dataBar>
      <extLst>
        <ext xmlns:x14="http://schemas.microsoft.com/office/spreadsheetml/2009/9/main" uri="{B025F937-C7B1-47D3-B67F-A62EFF666E3E}">
          <x14:id>{61C46EA8-F9E7-45B9-92F2-CA890223D6D5}</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F178A5D3-79A7-422B-AF82-AD24019B579E}">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2022-01-26T16:21:27Z</dcterms:modified>
</cp:coreProperties>
</file>