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B6CB4A98-895C-C545-BAD3-89A4B7509499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0" i="21" l="1"/>
  <c r="N187" i="21"/>
  <c r="N183" i="21"/>
  <c r="N181" i="21"/>
  <c r="J239" i="17"/>
  <c r="J239" i="18"/>
  <c r="J239" i="19"/>
  <c r="J239" i="20"/>
  <c r="H239" i="20"/>
  <c r="N186" i="21" s="1"/>
  <c r="C218" i="20"/>
  <c r="B236" i="20"/>
  <c r="B237" i="20"/>
  <c r="B238" i="20" s="1"/>
  <c r="B239" i="20" s="1"/>
  <c r="C218" i="19"/>
  <c r="B236" i="19"/>
  <c r="B237" i="19"/>
  <c r="B238" i="19" s="1"/>
  <c r="B239" i="19" s="1"/>
  <c r="C218" i="18"/>
  <c r="B236" i="18"/>
  <c r="B237" i="18"/>
  <c r="B238" i="18" s="1"/>
  <c r="B239" i="18" s="1"/>
  <c r="C218" i="17"/>
  <c r="C218" i="5"/>
  <c r="D218" i="5"/>
  <c r="E218" i="5" s="1"/>
  <c r="B239" i="5"/>
  <c r="B236" i="5"/>
  <c r="B237" i="5"/>
  <c r="B238" i="5" s="1"/>
  <c r="D218" i="20"/>
  <c r="D219" i="20" s="1"/>
  <c r="D220" i="20" s="1"/>
  <c r="D221" i="20" s="1"/>
  <c r="D222" i="20" s="1"/>
  <c r="D223" i="20" s="1"/>
  <c r="C220" i="20"/>
  <c r="C221" i="20" s="1"/>
  <c r="C222" i="20" s="1"/>
  <c r="C223" i="20" s="1"/>
  <c r="C224" i="20" s="1"/>
  <c r="C225" i="20" s="1"/>
  <c r="C226" i="20" s="1"/>
  <c r="C227" i="20" s="1"/>
  <c r="C228" i="20" s="1"/>
  <c r="C229" i="20" s="1"/>
  <c r="C230" i="20" s="1"/>
  <c r="C231" i="20" s="1"/>
  <c r="C232" i="20" s="1"/>
  <c r="C233" i="20" s="1"/>
  <c r="C234" i="20" s="1"/>
  <c r="C235" i="20" s="1"/>
  <c r="C236" i="20" s="1"/>
  <c r="C237" i="20" s="1"/>
  <c r="C238" i="20" s="1"/>
  <c r="C239" i="20" s="1"/>
  <c r="C219" i="20"/>
  <c r="B218" i="20"/>
  <c r="B219" i="20" s="1"/>
  <c r="B220" i="20" s="1"/>
  <c r="B221" i="20" s="1"/>
  <c r="B222" i="20" s="1"/>
  <c r="B223" i="20" s="1"/>
  <c r="B224" i="20" s="1"/>
  <c r="B225" i="20" s="1"/>
  <c r="B226" i="20" s="1"/>
  <c r="B227" i="20" s="1"/>
  <c r="B228" i="20" s="1"/>
  <c r="B229" i="20" s="1"/>
  <c r="B230" i="20" s="1"/>
  <c r="B231" i="20" s="1"/>
  <c r="B232" i="20" s="1"/>
  <c r="B233" i="20" s="1"/>
  <c r="B234" i="20" s="1"/>
  <c r="B235" i="20" s="1"/>
  <c r="H239" i="19"/>
  <c r="N185" i="21" s="1"/>
  <c r="D218" i="19"/>
  <c r="D219" i="19" s="1"/>
  <c r="D220" i="19" s="1"/>
  <c r="C219" i="19"/>
  <c r="C220" i="19" s="1"/>
  <c r="C221" i="19" s="1"/>
  <c r="C222" i="19" s="1"/>
  <c r="C223" i="19" s="1"/>
  <c r="C224" i="19" s="1"/>
  <c r="C225" i="19" s="1"/>
  <c r="C226" i="19" s="1"/>
  <c r="C227" i="19" s="1"/>
  <c r="C228" i="19" s="1"/>
  <c r="C229" i="19" s="1"/>
  <c r="C230" i="19" s="1"/>
  <c r="C231" i="19" s="1"/>
  <c r="C232" i="19" s="1"/>
  <c r="C233" i="19" s="1"/>
  <c r="C234" i="19" s="1"/>
  <c r="C235" i="19" s="1"/>
  <c r="C236" i="19" s="1"/>
  <c r="C237" i="19" s="1"/>
  <c r="C238" i="19" s="1"/>
  <c r="C239" i="19" s="1"/>
  <c r="B218" i="19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C219" i="18"/>
  <c r="C220" i="18" s="1"/>
  <c r="C221" i="18" s="1"/>
  <c r="C222" i="18" s="1"/>
  <c r="C223" i="18" s="1"/>
  <c r="C224" i="18" s="1"/>
  <c r="C225" i="18" s="1"/>
  <c r="C226" i="18" s="1"/>
  <c r="C227" i="18" s="1"/>
  <c r="C228" i="18" s="1"/>
  <c r="C229" i="18" s="1"/>
  <c r="C230" i="18" s="1"/>
  <c r="C231" i="18" s="1"/>
  <c r="C232" i="18" s="1"/>
  <c r="C233" i="18" s="1"/>
  <c r="C234" i="18" s="1"/>
  <c r="C235" i="18" s="1"/>
  <c r="C236" i="18" s="1"/>
  <c r="C237" i="18" s="1"/>
  <c r="C238" i="18" s="1"/>
  <c r="C239" i="18" s="1"/>
  <c r="C219" i="17"/>
  <c r="C220" i="17" s="1"/>
  <c r="C221" i="17" s="1"/>
  <c r="C222" i="17" s="1"/>
  <c r="C223" i="17" s="1"/>
  <c r="C224" i="17" s="1"/>
  <c r="C225" i="17" s="1"/>
  <c r="C226" i="17" s="1"/>
  <c r="C227" i="17" s="1"/>
  <c r="C228" i="17" s="1"/>
  <c r="C229" i="17" s="1"/>
  <c r="C230" i="17" s="1"/>
  <c r="C231" i="17" s="1"/>
  <c r="C232" i="17" s="1"/>
  <c r="C233" i="17" s="1"/>
  <c r="C234" i="17" s="1"/>
  <c r="C235" i="17" s="1"/>
  <c r="C236" i="17" s="1"/>
  <c r="C237" i="17" s="1"/>
  <c r="C238" i="17" s="1"/>
  <c r="C239" i="17" s="1"/>
  <c r="H239" i="18"/>
  <c r="N184" i="21" s="1"/>
  <c r="D218" i="18"/>
  <c r="D219" i="18" s="1"/>
  <c r="D220" i="18" s="1"/>
  <c r="D221" i="18" s="1"/>
  <c r="D222" i="18" s="1"/>
  <c r="D223" i="18" s="1"/>
  <c r="B218" i="18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H239" i="17"/>
  <c r="D218" i="17"/>
  <c r="H213" i="20"/>
  <c r="H213" i="19"/>
  <c r="H213" i="18"/>
  <c r="H213" i="17"/>
  <c r="J213" i="20"/>
  <c r="C192" i="20"/>
  <c r="C193" i="18"/>
  <c r="C192" i="18"/>
  <c r="J213" i="18"/>
  <c r="J213" i="19"/>
  <c r="C192" i="19"/>
  <c r="J213" i="17"/>
  <c r="C192" i="17"/>
  <c r="C192" i="5"/>
  <c r="N188" i="21" l="1"/>
  <c r="D219" i="5"/>
  <c r="E218" i="19"/>
  <c r="E218" i="17"/>
  <c r="D219" i="17"/>
  <c r="D220" i="17" s="1"/>
  <c r="D221" i="17" s="1"/>
  <c r="D222" i="17" s="1"/>
  <c r="D223" i="17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E219" i="5" l="1"/>
  <c r="D220" i="5"/>
  <c r="D221" i="5" s="1"/>
  <c r="D222" i="5" s="1"/>
  <c r="E218" i="20"/>
  <c r="E219" i="19"/>
  <c r="E218" i="18"/>
  <c r="E219" i="17"/>
  <c r="E220" i="5" l="1"/>
  <c r="E219" i="20"/>
  <c r="E220" i="19"/>
  <c r="D221" i="19"/>
  <c r="D222" i="19" s="1"/>
  <c r="D223" i="19" s="1"/>
  <c r="E219" i="18"/>
  <c r="E220" i="17"/>
  <c r="E221" i="5"/>
  <c r="E220" i="20" l="1"/>
  <c r="E221" i="19"/>
  <c r="E220" i="18"/>
  <c r="E221" i="17"/>
  <c r="D223" i="5"/>
  <c r="E222" i="5"/>
  <c r="E221" i="20" l="1"/>
  <c r="E222" i="19"/>
  <c r="E221" i="18"/>
  <c r="E222" i="17"/>
  <c r="E223" i="5"/>
  <c r="D224" i="5"/>
  <c r="D225" i="5" s="1"/>
  <c r="D226" i="5" s="1"/>
  <c r="D227" i="5" s="1"/>
  <c r="E222" i="20" l="1"/>
  <c r="E223" i="19"/>
  <c r="D224" i="19"/>
  <c r="D225" i="19" s="1"/>
  <c r="D226" i="19" s="1"/>
  <c r="D227" i="19" s="1"/>
  <c r="D228" i="19" s="1"/>
  <c r="D229" i="19" s="1"/>
  <c r="E222" i="18"/>
  <c r="E223" i="17"/>
  <c r="D224" i="17"/>
  <c r="D225" i="17" s="1"/>
  <c r="D226" i="17" s="1"/>
  <c r="D227" i="17" s="1"/>
  <c r="D228" i="17" s="1"/>
  <c r="D229" i="17" s="1"/>
  <c r="E224" i="5"/>
  <c r="E223" i="20" l="1"/>
  <c r="D224" i="20"/>
  <c r="D225" i="20" s="1"/>
  <c r="E224" i="19"/>
  <c r="E223" i="18"/>
  <c r="D224" i="18"/>
  <c r="D225" i="18" s="1"/>
  <c r="D226" i="18" s="1"/>
  <c r="D227" i="18" s="1"/>
  <c r="D228" i="18" s="1"/>
  <c r="D229" i="18" s="1"/>
  <c r="E224" i="17"/>
  <c r="D228" i="5"/>
  <c r="E225" i="5"/>
  <c r="E224" i="20" l="1"/>
  <c r="E225" i="19"/>
  <c r="E224" i="18"/>
  <c r="E225" i="17"/>
  <c r="D229" i="5"/>
  <c r="E226" i="5"/>
  <c r="E225" i="20" l="1"/>
  <c r="D226" i="20"/>
  <c r="D227" i="20" s="1"/>
  <c r="D228" i="20" s="1"/>
  <c r="D229" i="20" s="1"/>
  <c r="E226" i="19"/>
  <c r="E225" i="18"/>
  <c r="E226" i="17"/>
  <c r="E227" i="5"/>
  <c r="E226" i="20" l="1"/>
  <c r="E227" i="19"/>
  <c r="E226" i="18"/>
  <c r="E227" i="17"/>
  <c r="E228" i="5"/>
  <c r="E227" i="20" l="1"/>
  <c r="E228" i="19"/>
  <c r="E227" i="18"/>
  <c r="E228" i="17"/>
  <c r="D230" i="5"/>
  <c r="E229" i="5"/>
  <c r="E228" i="20" l="1"/>
  <c r="E229" i="19"/>
  <c r="D230" i="19"/>
  <c r="E228" i="18"/>
  <c r="E229" i="17"/>
  <c r="D230" i="17"/>
  <c r="D231" i="5"/>
  <c r="E230" i="5"/>
  <c r="E229" i="20" l="1"/>
  <c r="D230" i="20"/>
  <c r="E230" i="19"/>
  <c r="D231" i="19"/>
  <c r="E229" i="18"/>
  <c r="D230" i="18"/>
  <c r="D231" i="17"/>
  <c r="E230" i="17"/>
  <c r="D232" i="5"/>
  <c r="E231" i="5"/>
  <c r="D231" i="20" l="1"/>
  <c r="E230" i="20"/>
  <c r="E231" i="19"/>
  <c r="D232" i="19"/>
  <c r="D231" i="18"/>
  <c r="E230" i="18"/>
  <c r="E231" i="17"/>
  <c r="D232" i="17"/>
  <c r="E232" i="5"/>
  <c r="D233" i="5"/>
  <c r="E231" i="20" l="1"/>
  <c r="D232" i="20"/>
  <c r="D233" i="19"/>
  <c r="E232" i="19"/>
  <c r="E231" i="18"/>
  <c r="D232" i="18"/>
  <c r="E232" i="17"/>
  <c r="D233" i="17"/>
  <c r="D234" i="5"/>
  <c r="E233" i="5"/>
  <c r="E232" i="20" l="1"/>
  <c r="D233" i="20"/>
  <c r="E233" i="19"/>
  <c r="D234" i="19"/>
  <c r="D233" i="18"/>
  <c r="E232" i="18"/>
  <c r="E233" i="17"/>
  <c r="D234" i="17"/>
  <c r="D235" i="5"/>
  <c r="E234" i="5"/>
  <c r="E235" i="5" l="1"/>
  <c r="D236" i="5"/>
  <c r="E233" i="20"/>
  <c r="D234" i="20"/>
  <c r="E234" i="19"/>
  <c r="D235" i="19"/>
  <c r="E233" i="18"/>
  <c r="D234" i="18"/>
  <c r="D235" i="17"/>
  <c r="E234" i="17"/>
  <c r="E235" i="19" l="1"/>
  <c r="D236" i="19"/>
  <c r="E235" i="17"/>
  <c r="D236" i="17"/>
  <c r="E236" i="5"/>
  <c r="D237" i="5"/>
  <c r="D235" i="20"/>
  <c r="E234" i="20"/>
  <c r="E234" i="18"/>
  <c r="D235" i="18"/>
  <c r="E235" i="20" l="1"/>
  <c r="D236" i="20"/>
  <c r="E236" i="19"/>
  <c r="D237" i="19"/>
  <c r="E235" i="18"/>
  <c r="D236" i="18"/>
  <c r="E236" i="17"/>
  <c r="D237" i="17"/>
  <c r="D238" i="5"/>
  <c r="E237" i="5"/>
  <c r="D237" i="20" l="1"/>
  <c r="E236" i="20"/>
  <c r="D238" i="19"/>
  <c r="E237" i="19"/>
  <c r="E236" i="18"/>
  <c r="D237" i="18"/>
  <c r="D238" i="17"/>
  <c r="E237" i="17"/>
  <c r="E238" i="5"/>
  <c r="D239" i="5"/>
  <c r="E239" i="5" s="1"/>
  <c r="D238" i="20" l="1"/>
  <c r="E237" i="20"/>
  <c r="D239" i="19"/>
  <c r="E239" i="19" s="1"/>
  <c r="E238" i="19"/>
  <c r="D238" i="18"/>
  <c r="E237" i="18"/>
  <c r="E238" i="17"/>
  <c r="D239" i="17"/>
  <c r="E239" i="17" s="1"/>
  <c r="E238" i="20" l="1"/>
  <c r="D239" i="20"/>
  <c r="E239" i="20" s="1"/>
  <c r="D239" i="18"/>
  <c r="E239" i="18" s="1"/>
  <c r="E238" i="18"/>
  <c r="N158" i="21" l="1"/>
  <c r="N157" i="21"/>
  <c r="N156" i="21"/>
  <c r="N159" i="21"/>
  <c r="N160" i="21"/>
  <c r="N135" i="21"/>
  <c r="N154" i="21"/>
  <c r="N163" i="21" s="1"/>
  <c r="C193" i="20"/>
  <c r="C194" i="20" s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193" i="19"/>
  <c r="C194" i="19" s="1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D192" i="18"/>
  <c r="E192" i="18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193" i="17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D192" i="17"/>
  <c r="J187" i="18"/>
  <c r="H187" i="18"/>
  <c r="H187" i="17"/>
  <c r="J187" i="17"/>
  <c r="N129" i="21" s="1"/>
  <c r="D192" i="5"/>
  <c r="D192" i="20" l="1"/>
  <c r="D193" i="20" s="1"/>
  <c r="D192" i="19"/>
  <c r="D193" i="19" s="1"/>
  <c r="D194" i="19" s="1"/>
  <c r="D193" i="18"/>
  <c r="D194" i="18" s="1"/>
  <c r="D195" i="18" s="1"/>
  <c r="D193" i="5"/>
  <c r="D194" i="5" s="1"/>
  <c r="D195" i="5" s="1"/>
  <c r="D196" i="5" s="1"/>
  <c r="D197" i="5" s="1"/>
  <c r="D198" i="5" s="1"/>
  <c r="D199" i="5" s="1"/>
  <c r="D200" i="5" s="1"/>
  <c r="E192" i="5"/>
  <c r="N161" i="21"/>
  <c r="E192" i="20"/>
  <c r="E192" i="19"/>
  <c r="D193" i="17"/>
  <c r="D194" i="17" s="1"/>
  <c r="D195" i="17" s="1"/>
  <c r="E192" i="17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H187" i="19"/>
  <c r="N132" i="21"/>
  <c r="H187" i="20"/>
  <c r="N134" i="21" s="1"/>
  <c r="C151" i="18"/>
  <c r="N138" i="21"/>
  <c r="C151" i="20"/>
  <c r="C152" i="20" s="1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J187" i="20"/>
  <c r="J187" i="19"/>
  <c r="N133" i="21"/>
  <c r="C151" i="19"/>
  <c r="D151" i="19" s="1"/>
  <c r="E151" i="19" s="1"/>
  <c r="C151" i="17"/>
  <c r="C152" i="17" s="1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51" i="5"/>
  <c r="N109" i="21"/>
  <c r="N83" i="21"/>
  <c r="N59" i="21"/>
  <c r="N34" i="21"/>
  <c r="N10" i="21"/>
  <c r="N131" i="21"/>
  <c r="N105" i="21"/>
  <c r="J103" i="17"/>
  <c r="N77" i="21" s="1"/>
  <c r="N86" i="21" s="1"/>
  <c r="N80" i="21"/>
  <c r="N53" i="21"/>
  <c r="N62" i="21" s="1"/>
  <c r="N7" i="21"/>
  <c r="H21" i="17"/>
  <c r="N6" i="21" s="1"/>
  <c r="H53" i="17"/>
  <c r="N30" i="21" s="1"/>
  <c r="H78" i="17"/>
  <c r="N55" i="21" s="1"/>
  <c r="H103" i="17"/>
  <c r="N79" i="21" s="1"/>
  <c r="H146" i="17"/>
  <c r="J146" i="17"/>
  <c r="N103" i="21" s="1"/>
  <c r="N112" i="21" s="1"/>
  <c r="J78" i="17"/>
  <c r="J53" i="17"/>
  <c r="N28" i="21" s="1"/>
  <c r="N37" i="21" s="1"/>
  <c r="J21" i="17"/>
  <c r="N4" i="21" s="1"/>
  <c r="N13" i="21" s="1"/>
  <c r="H146" i="18"/>
  <c r="N106" i="21" s="1"/>
  <c r="H103" i="18"/>
  <c r="H78" i="18"/>
  <c r="N56" i="21" s="1"/>
  <c r="H53" i="18"/>
  <c r="N31" i="21" s="1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C27" i="20" s="1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H53" i="20"/>
  <c r="N33" i="21" s="1"/>
  <c r="H21" i="20"/>
  <c r="N9" i="21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8" i="19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B192" i="20" s="1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27" i="17" s="1"/>
  <c r="B228" i="17" s="1"/>
  <c r="B229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C27" i="19" l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D83" i="19"/>
  <c r="E83" i="19" s="1"/>
  <c r="D58" i="17"/>
  <c r="E58" i="17" s="1"/>
  <c r="D83" i="17"/>
  <c r="D84" i="17" s="1"/>
  <c r="D85" i="17" s="1"/>
  <c r="E85" i="17" s="1"/>
  <c r="E193" i="20"/>
  <c r="D194" i="20"/>
  <c r="D195" i="20" s="1"/>
  <c r="D196" i="20" s="1"/>
  <c r="D197" i="20" s="1"/>
  <c r="D198" i="20" s="1"/>
  <c r="D199" i="20" s="1"/>
  <c r="E193" i="19"/>
  <c r="E193" i="18"/>
  <c r="E193" i="17"/>
  <c r="D201" i="5"/>
  <c r="D202" i="5" s="1"/>
  <c r="E193" i="5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D86" i="18"/>
  <c r="D87" i="18" s="1"/>
  <c r="E87" i="18" s="1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D86" i="17" l="1"/>
  <c r="D59" i="17"/>
  <c r="D60" i="17" s="1"/>
  <c r="E83" i="17"/>
  <c r="D200" i="20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03" i="5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E194" i="20"/>
  <c r="E194" i="19"/>
  <c r="D195" i="19"/>
  <c r="E194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D89" i="18" s="1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D211" i="20" l="1"/>
  <c r="D212" i="20" s="1"/>
  <c r="D213" i="20" s="1"/>
  <c r="E195" i="20"/>
  <c r="E195" i="19"/>
  <c r="D196" i="19"/>
  <c r="D197" i="19" s="1"/>
  <c r="E195" i="18"/>
  <c r="D196" i="18"/>
  <c r="D197" i="18" s="1"/>
  <c r="D198" i="18" s="1"/>
  <c r="E195" i="17"/>
  <c r="D196" i="17"/>
  <c r="D197" i="17" s="1"/>
  <c r="D198" i="17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6" i="20" l="1"/>
  <c r="E196" i="19"/>
  <c r="E196" i="18"/>
  <c r="E196" i="17"/>
  <c r="E196" i="5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E197" i="20" l="1"/>
  <c r="E197" i="19"/>
  <c r="D198" i="19"/>
  <c r="E197" i="18"/>
  <c r="E197" i="17"/>
  <c r="E198" i="5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8" i="20" l="1"/>
  <c r="E198" i="19"/>
  <c r="D199" i="19"/>
  <c r="E198" i="18"/>
  <c r="D199" i="18"/>
  <c r="D199" i="17"/>
  <c r="E198" i="17"/>
  <c r="E199" i="5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E199" i="20" l="1"/>
  <c r="E199" i="19"/>
  <c r="D200" i="19"/>
  <c r="D201" i="19" s="1"/>
  <c r="D202" i="19" s="1"/>
  <c r="E199" i="18"/>
  <c r="D200" i="18"/>
  <c r="D201" i="18" s="1"/>
  <c r="D202" i="18" s="1"/>
  <c r="E199" i="17"/>
  <c r="D200" i="17"/>
  <c r="D201" i="17" s="1"/>
  <c r="E200" i="5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200" i="20" l="1"/>
  <c r="E200" i="19"/>
  <c r="E200" i="18"/>
  <c r="E200" i="17"/>
  <c r="E201" i="5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1" i="20" l="1"/>
  <c r="E201" i="19"/>
  <c r="E201" i="18"/>
  <c r="E201" i="17"/>
  <c r="D202" i="17"/>
  <c r="E202" i="5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2" i="20" l="1"/>
  <c r="D203" i="19"/>
  <c r="E202" i="19"/>
  <c r="D203" i="18"/>
  <c r="E202" i="18"/>
  <c r="D203" i="17"/>
  <c r="E202" i="17"/>
  <c r="E203" i="5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E203" i="20" l="1"/>
  <c r="E203" i="19"/>
  <c r="D204" i="19"/>
  <c r="E203" i="18"/>
  <c r="D204" i="18"/>
  <c r="E203" i="17"/>
  <c r="D204" i="17"/>
  <c r="E204" i="5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4" i="20" l="1"/>
  <c r="E204" i="19"/>
  <c r="D205" i="19"/>
  <c r="D205" i="18"/>
  <c r="E204" i="18"/>
  <c r="D205" i="17"/>
  <c r="E204" i="17"/>
  <c r="E205" i="5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E205" i="20" l="1"/>
  <c r="E205" i="19"/>
  <c r="D206" i="19"/>
  <c r="D207" i="19" s="1"/>
  <c r="E205" i="18"/>
  <c r="D206" i="18"/>
  <c r="D207" i="18" s="1"/>
  <c r="E205" i="17"/>
  <c r="D206" i="17"/>
  <c r="D207" i="17" s="1"/>
  <c r="E206" i="5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6" i="20" l="1"/>
  <c r="E206" i="19"/>
  <c r="E206" i="18"/>
  <c r="E206" i="17"/>
  <c r="E207" i="5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E207" i="20" l="1"/>
  <c r="E207" i="19"/>
  <c r="D208" i="19"/>
  <c r="E207" i="18"/>
  <c r="D208" i="18"/>
  <c r="E207" i="17"/>
  <c r="D208" i="17"/>
  <c r="E208" i="5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8" i="20" l="1"/>
  <c r="D209" i="19"/>
  <c r="D210" i="19" s="1"/>
  <c r="D211" i="19" s="1"/>
  <c r="E208" i="19"/>
  <c r="E208" i="18"/>
  <c r="D209" i="18"/>
  <c r="D210" i="18" s="1"/>
  <c r="D211" i="18" s="1"/>
  <c r="D209" i="17"/>
  <c r="D210" i="17" s="1"/>
  <c r="E208" i="17"/>
  <c r="E209" i="5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9" i="20" l="1"/>
  <c r="E209" i="19"/>
  <c r="E209" i="18"/>
  <c r="E209" i="17"/>
  <c r="E210" i="5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10" i="20" l="1"/>
  <c r="E210" i="19"/>
  <c r="E210" i="18"/>
  <c r="D211" i="17"/>
  <c r="E210" i="17"/>
  <c r="E211" i="5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E211" i="20" l="1"/>
  <c r="E211" i="19"/>
  <c r="D212" i="19"/>
  <c r="E211" i="18"/>
  <c r="D212" i="18"/>
  <c r="E211" i="17"/>
  <c r="D212" i="17"/>
  <c r="E212" i="5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2" i="20" l="1"/>
  <c r="D213" i="19"/>
  <c r="E212" i="19"/>
  <c r="D213" i="18"/>
  <c r="E213" i="18" s="1"/>
  <c r="E212" i="18"/>
  <c r="D213" i="17"/>
  <c r="E212" i="17"/>
  <c r="E213" i="5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E213" i="20" l="1"/>
  <c r="E213" i="19"/>
  <c r="E213" i="17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D47" i="5" l="1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E47" i="5" l="1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D49" i="5" l="1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E177" i="19" l="1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178" i="19" l="1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D178" i="17" s="1"/>
  <c r="D179" i="17" s="1"/>
  <c r="E176" i="17"/>
  <c r="E51" i="17"/>
  <c r="D135" i="17"/>
  <c r="E134" i="17"/>
  <c r="E173" i="5"/>
  <c r="E109" i="5"/>
  <c r="E63" i="5"/>
  <c r="E177" i="20" l="1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D183" i="20" s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D185" i="17" s="1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D185" i="18" s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<sst xmlns="http://schemas.openxmlformats.org/spreadsheetml/2006/main" count="545" uniqueCount="313">
  <si>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</si>
  <si>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</si>
  <si>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</si>
  <si>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</si>
  <si>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</si>
  <si>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</si>
  <si>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</si>
  <si>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</si>
  <si>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</si>
  <si>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</si>
  <si>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</si>
  <si>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</si>
  <si>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</si>
  <si>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</si>
  <si>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</si>
  <si>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</si>
  <si>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</si>
  <si>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</si>
  <si>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</si>
  <si>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</si>
  <si>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</si>
  <si>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</si>
  <si>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</si>
  <si>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</si>
  <si>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</si>
  <si>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</si>
  <si>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</si>
  <si>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</si>
  <si>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</si>
  <si>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</si>
  <si>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</si>
  <si>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</si>
  <si>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</si>
  <si>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</si>
  <si>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</si>
  <si>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</si>
  <si>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</si>
  <si>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</si>
  <si>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</si>
  <si>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</si>
  <si>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</si>
  <si>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</si>
  <si>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</si>
  <si>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</si>
  <si>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</si>
  <si>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</si>
  <si>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</si>
  <si>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</si>
  <si>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</si>
  <si>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</si>
  <si>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</si>
  <si>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</si>
  <si>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</si>
  <si>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</si>
  <si>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</si>
  <si>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</si>
  <si>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</si>
  <si>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</si>
  <si>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</si>
  <si>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</si>
  <si>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</si>
  <si>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</si>
  <si>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</si>
  <si>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</si>
  <si>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</si>
  <si>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</si>
  <si>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</si>
  <si>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</si>
  <si>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</si>
  <si>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</si>
  <si>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</si>
  <si>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</si>
  <si>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</si>
  <si>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</si>
  <si>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</si>
  <si>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</si>
  <si>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</si>
  <si>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</si>
  <si>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</si>
  <si>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</si>
  <si>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</si>
  <si>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</si>
  <si>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</si>
  <si>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</si>
  <si>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</si>
  <si>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</si>
  <si>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</si>
  <si>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</si>
  <si>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</si>
  <si>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</si>
  <si>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</si>
  <si>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</si>
  <si>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</si>
  <si>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</si>
  <si>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</si>
  <si>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</si>
  <si>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</si>
  <si>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</si>
  <si>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</si>
  <si>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</si>
  <si>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</si>
  <si>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</si>
  <si>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</si>
  <si>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</si>
  <si>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</si>
  <si>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</si>
  <si>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</si>
  <si>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</si>
  <si>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</si>
  <si>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</si>
  <si>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</si>
  <si>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</si>
  <si>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</si>
  <si>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</si>
  <si>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</si>
  <si>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</si>
  <si>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</si>
  <si>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</si>
  <si>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</si>
  <si>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</si>
  <si>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</si>
  <si>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</si>
  <si>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</si>
  <si>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</si>
  <si>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</si>
  <si>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</si>
  <si>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</si>
  <si>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</si>
  <si>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</si>
  <si>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</si>
  <si>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</si>
  <si>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</si>
  <si>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</si>
  <si>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</si>
  <si>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</si>
  <si>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</si>
  <si>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</si>
  <si>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</si>
  <si>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</si>
  <si>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</si>
  <si>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</si>
  <si>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</si>
  <si>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</si>
  <si>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</si>
  <si>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</si>
  <si>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</si>
  <si>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</si>
  <si>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</si>
  <si>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</si>
  <si>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</si>
  <si>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</si>
  <si>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</si>
  <si>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</si>
  <si>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</si>
  <si>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</si>
  <si>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</si>
  <si>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</si>
  <si>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</si>
  <si>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</si>
  <si>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</si>
  <si>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</si>
  <si>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</si>
  <si>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</si>
  <si>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</si>
  <si>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</si>
  <si>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</si>
  <si>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</si>
  <si>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</si>
  <si>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</si>
  <si>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</si>
  <si>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</si>
  <si>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</si>
  <si>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</si>
  <si>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</si>
  <si>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</si>
  <si>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</si>
  <si>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</si>
  <si>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</si>
  <si>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</si>
  <si>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</si>
  <si>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</si>
  <si>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</si>
  <si>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</si>
  <si>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</si>
  <si>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</si>
  <si>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</si>
  <si>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</si>
  <si>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</si>
  <si>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</si>
  <si>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</si>
  <si>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</si>
  <si>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</si>
  <si>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</si>
  <si>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</si>
  <si>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</si>
  <si>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</si>
  <si>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</si>
  <si>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</si>
  <si>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</si>
  <si>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</si>
  <si>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</si>
  <si>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</si>
  <si>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</si>
  <si>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</si>
  <si>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</si>
  <si>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</si>
  <si>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</si>
  <si>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</si>
  <si>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</si>
  <si>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</si>
  <si>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</si>
  <si>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</si>
  <si>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</si>
  <si>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</si>
  <si>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</si>
  <si>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</si>
  <si>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</si>
  <si>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</si>
  <si>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</si>
  <si>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</si>
  <si>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</si>
  <si>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</si>
  <si>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</si>
  <si>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</si>
  <si>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</si>
  <si>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</si>
  <si>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</si>
  <si>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</si>
  <si>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</si>
  <si>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</si>
  <si>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</si>
  <si>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</si>
  <si>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</si>
  <si>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</si>
  <si>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</si>
  <si>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</si>
  <si>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</si>
  <si>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</si>
  <si>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</si>
  <si>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</si>
  <si>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</si>
  <si>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</si>
  <si>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</si>
  <si>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</si>
  <si>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</si>
  <si>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</si>
  <si>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</si>
  <si>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</si>
  <si>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</si>
  <si>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</si>
  <si>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</si>
  <si>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</si>
  <si>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</si>
  <si>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</si>
  <si>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</si>
  <si>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</si>
  <si>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</si>
  <si>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</si>
  <si>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</si>
  <si>
    <t>Modification du Sprint backlog avec Coralie</t>
  </si>
  <si>
    <t>Création document jeux de tests</t>
  </si>
  <si>
    <t>Modification document scénario (partie template word + tableau historique des modifications)</t>
  </si>
  <si>
    <t>Modification de la liste des risques (ajout introduction + tableau historique des modifications + table des matières + nouvelle version de la liste des risques)</t>
  </si>
  <si>
    <t>Modification document scénario (partie introduction)</t>
  </si>
  <si>
    <t>Création manuel jeux de test (partie test unitaire)</t>
  </si>
  <si>
    <t>Création de nouveau test avec Coralie pour la documentation jeu de test</t>
  </si>
  <si>
    <t>Mise à jour du sprint 6</t>
  </si>
  <si>
    <t>Mise à jour du product_backlog</t>
  </si>
  <si>
    <t>Mise en place des tâches avec Coralie</t>
  </si>
  <si>
    <t>Création manuel utilisation administrateur V1</t>
  </si>
  <si>
    <t xml:space="preserve">Correction erreur d'interface sur Visual Studio </t>
  </si>
  <si>
    <t>Création de index.html pour WavMap</t>
  </si>
  <si>
    <t>Avancement WavMap</t>
  </si>
  <si>
    <t xml:space="preserve">Relecture et envoi du PV </t>
  </si>
  <si>
    <t>Modification document de vision (partie tableau historique des modifications)</t>
  </si>
  <si>
    <t>Modification plan d'assurance qualité (partie tableau historique des modifications)</t>
  </si>
  <si>
    <t>Modification étude d'opportunité (template word + partie tableau historique des modifications)</t>
  </si>
  <si>
    <t>Modification du Sprint backlog avec Angela</t>
  </si>
  <si>
    <t>Modification de la modélisation de WavMap (ajout de la catégorie)</t>
  </si>
  <si>
    <t>Modification du script BDD pour WavMap (ajout de la categorie)</t>
  </si>
  <si>
    <t>Modification de la modélisation de WavMap (ajout du statut)</t>
  </si>
  <si>
    <t>Modification du script BDD pour WavMap (ajout du statut)</t>
  </si>
  <si>
    <t>Modification dans la base de donnée nom du LIEU_STATUT en FK_LIEU_STATUT</t>
  </si>
  <si>
    <t>Modification et ajout des données dans la base de donnée One.com</t>
  </si>
  <si>
    <t>Création de nouveau test avec Angela pour la documentation jeu de test</t>
  </si>
  <si>
    <t xml:space="preserve">Mise à jour du trello </t>
  </si>
  <si>
    <t>Mise en place des tâches avec Angela</t>
  </si>
  <si>
    <t>Avancement WavMap (Ajout catégorie 1er plan maps)</t>
  </si>
  <si>
    <t>Avancement WavMap (Amélioration visuel)</t>
  </si>
  <si>
    <t>Recherches et codage de WavMap</t>
  </si>
  <si>
    <t>Avancement du Visual Studio</t>
  </si>
  <si>
    <t xml:space="preserve">Régler les problèmes des autres </t>
  </si>
  <si>
    <t>Mise à jour manuel d'utilisation administrateur</t>
  </si>
  <si>
    <t>Mise à jour manuel d'utilisation client</t>
  </si>
  <si>
    <t>Mise à jour des manuels d'utilisation</t>
  </si>
  <si>
    <t>Recherche nouveau Doodle + création</t>
  </si>
  <si>
    <t>Code sur WavMap AJAX</t>
  </si>
  <si>
    <t>Code sur WavMap insertion donnée dans le HTML</t>
  </si>
  <si>
    <t>Création du sprint 7</t>
  </si>
  <si>
    <t>Mise à jour de tous les sprint selon le product backlog et mise à jour du product backlog (changement nom des users stories)</t>
  </si>
  <si>
    <t xml:space="preserve">Mise à jour planning sprint 7 et 8 </t>
  </si>
  <si>
    <t>Création manuel utilisation WavMap</t>
  </si>
  <si>
    <t>Création ordre du jour pour la réunion A4</t>
  </si>
  <si>
    <t>Avancement WavMap (Mise en place formulaire)</t>
  </si>
  <si>
    <t>Code sur WavMap ajout des markers et externalisation des fonctions appartenant à la map</t>
  </si>
  <si>
    <t>Modication script BDD, modélisation et SQL sur One.com pour l'ajout du compteur dans la table TAG</t>
  </si>
  <si>
    <t>Code et recherches sur WavMap</t>
  </si>
  <si>
    <t>SPRINT 7</t>
  </si>
  <si>
    <t>Réglage problème login</t>
  </si>
  <si>
    <t>Restructuration de l'API WavContact</t>
  </si>
  <si>
    <t>Création test unitaire</t>
  </si>
  <si>
    <t>Test API</t>
  </si>
  <si>
    <t>Recherche envoi fichier API depuis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</si>
</sst>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b/>
      <sz val="12"/>
      <color theme="1"/>
      <name val="Bookman Old Style"/>
    </font>
    <font>
      <b/>
      <sz val="12"/>
      <color rgb="FF007498"/>
      <name val="Calibri"/>
    </font>
    <font>
      <sz val="11"/>
      <color rgb="FF504A3B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0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  <xf numFmtId="167" fontId="13" fillId="2" borderId="18" xfId="0" applyNumberFormat="1" applyFont="1" applyFill="1" applyBorder="1" applyAlignment="1">
      <alignment horizontal="left" vertical="center" wrapText="1"/>
    </xf>
    <xf numFmtId="166" fontId="11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22" fillId="2" borderId="4" xfId="2" applyNumberFormat="1" applyFont="1" applyFill="1" applyBorder="1" applyAlignment="1">
      <alignment horizontal="left" vertical="center" wrapText="1"/>
    </xf>
    <xf numFmtId="166" fontId="23" fillId="0" borderId="4" xfId="2" applyNumberFormat="1" applyFont="1" applyBorder="1" applyAlignment="1">
      <alignment horizontal="center" vertical="center" wrapText="1"/>
    </xf>
    <xf numFmtId="0" fontId="24" fillId="0" borderId="4" xfId="2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double">
          <color indexed="64"/>
        </top>
        <bottom style="double">
          <color indexed="64"/>
        </bottom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double">
          <color indexed="64"/>
        </top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6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0\.0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F-6349-9424-3ED292C602B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0.55109126984126966</c:v>
                </c:pt>
                <c:pt idx="16">
                  <c:v>0.55109126984126966</c:v>
                </c:pt>
                <c:pt idx="17">
                  <c:v>0.55109126984126966</c:v>
                </c:pt>
                <c:pt idx="18">
                  <c:v>0.55109126984126966</c:v>
                </c:pt>
                <c:pt idx="19">
                  <c:v>0.55109126984126966</c:v>
                </c:pt>
                <c:pt idx="20">
                  <c:v>0.55109126984126966</c:v>
                </c:pt>
                <c:pt idx="21">
                  <c:v>0.55109126984126966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F-6349-9424-3ED292C6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Aurelie!$C$218:$C$239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0-EB42-AE6B-355790819976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0-EB42-AE6B-3557908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Coralie!$C$218:$C$239</c:f>
              <c:numCache>
                <c:formatCode>0\.0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7-D841-B746-EFA9AF0509C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0.36011904761904745</c:v>
                </c:pt>
                <c:pt idx="5">
                  <c:v>0.23511904761904745</c:v>
                </c:pt>
                <c:pt idx="6">
                  <c:v>0.23511904761904745</c:v>
                </c:pt>
                <c:pt idx="7">
                  <c:v>0.23511904761904745</c:v>
                </c:pt>
                <c:pt idx="8">
                  <c:v>0.23511904761904745</c:v>
                </c:pt>
                <c:pt idx="9">
                  <c:v>6.8452380952380792E-2</c:v>
                </c:pt>
                <c:pt idx="10">
                  <c:v>-9.9206349206365507E-4</c:v>
                </c:pt>
                <c:pt idx="11">
                  <c:v>-9.9206349206365507E-4</c:v>
                </c:pt>
                <c:pt idx="12">
                  <c:v>-9.9206349206365507E-4</c:v>
                </c:pt>
                <c:pt idx="13">
                  <c:v>-9.9206349206365507E-4</c:v>
                </c:pt>
                <c:pt idx="14">
                  <c:v>-9.9206349206365507E-4</c:v>
                </c:pt>
                <c:pt idx="15">
                  <c:v>-9.9206349206365507E-4</c:v>
                </c:pt>
                <c:pt idx="16">
                  <c:v>-9.9206349206365507E-4</c:v>
                </c:pt>
                <c:pt idx="17">
                  <c:v>-9.9206349206365507E-4</c:v>
                </c:pt>
                <c:pt idx="18">
                  <c:v>-9.9206349206365507E-4</c:v>
                </c:pt>
                <c:pt idx="19">
                  <c:v>-9.9206349206365507E-4</c:v>
                </c:pt>
                <c:pt idx="20">
                  <c:v>-9.9206349206365507E-4</c:v>
                </c:pt>
                <c:pt idx="21">
                  <c:v>-9.9206349206365507E-4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7-D841-B746-EFA9AF050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Constantin!$C$218:$C$239</c:f>
              <c:numCache>
                <c:formatCode>0\.0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B-824E-B454-357E95D59334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B-824E-B454-357E95D5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0.96428571428571408</c:v>
                </c:pt>
                <c:pt idx="2">
                  <c:v>0.96428571428571408</c:v>
                </c:pt>
                <c:pt idx="3">
                  <c:v>0.96428571428571408</c:v>
                </c:pt>
                <c:pt idx="4">
                  <c:v>0.96428571428571408</c:v>
                </c:pt>
                <c:pt idx="5">
                  <c:v>0.95386904761904745</c:v>
                </c:pt>
                <c:pt idx="6">
                  <c:v>0.95386904761904745</c:v>
                </c:pt>
                <c:pt idx="7">
                  <c:v>0.95386904761904745</c:v>
                </c:pt>
                <c:pt idx="8">
                  <c:v>0.95386904761904745</c:v>
                </c:pt>
                <c:pt idx="9">
                  <c:v>0.91220238095238082</c:v>
                </c:pt>
                <c:pt idx="10">
                  <c:v>0.80109126984126966</c:v>
                </c:pt>
                <c:pt idx="11">
                  <c:v>0.80109126984126966</c:v>
                </c:pt>
                <c:pt idx="12">
                  <c:v>0.80109126984126966</c:v>
                </c:pt>
                <c:pt idx="13">
                  <c:v>0.80109126984126966</c:v>
                </c:pt>
                <c:pt idx="14">
                  <c:v>0.80109126984126966</c:v>
                </c:pt>
                <c:pt idx="15">
                  <c:v>0.80109126984126966</c:v>
                </c:pt>
                <c:pt idx="16">
                  <c:v>0.80109126984126966</c:v>
                </c:pt>
                <c:pt idx="17">
                  <c:v>0.80109126984126966</c:v>
                </c:pt>
                <c:pt idx="18">
                  <c:v>0.51984126984126966</c:v>
                </c:pt>
                <c:pt idx="19">
                  <c:v>0.51984126984126966</c:v>
                </c:pt>
                <c:pt idx="20">
                  <c:v>0.51984126984126966</c:v>
                </c:pt>
                <c:pt idx="21">
                  <c:v>0.51984126984126966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6-5845-9DEA-CDC97F5A638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Aurelie!$D$192:$D$213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1.0059523809523807</c:v>
                </c:pt>
                <c:pt idx="4">
                  <c:v>1.0059523809523807</c:v>
                </c:pt>
                <c:pt idx="5">
                  <c:v>0.94345238095238071</c:v>
                </c:pt>
                <c:pt idx="6">
                  <c:v>0.94345238095238071</c:v>
                </c:pt>
                <c:pt idx="7">
                  <c:v>0.94345238095238071</c:v>
                </c:pt>
                <c:pt idx="8">
                  <c:v>0.94345238095238071</c:v>
                </c:pt>
                <c:pt idx="9">
                  <c:v>0.94345238095238071</c:v>
                </c:pt>
                <c:pt idx="10">
                  <c:v>0.94345238095238071</c:v>
                </c:pt>
                <c:pt idx="11">
                  <c:v>0.94345238095238071</c:v>
                </c:pt>
                <c:pt idx="12">
                  <c:v>0.94345238095238071</c:v>
                </c:pt>
                <c:pt idx="13">
                  <c:v>0.94345238095238071</c:v>
                </c:pt>
                <c:pt idx="14">
                  <c:v>0.94345238095238071</c:v>
                </c:pt>
                <c:pt idx="15">
                  <c:v>0.90178571428571408</c:v>
                </c:pt>
                <c:pt idx="16">
                  <c:v>0.90178571428571408</c:v>
                </c:pt>
                <c:pt idx="17">
                  <c:v>0.90178571428571408</c:v>
                </c:pt>
                <c:pt idx="18">
                  <c:v>0.78720238095238071</c:v>
                </c:pt>
                <c:pt idx="19">
                  <c:v>0.66220238095238071</c:v>
                </c:pt>
                <c:pt idx="20">
                  <c:v>0.66220238095238071</c:v>
                </c:pt>
                <c:pt idx="21">
                  <c:v>0.66220238095238071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6-5845-9DEA-CDC97F5A638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Coralie!$D$192:$D$213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1.0059523809523807</c:v>
                </c:pt>
                <c:pt idx="3">
                  <c:v>1.0024801587301584</c:v>
                </c:pt>
                <c:pt idx="4">
                  <c:v>1.0024801587301584</c:v>
                </c:pt>
                <c:pt idx="5">
                  <c:v>1.0024801587301584</c:v>
                </c:pt>
                <c:pt idx="6">
                  <c:v>0.99553571428571397</c:v>
                </c:pt>
                <c:pt idx="7">
                  <c:v>0.99553571428571397</c:v>
                </c:pt>
                <c:pt idx="8">
                  <c:v>0.99553571428571397</c:v>
                </c:pt>
                <c:pt idx="9">
                  <c:v>0.92261904761904734</c:v>
                </c:pt>
                <c:pt idx="10">
                  <c:v>0.92261904761904734</c:v>
                </c:pt>
                <c:pt idx="11">
                  <c:v>0.92261904761904734</c:v>
                </c:pt>
                <c:pt idx="12">
                  <c:v>0.92261904761904734</c:v>
                </c:pt>
                <c:pt idx="13">
                  <c:v>0.92261904761904734</c:v>
                </c:pt>
                <c:pt idx="14">
                  <c:v>0.92261904761904734</c:v>
                </c:pt>
                <c:pt idx="15">
                  <c:v>0.89136904761904734</c:v>
                </c:pt>
                <c:pt idx="16">
                  <c:v>0.89136904761904734</c:v>
                </c:pt>
                <c:pt idx="17">
                  <c:v>0.89136904761904734</c:v>
                </c:pt>
                <c:pt idx="18">
                  <c:v>0.70386904761904734</c:v>
                </c:pt>
                <c:pt idx="19">
                  <c:v>0.62053571428571397</c:v>
                </c:pt>
                <c:pt idx="20">
                  <c:v>0.62053571428571397</c:v>
                </c:pt>
                <c:pt idx="21">
                  <c:v>0.62053571428571397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6-5845-9DEA-CDC97F5A638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Constantin!$D$192:$D$213</c:f>
              <c:numCache>
                <c:formatCode>0.0</c:formatCode>
                <c:ptCount val="22"/>
                <c:pt idx="0">
                  <c:v>1.0059523809523807</c:v>
                </c:pt>
                <c:pt idx="1">
                  <c:v>1.0059523809523807</c:v>
                </c:pt>
                <c:pt idx="2">
                  <c:v>0.92261904761904734</c:v>
                </c:pt>
                <c:pt idx="3">
                  <c:v>0.92261904761904734</c:v>
                </c:pt>
                <c:pt idx="4">
                  <c:v>0.92261904761904734</c:v>
                </c:pt>
                <c:pt idx="5">
                  <c:v>0.92261904761904734</c:v>
                </c:pt>
                <c:pt idx="6">
                  <c:v>0.92261904761904734</c:v>
                </c:pt>
                <c:pt idx="7">
                  <c:v>0.92261904761904734</c:v>
                </c:pt>
                <c:pt idx="8">
                  <c:v>0.79761904761904734</c:v>
                </c:pt>
                <c:pt idx="9">
                  <c:v>0.79761904761904734</c:v>
                </c:pt>
                <c:pt idx="10">
                  <c:v>0.79761904761904734</c:v>
                </c:pt>
                <c:pt idx="11">
                  <c:v>0.73511904761904734</c:v>
                </c:pt>
                <c:pt idx="12">
                  <c:v>0.73511904761904734</c:v>
                </c:pt>
                <c:pt idx="13">
                  <c:v>0.73511904761904734</c:v>
                </c:pt>
                <c:pt idx="14">
                  <c:v>0.73511904761904734</c:v>
                </c:pt>
                <c:pt idx="15">
                  <c:v>0.73511904761904734</c:v>
                </c:pt>
                <c:pt idx="16">
                  <c:v>0.73511904761904734</c:v>
                </c:pt>
                <c:pt idx="17">
                  <c:v>0.73511904761904734</c:v>
                </c:pt>
                <c:pt idx="18">
                  <c:v>0.73511904761904734</c:v>
                </c:pt>
                <c:pt idx="19">
                  <c:v>0.65178571428571397</c:v>
                </c:pt>
                <c:pt idx="20">
                  <c:v>0.65178571428571397</c:v>
                </c:pt>
                <c:pt idx="21">
                  <c:v>0.65178571428571397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6-5845-9DEA-CDC97F5A638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Angela!$C$192:$C$213</c:f>
              <c:numCache>
                <c:formatCode>0.0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6-5845-9DEA-CDC97F5A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Angela!$D$218:$D$239</c:f>
              <c:numCache>
                <c:formatCode>0.0</c:formatCode>
                <c:ptCount val="22"/>
                <c:pt idx="0">
                  <c:v>0.98511904761904745</c:v>
                </c:pt>
                <c:pt idx="1">
                  <c:v>0.92261904761904745</c:v>
                </c:pt>
                <c:pt idx="2">
                  <c:v>0.90178571428571408</c:v>
                </c:pt>
                <c:pt idx="3">
                  <c:v>0.90178571428571408</c:v>
                </c:pt>
                <c:pt idx="4">
                  <c:v>0.86011904761904745</c:v>
                </c:pt>
                <c:pt idx="5">
                  <c:v>0.73511904761904745</c:v>
                </c:pt>
                <c:pt idx="6">
                  <c:v>0.73511904761904745</c:v>
                </c:pt>
                <c:pt idx="7">
                  <c:v>0.61011904761904745</c:v>
                </c:pt>
                <c:pt idx="8">
                  <c:v>0.61011904761904745</c:v>
                </c:pt>
                <c:pt idx="9">
                  <c:v>0.61011904761904745</c:v>
                </c:pt>
                <c:pt idx="10">
                  <c:v>0.55803571428571408</c:v>
                </c:pt>
                <c:pt idx="11">
                  <c:v>0.55109126984126966</c:v>
                </c:pt>
                <c:pt idx="12">
                  <c:v>0.55109126984126966</c:v>
                </c:pt>
                <c:pt idx="13">
                  <c:v>0.55109126984126966</c:v>
                </c:pt>
                <c:pt idx="14">
                  <c:v>0.55109126984126966</c:v>
                </c:pt>
                <c:pt idx="15">
                  <c:v>0.55109126984126966</c:v>
                </c:pt>
                <c:pt idx="16">
                  <c:v>0.55109126984126966</c:v>
                </c:pt>
                <c:pt idx="17">
                  <c:v>0.55109126984126966</c:v>
                </c:pt>
                <c:pt idx="18">
                  <c:v>0.55109126984126966</c:v>
                </c:pt>
                <c:pt idx="19">
                  <c:v>0.55109126984126966</c:v>
                </c:pt>
                <c:pt idx="20">
                  <c:v>0.55109126984126966</c:v>
                </c:pt>
                <c:pt idx="21">
                  <c:v>0.55109126984126966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8840-B04B-B8512B6228B5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Aurelie!$D$218:$D$239</c:f>
              <c:numCache>
                <c:formatCode>0.0</c:formatCode>
                <c:ptCount val="22"/>
                <c:pt idx="0">
                  <c:v>0.86011904761904745</c:v>
                </c:pt>
                <c:pt idx="1">
                  <c:v>0.86011904761904745</c:v>
                </c:pt>
                <c:pt idx="2">
                  <c:v>0.63095238095238071</c:v>
                </c:pt>
                <c:pt idx="3">
                  <c:v>0.63095238095238071</c:v>
                </c:pt>
                <c:pt idx="4">
                  <c:v>0.58928571428571408</c:v>
                </c:pt>
                <c:pt idx="5">
                  <c:v>0.46428571428571408</c:v>
                </c:pt>
                <c:pt idx="6">
                  <c:v>0.46428571428571408</c:v>
                </c:pt>
                <c:pt idx="7">
                  <c:v>0.46428571428571408</c:v>
                </c:pt>
                <c:pt idx="8">
                  <c:v>0.46428571428571408</c:v>
                </c:pt>
                <c:pt idx="9">
                  <c:v>0.46428571428571408</c:v>
                </c:pt>
                <c:pt idx="10">
                  <c:v>0.40178571428571408</c:v>
                </c:pt>
                <c:pt idx="11">
                  <c:v>0.27678571428571408</c:v>
                </c:pt>
                <c:pt idx="12">
                  <c:v>0.27678571428571408</c:v>
                </c:pt>
                <c:pt idx="13">
                  <c:v>0.27678571428571408</c:v>
                </c:pt>
                <c:pt idx="14">
                  <c:v>0.27678571428571408</c:v>
                </c:pt>
                <c:pt idx="15">
                  <c:v>0.27678571428571408</c:v>
                </c:pt>
                <c:pt idx="16">
                  <c:v>0.27678571428571408</c:v>
                </c:pt>
                <c:pt idx="17">
                  <c:v>0.27678571428571408</c:v>
                </c:pt>
                <c:pt idx="18">
                  <c:v>0.27678571428571408</c:v>
                </c:pt>
                <c:pt idx="19">
                  <c:v>0.27678571428571408</c:v>
                </c:pt>
                <c:pt idx="20">
                  <c:v>0.27678571428571408</c:v>
                </c:pt>
                <c:pt idx="21">
                  <c:v>0.27678571428571408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8840-B04B-B8512B6228B5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Coralie!$D$218:$D$239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0.79761904761904745</c:v>
                </c:pt>
                <c:pt idx="3">
                  <c:v>0.48511904761904745</c:v>
                </c:pt>
                <c:pt idx="4">
                  <c:v>0.36011904761904745</c:v>
                </c:pt>
                <c:pt idx="5">
                  <c:v>0.23511904761904745</c:v>
                </c:pt>
                <c:pt idx="6">
                  <c:v>0.23511904761904745</c:v>
                </c:pt>
                <c:pt idx="7">
                  <c:v>0.23511904761904745</c:v>
                </c:pt>
                <c:pt idx="8">
                  <c:v>0.23511904761904745</c:v>
                </c:pt>
                <c:pt idx="9">
                  <c:v>6.8452380952380792E-2</c:v>
                </c:pt>
                <c:pt idx="10">
                  <c:v>-9.9206349206365507E-4</c:v>
                </c:pt>
                <c:pt idx="11">
                  <c:v>-9.9206349206365507E-4</c:v>
                </c:pt>
                <c:pt idx="12">
                  <c:v>-9.9206349206365507E-4</c:v>
                </c:pt>
                <c:pt idx="13">
                  <c:v>-9.9206349206365507E-4</c:v>
                </c:pt>
                <c:pt idx="14">
                  <c:v>-9.9206349206365507E-4</c:v>
                </c:pt>
                <c:pt idx="15">
                  <c:v>-9.9206349206365507E-4</c:v>
                </c:pt>
                <c:pt idx="16">
                  <c:v>-9.9206349206365507E-4</c:v>
                </c:pt>
                <c:pt idx="17">
                  <c:v>-9.9206349206365507E-4</c:v>
                </c:pt>
                <c:pt idx="18">
                  <c:v>-9.9206349206365507E-4</c:v>
                </c:pt>
                <c:pt idx="19">
                  <c:v>-9.9206349206365507E-4</c:v>
                </c:pt>
                <c:pt idx="20">
                  <c:v>-9.9206349206365507E-4</c:v>
                </c:pt>
                <c:pt idx="21">
                  <c:v>-9.9206349206365507E-4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E-8840-B04B-B8512B6228B5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Constantin!$D$218:$D$239</c:f>
              <c:numCache>
                <c:formatCode>0.0</c:formatCode>
                <c:ptCount val="22"/>
                <c:pt idx="0">
                  <c:v>1.0476190476190474</c:v>
                </c:pt>
                <c:pt idx="1">
                  <c:v>1.0476190476190474</c:v>
                </c:pt>
                <c:pt idx="2">
                  <c:v>1.0476190476190474</c:v>
                </c:pt>
                <c:pt idx="3">
                  <c:v>1.0476190476190474</c:v>
                </c:pt>
                <c:pt idx="4">
                  <c:v>1.0476190476190474</c:v>
                </c:pt>
                <c:pt idx="5">
                  <c:v>0.92261904761904745</c:v>
                </c:pt>
                <c:pt idx="6">
                  <c:v>0.92261904761904745</c:v>
                </c:pt>
                <c:pt idx="7">
                  <c:v>0.58928571428571419</c:v>
                </c:pt>
                <c:pt idx="8">
                  <c:v>0.51636904761904756</c:v>
                </c:pt>
                <c:pt idx="9">
                  <c:v>0.47470238095238088</c:v>
                </c:pt>
                <c:pt idx="10">
                  <c:v>0.47470238095238088</c:v>
                </c:pt>
                <c:pt idx="11">
                  <c:v>0.47470238095238088</c:v>
                </c:pt>
                <c:pt idx="12">
                  <c:v>0.47470238095238088</c:v>
                </c:pt>
                <c:pt idx="13">
                  <c:v>0.47470238095238088</c:v>
                </c:pt>
                <c:pt idx="14">
                  <c:v>0.47470238095238088</c:v>
                </c:pt>
                <c:pt idx="15">
                  <c:v>0.47470238095238088</c:v>
                </c:pt>
                <c:pt idx="16">
                  <c:v>0.47470238095238088</c:v>
                </c:pt>
                <c:pt idx="17">
                  <c:v>0.47470238095238088</c:v>
                </c:pt>
                <c:pt idx="18">
                  <c:v>0.47470238095238088</c:v>
                </c:pt>
                <c:pt idx="19">
                  <c:v>0.47470238095238088</c:v>
                </c:pt>
                <c:pt idx="20">
                  <c:v>0.47470238095238088</c:v>
                </c:pt>
                <c:pt idx="21">
                  <c:v>0.47470238095238088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E-8840-B04B-B8512B6228B5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Angela!$C$218:$C$239</c:f>
              <c:numCache>
                <c:formatCode>0\.0</c:formatCode>
                <c:ptCount val="22"/>
                <c:pt idx="0">
                  <c:v>1.0476190476190474</c:v>
                </c:pt>
                <c:pt idx="1">
                  <c:v>0.99999999999999978</c:v>
                </c:pt>
                <c:pt idx="2">
                  <c:v>0.95238095238095211</c:v>
                </c:pt>
                <c:pt idx="3">
                  <c:v>0.90476190476190443</c:v>
                </c:pt>
                <c:pt idx="4">
                  <c:v>0.85714285714285676</c:v>
                </c:pt>
                <c:pt idx="5">
                  <c:v>0.80952380952380909</c:v>
                </c:pt>
                <c:pt idx="6">
                  <c:v>0.76190476190476142</c:v>
                </c:pt>
                <c:pt idx="7">
                  <c:v>0.71428571428571375</c:v>
                </c:pt>
                <c:pt idx="8">
                  <c:v>0.66666666666666607</c:v>
                </c:pt>
                <c:pt idx="9">
                  <c:v>0.6190476190476184</c:v>
                </c:pt>
                <c:pt idx="10">
                  <c:v>0.57142857142857073</c:v>
                </c:pt>
                <c:pt idx="11">
                  <c:v>0.52380952380952306</c:v>
                </c:pt>
                <c:pt idx="12">
                  <c:v>0.47619047619047544</c:v>
                </c:pt>
                <c:pt idx="13">
                  <c:v>0.42857142857142783</c:v>
                </c:pt>
                <c:pt idx="14">
                  <c:v>0.38095238095238021</c:v>
                </c:pt>
                <c:pt idx="15">
                  <c:v>0.33333333333333259</c:v>
                </c:pt>
                <c:pt idx="16">
                  <c:v>0.28571428571428498</c:v>
                </c:pt>
                <c:pt idx="17">
                  <c:v>0.23809523809523736</c:v>
                </c:pt>
                <c:pt idx="18">
                  <c:v>0.19047619047618974</c:v>
                </c:pt>
                <c:pt idx="19">
                  <c:v>0.14285714285714213</c:v>
                </c:pt>
                <c:pt idx="20">
                  <c:v>9.5238095238094511E-2</c:v>
                </c:pt>
                <c:pt idx="21">
                  <c:v>4.7619047619046895E-2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E-8840-B04B-B8512B62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Commun!$C$192:$C$213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Commun!$B$192:$B$213</c:f>
              <c:numCache>
                <c:formatCode>m/d/yy</c:formatCode>
                <c:ptCount val="22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</c:numCache>
            </c:numRef>
          </c:cat>
          <c:val>
            <c:numRef>
              <c:f>Commun!$D$192:$D$213</c:f>
              <c:numCache>
                <c:formatCode>0.0</c:formatCode>
                <c:ptCount val="22"/>
                <c:pt idx="0">
                  <c:v>4.0238095238095228</c:v>
                </c:pt>
                <c:pt idx="1">
                  <c:v>3.9821428571428563</c:v>
                </c:pt>
                <c:pt idx="2">
                  <c:v>3.8988095238095228</c:v>
                </c:pt>
                <c:pt idx="3">
                  <c:v>3.8953373015873005</c:v>
                </c:pt>
                <c:pt idx="4">
                  <c:v>3.8953373015873005</c:v>
                </c:pt>
                <c:pt idx="5">
                  <c:v>3.822420634920634</c:v>
                </c:pt>
                <c:pt idx="6">
                  <c:v>3.8154761904761894</c:v>
                </c:pt>
                <c:pt idx="7">
                  <c:v>3.8154761904761894</c:v>
                </c:pt>
                <c:pt idx="8">
                  <c:v>3.6904761904761894</c:v>
                </c:pt>
                <c:pt idx="9">
                  <c:v>3.5758928571428559</c:v>
                </c:pt>
                <c:pt idx="10">
                  <c:v>3.4647817460317447</c:v>
                </c:pt>
                <c:pt idx="11">
                  <c:v>3.4022817460317447</c:v>
                </c:pt>
                <c:pt idx="12">
                  <c:v>3.4022817460317447</c:v>
                </c:pt>
                <c:pt idx="13">
                  <c:v>3.4022817460317447</c:v>
                </c:pt>
                <c:pt idx="14">
                  <c:v>3.4022817460317447</c:v>
                </c:pt>
                <c:pt idx="15">
                  <c:v>3.3293650793650782</c:v>
                </c:pt>
                <c:pt idx="16">
                  <c:v>3.3293650793650782</c:v>
                </c:pt>
                <c:pt idx="17">
                  <c:v>3.3293650793650782</c:v>
                </c:pt>
                <c:pt idx="18">
                  <c:v>2.7460317460317452</c:v>
                </c:pt>
                <c:pt idx="19">
                  <c:v>2.6210317460317452</c:v>
                </c:pt>
                <c:pt idx="20">
                  <c:v>2.6210317460317452</c:v>
                </c:pt>
                <c:pt idx="21">
                  <c:v>2.6210317460317452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Commun!$C$218:$C$239</c:f>
              <c:numCache>
                <c:formatCode>0.0</c:formatCode>
                <c:ptCount val="22"/>
                <c:pt idx="0">
                  <c:v>4.1904761904761898</c:v>
                </c:pt>
                <c:pt idx="1">
                  <c:v>3.9999999999999991</c:v>
                </c:pt>
                <c:pt idx="2">
                  <c:v>3.8095238095238084</c:v>
                </c:pt>
                <c:pt idx="3">
                  <c:v>3.6190476190476177</c:v>
                </c:pt>
                <c:pt idx="4">
                  <c:v>3.428571428571427</c:v>
                </c:pt>
                <c:pt idx="5">
                  <c:v>3.2380952380952364</c:v>
                </c:pt>
                <c:pt idx="6">
                  <c:v>3.0476190476190457</c:v>
                </c:pt>
                <c:pt idx="7">
                  <c:v>2.857142857142855</c:v>
                </c:pt>
                <c:pt idx="8">
                  <c:v>2.6666666666666643</c:v>
                </c:pt>
                <c:pt idx="9">
                  <c:v>2.4761904761904736</c:v>
                </c:pt>
                <c:pt idx="10">
                  <c:v>2.2857142857142829</c:v>
                </c:pt>
                <c:pt idx="11">
                  <c:v>2.0952380952380922</c:v>
                </c:pt>
                <c:pt idx="12">
                  <c:v>1.9047619047619018</c:v>
                </c:pt>
                <c:pt idx="13">
                  <c:v>1.7142857142857113</c:v>
                </c:pt>
                <c:pt idx="14">
                  <c:v>1.5238095238095208</c:v>
                </c:pt>
                <c:pt idx="15">
                  <c:v>1.3333333333333304</c:v>
                </c:pt>
                <c:pt idx="16">
                  <c:v>1.1428571428571399</c:v>
                </c:pt>
                <c:pt idx="17">
                  <c:v>0.95238095238094944</c:v>
                </c:pt>
                <c:pt idx="18">
                  <c:v>0.76190476190475898</c:v>
                </c:pt>
                <c:pt idx="19">
                  <c:v>0.57142857142856851</c:v>
                </c:pt>
                <c:pt idx="20">
                  <c:v>0.38095238095237804</c:v>
                </c:pt>
                <c:pt idx="21">
                  <c:v>0.19047619047618758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A-3548-AA5F-1C9F246E724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Commun!$B$218:$B$239</c:f>
              <c:numCache>
                <c:formatCode>m/d/yy</c:formatCode>
                <c:ptCount val="22"/>
                <c:pt idx="0">
                  <c:v>44646</c:v>
                </c:pt>
                <c:pt idx="1">
                  <c:v>44647</c:v>
                </c:pt>
                <c:pt idx="2">
                  <c:v>44648</c:v>
                </c:pt>
                <c:pt idx="3">
                  <c:v>44649</c:v>
                </c:pt>
                <c:pt idx="4">
                  <c:v>44650</c:v>
                </c:pt>
                <c:pt idx="5">
                  <c:v>44651</c:v>
                </c:pt>
                <c:pt idx="6">
                  <c:v>44652</c:v>
                </c:pt>
                <c:pt idx="7">
                  <c:v>44653</c:v>
                </c:pt>
                <c:pt idx="8">
                  <c:v>44654</c:v>
                </c:pt>
                <c:pt idx="9">
                  <c:v>44655</c:v>
                </c:pt>
                <c:pt idx="10">
                  <c:v>44656</c:v>
                </c:pt>
                <c:pt idx="11">
                  <c:v>44657</c:v>
                </c:pt>
                <c:pt idx="12">
                  <c:v>44658</c:v>
                </c:pt>
                <c:pt idx="13">
                  <c:v>44659</c:v>
                </c:pt>
                <c:pt idx="14">
                  <c:v>44660</c:v>
                </c:pt>
                <c:pt idx="15">
                  <c:v>44661</c:v>
                </c:pt>
                <c:pt idx="16">
                  <c:v>44662</c:v>
                </c:pt>
                <c:pt idx="17">
                  <c:v>44663</c:v>
                </c:pt>
                <c:pt idx="18">
                  <c:v>44664</c:v>
                </c:pt>
                <c:pt idx="19">
                  <c:v>44665</c:v>
                </c:pt>
                <c:pt idx="20">
                  <c:v>44666</c:v>
                </c:pt>
                <c:pt idx="21">
                  <c:v>44667</c:v>
                </c:pt>
              </c:numCache>
            </c:numRef>
          </c:cat>
          <c:val>
            <c:numRef>
              <c:f>Commun!$D$218:$D$239</c:f>
              <c:numCache>
                <c:formatCode>0.0</c:formatCode>
                <c:ptCount val="22"/>
                <c:pt idx="0">
                  <c:v>3.9404761904761898</c:v>
                </c:pt>
                <c:pt idx="1">
                  <c:v>3.8779761904761898</c:v>
                </c:pt>
                <c:pt idx="2">
                  <c:v>3.3779761904761898</c:v>
                </c:pt>
                <c:pt idx="3">
                  <c:v>3.0654761904761898</c:v>
                </c:pt>
                <c:pt idx="4">
                  <c:v>2.8571428571428563</c:v>
                </c:pt>
                <c:pt idx="5">
                  <c:v>2.3571428571428563</c:v>
                </c:pt>
                <c:pt idx="6">
                  <c:v>2.3571428571428563</c:v>
                </c:pt>
                <c:pt idx="7">
                  <c:v>1.8988095238095231</c:v>
                </c:pt>
                <c:pt idx="8">
                  <c:v>1.8258928571428563</c:v>
                </c:pt>
                <c:pt idx="9">
                  <c:v>1.6175595238095231</c:v>
                </c:pt>
                <c:pt idx="10">
                  <c:v>1.4335317460317452</c:v>
                </c:pt>
                <c:pt idx="11">
                  <c:v>1.3015873015873007</c:v>
                </c:pt>
                <c:pt idx="12">
                  <c:v>1.3015873015873007</c:v>
                </c:pt>
                <c:pt idx="13">
                  <c:v>1.3015873015873007</c:v>
                </c:pt>
                <c:pt idx="14">
                  <c:v>1.3015873015873007</c:v>
                </c:pt>
                <c:pt idx="15">
                  <c:v>1.3015873015873007</c:v>
                </c:pt>
                <c:pt idx="16">
                  <c:v>1.3015873015873007</c:v>
                </c:pt>
                <c:pt idx="17">
                  <c:v>1.3015873015873007</c:v>
                </c:pt>
                <c:pt idx="18">
                  <c:v>1.3015873015873007</c:v>
                </c:pt>
                <c:pt idx="19">
                  <c:v>1.3015873015873007</c:v>
                </c:pt>
                <c:pt idx="20">
                  <c:v>1.3015873015873007</c:v>
                </c:pt>
                <c:pt idx="21">
                  <c:v>1.3015873015873007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A-3548-AA5F-1C9F246E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CD10457-7AF9-2646-8B54-0954F07E8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796636</xdr:colOff>
      <xdr:row>216</xdr:row>
      <xdr:rowOff>127001</xdr:rowOff>
    </xdr:from>
    <xdr:to>
      <xdr:col>17</xdr:col>
      <xdr:colOff>475324</xdr:colOff>
      <xdr:row>233</xdr:row>
      <xdr:rowOff>183701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3CF2A80-94A8-1344-9604-99E63F2D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787400</xdr:colOff>
      <xdr:row>216</xdr:row>
      <xdr:rowOff>38100</xdr:rowOff>
    </xdr:from>
    <xdr:to>
      <xdr:col>17</xdr:col>
      <xdr:colOff>471860</xdr:colOff>
      <xdr:row>233</xdr:row>
      <xdr:rowOff>94800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17C1A8-5D11-D746-8BA6-FEC9163E5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816428</xdr:colOff>
      <xdr:row>215</xdr:row>
      <xdr:rowOff>151191</xdr:rowOff>
    </xdr:from>
    <xdr:to>
      <xdr:col>19</xdr:col>
      <xdr:colOff>15119</xdr:colOff>
      <xdr:row>233</xdr:row>
      <xdr:rowOff>136071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44EA2CC-4DD9-5D4B-A377-9DE3C3741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217</xdr:row>
      <xdr:rowOff>0</xdr:rowOff>
    </xdr:from>
    <xdr:to>
      <xdr:col>17</xdr:col>
      <xdr:colOff>509960</xdr:colOff>
      <xdr:row>234</xdr:row>
      <xdr:rowOff>183700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0B64E10-0DE7-D440-88AF-16AA0C54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345440</xdr:colOff>
      <xdr:row>151</xdr:row>
      <xdr:rowOff>193040</xdr:rowOff>
    </xdr:from>
    <xdr:to>
      <xdr:col>11</xdr:col>
      <xdr:colOff>452120</xdr:colOff>
      <xdr:row>174</xdr:row>
      <xdr:rowOff>25400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19BBD4E-8571-9541-9878-C18B131E4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345440</xdr:colOff>
      <xdr:row>178</xdr:row>
      <xdr:rowOff>193040</xdr:rowOff>
    </xdr:from>
    <xdr:to>
      <xdr:col>11</xdr:col>
      <xdr:colOff>452120</xdr:colOff>
      <xdr:row>201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F52D82B-E66E-4746-8ECF-83820542A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30" totalsRowShown="0" totalsRowBorderDxfId="48">
  <autoFilter ref="B2:D30" xr:uid="{00000000-0009-0000-0100-000001000000}"/>
  <tableColumns count="3">
    <tableColumn id="1" xr3:uid="{CD3EE646-83A2-4C43-BE17-1D13A1789997}" name="DATE" dataDxfId="47" totalsRowDxfId="46"/>
    <tableColumn id="2" xr3:uid="{35B558AF-A00C-8A47-8F22-48D29FAC35F3}" name="DURÉE" dataDxfId="65" totalsRowDxfId="45"/>
    <tableColumn id="3" xr3:uid="{4C1F4176-4430-7541-BDFD-529187E4605B}" name="ÉVÉNEMENT" dataDxfId="64" totalsRow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87">
  <autoFilter ref="B2:D87" xr:uid="{00000000-0009-0000-0100-000002000000}"/>
  <tableColumns count="3">
    <tableColumn id="1" xr3:uid="{CDE0AF44-FE6E-3C47-B119-1998B4D9E114}" name="DATE" dataDxfId="63"/>
    <tableColumn id="2" xr3:uid="{D292EB81-5877-8644-8624-4C0F28230A2B}" name="DURÉE" dataDxfId="62"/>
    <tableColumn id="3" xr3:uid="{D47DACAE-3BB1-8340-8894-D5C1F5EFFB6E}" name="ÉVÉNEMENT" dataDxfId="6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68">
  <autoFilter ref="B2:D68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60"/>
    <tableColumn id="2" xr3:uid="{08988867-3A46-0144-9445-31F4CD0B6F90}" name="DURÉE" dataDxfId="59"/>
    <tableColumn id="3" xr3:uid="{D0892573-CF5F-0E43-814C-9FD5C8DF0820}" name="ÉVÉNEMENT" dataDxfId="5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115" totalsRowShown="0">
  <autoFilter ref="B2:D115" xr:uid="{00000000-0009-0000-0100-000004000000}"/>
  <tableColumns count="3">
    <tableColumn id="1" xr3:uid="{3114C9ED-3FB9-2A40-9DE4-7568BBC63CDB}" name="DATE" dataDxfId="57" totalsRowDxfId="56"/>
    <tableColumn id="2" xr3:uid="{C871BA2B-C157-5D44-850A-7FEF93E4BD8D}" name="DURÉE" dataDxfId="55" totalsRowDxfId="54"/>
    <tableColumn id="3" xr3:uid="{2ADBC9E4-6C96-824B-A44A-72B25B626F32}" name="ÉVÉNEMENT" dataDxfId="53" totalsRowDxfId="5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41">
  <autoFilter ref="B2:D41" xr:uid="{00000000-0009-0000-0100-000005000000}"/>
  <tableColumns count="3">
    <tableColumn id="1" xr3:uid="{9FE55AA8-CF43-1C41-8784-7FAF54236565}" name="DATE" dataDxfId="51"/>
    <tableColumn id="2" xr3:uid="{9A7F008B-1AE2-7142-B36B-9D012D8F6998}" name="DURÉE" dataDxfId="50"/>
    <tableColumn id="3" xr3:uid="{EF439370-94AD-674F-8F3E-FA50F341BBA9}" name="ÉVÉNEMENT" dataDxfId="4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39"/>
  <sheetViews>
    <sheetView showGridLines="0" zoomScaleNormal="100" workbookViewId="0">
      <pane ySplit="1" topLeftCell="A207" activePane="bottomLeft" state="frozen"/>
      <selection pane="bottomLeft" activeCell="E242" sqref="E24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23" t="s">
        <v>8</v>
      </c>
      <c r="C2" s="124"/>
      <c r="D2" s="124"/>
      <c r="E2" s="12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23" t="s">
        <v>3</v>
      </c>
      <c r="C25" s="124"/>
      <c r="D25" s="124"/>
      <c r="E25" s="12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23" t="s">
        <v>4</v>
      </c>
      <c r="C57" s="124"/>
      <c r="D57" s="124"/>
      <c r="E57" s="12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23" t="s">
        <v>6</v>
      </c>
      <c r="C107" s="124"/>
      <c r="D107" s="124"/>
      <c r="E107" s="12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23" t="s">
        <v>9</v>
      </c>
      <c r="C150" s="124"/>
      <c r="D150" s="124"/>
      <c r="E150" s="124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23" t="s">
        <v>253</v>
      </c>
      <c r="C191" s="124"/>
      <c r="D191" s="124"/>
      <c r="E191" s="124"/>
    </row>
    <row r="192" spans="1:5" x14ac:dyDescent="0.2">
      <c r="A192">
        <v>1</v>
      </c>
      <c r="B192" s="4">
        <f>B187+1</f>
        <v>44624</v>
      </c>
      <c r="C192" s="5">
        <f>($F$1*4/7)*A213</f>
        <v>4.1904761904761898</v>
      </c>
      <c r="D192" s="5">
        <f>C192-(JDB_Commun!C27*4)</f>
        <v>4.0238095238095228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C192-(($F$1/7)*4)</f>
        <v>3.9999999999999991</v>
      </c>
      <c r="D193" s="5">
        <f>D192-(JDB_Angela!C65)</f>
        <v>3.9821428571428563</v>
      </c>
      <c r="E193" s="9">
        <f t="shared" ref="E193:E213" si="21">D193/$C$192</f>
        <v>0.95028409090909083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C193-(($F$1/7)*4)</f>
        <v>3.8095238095238084</v>
      </c>
      <c r="D194" s="5">
        <f>D193-(JDB_Constantin!C33)</f>
        <v>3.8988095238095228</v>
      </c>
      <c r="E194" s="9">
        <f t="shared" si="21"/>
        <v>0.93039772727272718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3.6190476190476177</v>
      </c>
      <c r="D195" s="5">
        <f>D194-(JDB_Coralie!C92)</f>
        <v>3.8953373015873005</v>
      </c>
      <c r="E195" s="9">
        <f t="shared" si="21"/>
        <v>0.92956912878787867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3.428571428571427</v>
      </c>
      <c r="D196" s="5">
        <f t="shared" ref="D196:D213" si="24">D195</f>
        <v>3.8953373015873005</v>
      </c>
      <c r="E196" s="9">
        <f t="shared" si="21"/>
        <v>0.92956912878787867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3.2380952380952364</v>
      </c>
      <c r="D197" s="5">
        <f>D196-(JDB_Angela!C66+JDB_Aurelie!C55+JDB_Aurelie!C56)</f>
        <v>3.822420634920634</v>
      </c>
      <c r="E197" s="9">
        <f t="shared" si="21"/>
        <v>0.91216856060606055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3.0476190476190457</v>
      </c>
      <c r="D198" s="5">
        <f>D197-(JDB_Coralie!C93)</f>
        <v>3.8154761904761894</v>
      </c>
      <c r="E198" s="9">
        <f t="shared" si="21"/>
        <v>0.91051136363636354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2.857142857142855</v>
      </c>
      <c r="D199" s="5">
        <f t="shared" si="24"/>
        <v>3.8154761904761894</v>
      </c>
      <c r="E199" s="9">
        <f t="shared" si="21"/>
        <v>0.91051136363636354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2.6666666666666643</v>
      </c>
      <c r="D200" s="5">
        <f>D199-(JDB_Constantin!C34)</f>
        <v>3.6904761904761894</v>
      </c>
      <c r="E200" s="9">
        <f t="shared" si="21"/>
        <v>0.88068181818181801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2.4761904761904736</v>
      </c>
      <c r="D201" s="5">
        <f>D200-(JDB_Angela!C67+JDB_Angela!C68+JDB_Angela!C69+JDB_Angela!C70+JDB_Coralie!C94+JDB_Coralie!C95+JDB_Coralie!C96+JDB_Coralie!C97+JDB_Coralie!C98)</f>
        <v>3.5758928571428559</v>
      </c>
      <c r="E201" s="9">
        <f t="shared" si="21"/>
        <v>0.85333806818181801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2.2857142857142829</v>
      </c>
      <c r="D202" s="5">
        <f>D201-(JDB_Angela!C71+JDB_Angela!C72)</f>
        <v>3.4647817460317447</v>
      </c>
      <c r="E202" s="9">
        <f t="shared" si="21"/>
        <v>0.82682291666666652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2.0952380952380922</v>
      </c>
      <c r="D203" s="5">
        <f>D202-(JDB_Constantin!C35)</f>
        <v>3.4022817460317447</v>
      </c>
      <c r="E203" s="9">
        <f t="shared" si="21"/>
        <v>0.8119081439393937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1.9047619047619018</v>
      </c>
      <c r="D204" s="5">
        <f t="shared" si="24"/>
        <v>3.4022817460317447</v>
      </c>
      <c r="E204" s="9">
        <f t="shared" si="21"/>
        <v>0.8119081439393937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1.7142857142857113</v>
      </c>
      <c r="D205" s="5">
        <f t="shared" si="24"/>
        <v>3.4022817460317447</v>
      </c>
      <c r="E205" s="9">
        <f t="shared" si="21"/>
        <v>0.8119081439393937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1.5238095238095208</v>
      </c>
      <c r="D206" s="5">
        <f t="shared" si="24"/>
        <v>3.4022817460317447</v>
      </c>
      <c r="E206" s="9">
        <f t="shared" si="21"/>
        <v>0.8119081439393937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1.3333333333333304</v>
      </c>
      <c r="D207" s="5">
        <f>D206-(JDB_Aurelie!C57+JDB_Coralie!C99+JDB_Coralie!C100+JDB_Coralie!C101+JDB_Coralie!C102+JDB_Coralie!C103+JDB_Coralie!C104)</f>
        <v>3.3293650793650782</v>
      </c>
      <c r="E207" s="9">
        <f t="shared" si="21"/>
        <v>0.79450757575757558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1.1428571428571399</v>
      </c>
      <c r="D208" s="5">
        <f t="shared" si="24"/>
        <v>3.3293650793650782</v>
      </c>
      <c r="E208" s="9">
        <f t="shared" si="21"/>
        <v>0.79450757575757558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0.95238095238094944</v>
      </c>
      <c r="D209" s="5">
        <f t="shared" si="24"/>
        <v>3.3293650793650782</v>
      </c>
      <c r="E209" s="9">
        <f t="shared" si="21"/>
        <v>0.79450757575757558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0.76190476190475898</v>
      </c>
      <c r="D210" s="5">
        <f>D209-(JDB_Angela!C73+JDB_Angela!C74+JDB_Angela!C75+JDB_Angela!C76+JDB_Angela!C77+JDB_Angela!C78+JDB_Angela!C79+JDB_Aurelie!C58+JDB_Aurelie!C59+JDB_Coralie!C105+JDB_Coralie!C106+JDB_Coralie!C107+JDB_Coralie!C108)</f>
        <v>2.7460317460317452</v>
      </c>
      <c r="E210" s="9">
        <f t="shared" si="21"/>
        <v>0.65530303030303017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0.57142857142856851</v>
      </c>
      <c r="D211" s="5">
        <f>D210-(JDB_Aurelie!C60+JDB_Coralie!C109-JDB_Constantin!C36)</f>
        <v>2.6210317460317452</v>
      </c>
      <c r="E211" s="9">
        <f t="shared" si="21"/>
        <v>0.62547348484848475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0.38095238095237804</v>
      </c>
      <c r="D212" s="5">
        <f t="shared" si="24"/>
        <v>2.6210317460317452</v>
      </c>
      <c r="E212" s="9">
        <f t="shared" si="21"/>
        <v>0.62547348484848475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0.19047619047618758</v>
      </c>
      <c r="D213" s="5">
        <f t="shared" si="24"/>
        <v>2.6210317460317452</v>
      </c>
      <c r="E213" s="9">
        <f t="shared" si="21"/>
        <v>0.62547348484848475</v>
      </c>
    </row>
    <row r="217" spans="1:5" ht="26" x14ac:dyDescent="0.2">
      <c r="B217" s="123" t="s">
        <v>307</v>
      </c>
      <c r="C217" s="124"/>
      <c r="D217" s="124"/>
      <c r="E217" s="124"/>
    </row>
    <row r="218" spans="1:5" x14ac:dyDescent="0.2">
      <c r="A218">
        <v>1</v>
      </c>
      <c r="B218" s="4">
        <f>B213+1</f>
        <v>44646</v>
      </c>
      <c r="C218" s="5">
        <f>($F$1*4/7)*A239</f>
        <v>4.1904761904761898</v>
      </c>
      <c r="D218" s="5">
        <f>C218-(JDB_Angela!C80+JDB_Aurelie!C61)</f>
        <v>3.9404761904761898</v>
      </c>
      <c r="E218" s="9">
        <f>D218/$C$218</f>
        <v>0.94034090909090906</v>
      </c>
    </row>
    <row r="219" spans="1:5" x14ac:dyDescent="0.2">
      <c r="A219">
        <v>2</v>
      </c>
      <c r="B219" s="4">
        <f>B218+1</f>
        <v>44647</v>
      </c>
      <c r="C219" s="5">
        <f>C218-(($F$1/7)*4)</f>
        <v>3.9999999999999991</v>
      </c>
      <c r="D219" s="5">
        <f>D218-(JDB_Angela!C81)</f>
        <v>3.8779761904761898</v>
      </c>
      <c r="E219" s="9">
        <f t="shared" ref="E219:E239" si="25">D219/$C$218</f>
        <v>0.92542613636363635</v>
      </c>
    </row>
    <row r="220" spans="1:5" x14ac:dyDescent="0.2">
      <c r="A220">
        <v>3</v>
      </c>
      <c r="B220" s="4">
        <f t="shared" ref="B220:B239" si="26">B219+1</f>
        <v>44648</v>
      </c>
      <c r="C220" s="5">
        <f t="shared" ref="C220:C239" si="27">C219-(($F$1/7)*4)</f>
        <v>3.8095238095238084</v>
      </c>
      <c r="D220" s="5">
        <f>D219-(JDB_Angela!C82+JDB_Aurelie!C62+JDB_Aurelie!C63+JDB_Coralie!C110)</f>
        <v>3.3779761904761898</v>
      </c>
      <c r="E220" s="9">
        <f t="shared" si="25"/>
        <v>0.80610795454545447</v>
      </c>
    </row>
    <row r="221" spans="1:5" x14ac:dyDescent="0.2">
      <c r="A221">
        <v>4</v>
      </c>
      <c r="B221" s="4">
        <f t="shared" si="26"/>
        <v>44649</v>
      </c>
      <c r="C221" s="5">
        <f t="shared" si="27"/>
        <v>3.6190476190476177</v>
      </c>
      <c r="D221" s="5">
        <f>D220-(JDB_Coralie!C111)</f>
        <v>3.0654761904761898</v>
      </c>
      <c r="E221" s="9">
        <f t="shared" si="25"/>
        <v>0.73153409090909083</v>
      </c>
    </row>
    <row r="222" spans="1:5" x14ac:dyDescent="0.2">
      <c r="A222">
        <v>5</v>
      </c>
      <c r="B222" s="4">
        <f t="shared" si="26"/>
        <v>44650</v>
      </c>
      <c r="C222" s="5">
        <f t="shared" si="27"/>
        <v>3.428571428571427</v>
      </c>
      <c r="D222" s="5">
        <f>D221-(JDB_Angela!C83+JDB_Aurelie!C64+JDB_Aurelie!C65+JDB_Coralie!C112)</f>
        <v>2.8571428571428563</v>
      </c>
      <c r="E222" s="9">
        <f t="shared" si="25"/>
        <v>0.68181818181818177</v>
      </c>
    </row>
    <row r="223" spans="1:5" x14ac:dyDescent="0.2">
      <c r="A223">
        <v>6</v>
      </c>
      <c r="B223" s="4">
        <f t="shared" si="26"/>
        <v>44651</v>
      </c>
      <c r="C223" s="5">
        <f t="shared" si="27"/>
        <v>3.2380952380952364</v>
      </c>
      <c r="D223" s="5">
        <f>D222-(JDB_Commun!C28*4)</f>
        <v>2.3571428571428563</v>
      </c>
      <c r="E223" s="9">
        <f t="shared" si="25"/>
        <v>0.56249999999999989</v>
      </c>
    </row>
    <row r="224" spans="1:5" x14ac:dyDescent="0.2">
      <c r="A224">
        <v>7</v>
      </c>
      <c r="B224" s="4">
        <f t="shared" si="26"/>
        <v>44652</v>
      </c>
      <c r="C224" s="5">
        <f t="shared" si="27"/>
        <v>3.0476190476190457</v>
      </c>
      <c r="D224" s="5">
        <f t="shared" ref="D220:D235" si="28">D223</f>
        <v>2.3571428571428563</v>
      </c>
      <c r="E224" s="9">
        <f t="shared" si="25"/>
        <v>0.56249999999999989</v>
      </c>
    </row>
    <row r="225" spans="1:5" x14ac:dyDescent="0.2">
      <c r="A225">
        <v>8</v>
      </c>
      <c r="B225" s="4">
        <f t="shared" si="26"/>
        <v>44653</v>
      </c>
      <c r="C225" s="5">
        <f t="shared" si="27"/>
        <v>2.857142857142855</v>
      </c>
      <c r="D225" s="5">
        <f>D224-(JDB_Angela!C84+JDB_Angela!C85+JDB_Constantin!C37+JDB_Constantin!C38+JDB_Constantin!C39)</f>
        <v>1.8988095238095231</v>
      </c>
      <c r="E225" s="9">
        <f t="shared" si="25"/>
        <v>0.45312499999999989</v>
      </c>
    </row>
    <row r="226" spans="1:5" x14ac:dyDescent="0.2">
      <c r="A226">
        <v>9</v>
      </c>
      <c r="B226" s="4">
        <f t="shared" si="26"/>
        <v>44654</v>
      </c>
      <c r="C226" s="5">
        <f t="shared" si="27"/>
        <v>2.6666666666666643</v>
      </c>
      <c r="D226" s="5">
        <f>D225-(JDB_Constantin!C40)</f>
        <v>1.8258928571428563</v>
      </c>
      <c r="E226" s="9">
        <f t="shared" si="25"/>
        <v>0.43572443181818171</v>
      </c>
    </row>
    <row r="227" spans="1:5" x14ac:dyDescent="0.2">
      <c r="A227">
        <v>10</v>
      </c>
      <c r="B227" s="4">
        <f t="shared" si="26"/>
        <v>44655</v>
      </c>
      <c r="C227" s="5">
        <f t="shared" si="27"/>
        <v>2.4761904761904736</v>
      </c>
      <c r="D227" s="5">
        <f>D226-(JDB_Coralie!C113+JDB_Constantin!C41)</f>
        <v>1.6175595238095231</v>
      </c>
      <c r="E227" s="9">
        <f t="shared" si="25"/>
        <v>0.3860085227272726</v>
      </c>
    </row>
    <row r="228" spans="1:5" x14ac:dyDescent="0.2">
      <c r="A228">
        <v>11</v>
      </c>
      <c r="B228" s="4">
        <f t="shared" si="26"/>
        <v>44656</v>
      </c>
      <c r="C228" s="5">
        <f t="shared" si="27"/>
        <v>2.2857142857142829</v>
      </c>
      <c r="D228" s="5">
        <f>D227-(JDB_Angela!C86+JDB_Aurelie!C66+JDB_Coralie!C114+JDB_Coralie!C115)</f>
        <v>1.4335317460317452</v>
      </c>
      <c r="E228" s="9">
        <f t="shared" si="25"/>
        <v>0.34209280303030287</v>
      </c>
    </row>
    <row r="229" spans="1:5" x14ac:dyDescent="0.2">
      <c r="A229">
        <v>12</v>
      </c>
      <c r="B229" s="4">
        <f t="shared" si="26"/>
        <v>44657</v>
      </c>
      <c r="C229" s="5">
        <f t="shared" si="27"/>
        <v>2.0952380952380922</v>
      </c>
      <c r="D229" s="5">
        <f>D228-(JDB_Angela!C87+JDB_Aurelie!C67+JDB_Aurelie!C68)</f>
        <v>1.3015873015873007</v>
      </c>
      <c r="E229" s="9">
        <f t="shared" si="25"/>
        <v>0.31060606060606044</v>
      </c>
    </row>
    <row r="230" spans="1:5" x14ac:dyDescent="0.2">
      <c r="A230">
        <v>13</v>
      </c>
      <c r="B230" s="4">
        <f t="shared" si="26"/>
        <v>44658</v>
      </c>
      <c r="C230" s="5">
        <f t="shared" si="27"/>
        <v>1.9047619047619018</v>
      </c>
      <c r="D230" s="5">
        <f t="shared" si="28"/>
        <v>1.3015873015873007</v>
      </c>
      <c r="E230" s="9">
        <f t="shared" si="25"/>
        <v>0.31060606060606044</v>
      </c>
    </row>
    <row r="231" spans="1:5" x14ac:dyDescent="0.2">
      <c r="A231">
        <v>14</v>
      </c>
      <c r="B231" s="4">
        <f t="shared" si="26"/>
        <v>44659</v>
      </c>
      <c r="C231" s="5">
        <f t="shared" si="27"/>
        <v>1.7142857142857113</v>
      </c>
      <c r="D231" s="5">
        <f t="shared" si="28"/>
        <v>1.3015873015873007</v>
      </c>
      <c r="E231" s="9">
        <f t="shared" si="25"/>
        <v>0.31060606060606044</v>
      </c>
    </row>
    <row r="232" spans="1:5" x14ac:dyDescent="0.2">
      <c r="A232">
        <v>15</v>
      </c>
      <c r="B232" s="4">
        <f t="shared" si="26"/>
        <v>44660</v>
      </c>
      <c r="C232" s="5">
        <f t="shared" si="27"/>
        <v>1.5238095238095208</v>
      </c>
      <c r="D232" s="5">
        <f t="shared" si="28"/>
        <v>1.3015873015873007</v>
      </c>
      <c r="E232" s="9">
        <f t="shared" si="25"/>
        <v>0.31060606060606044</v>
      </c>
    </row>
    <row r="233" spans="1:5" x14ac:dyDescent="0.2">
      <c r="A233">
        <v>16</v>
      </c>
      <c r="B233" s="4">
        <f t="shared" si="26"/>
        <v>44661</v>
      </c>
      <c r="C233" s="5">
        <f t="shared" si="27"/>
        <v>1.3333333333333304</v>
      </c>
      <c r="D233" s="5">
        <f t="shared" si="28"/>
        <v>1.3015873015873007</v>
      </c>
      <c r="E233" s="9">
        <f t="shared" si="25"/>
        <v>0.31060606060606044</v>
      </c>
    </row>
    <row r="234" spans="1:5" x14ac:dyDescent="0.2">
      <c r="A234">
        <v>17</v>
      </c>
      <c r="B234" s="4">
        <f t="shared" si="26"/>
        <v>44662</v>
      </c>
      <c r="C234" s="5">
        <f t="shared" si="27"/>
        <v>1.1428571428571399</v>
      </c>
      <c r="D234" s="5">
        <f t="shared" si="28"/>
        <v>1.3015873015873007</v>
      </c>
      <c r="E234" s="9">
        <f t="shared" si="25"/>
        <v>0.31060606060606044</v>
      </c>
    </row>
    <row r="235" spans="1:5" x14ac:dyDescent="0.2">
      <c r="A235">
        <v>18</v>
      </c>
      <c r="B235" s="4">
        <f t="shared" si="26"/>
        <v>44663</v>
      </c>
      <c r="C235" s="5">
        <f t="shared" si="27"/>
        <v>0.95238095238094944</v>
      </c>
      <c r="D235" s="5">
        <f t="shared" si="28"/>
        <v>1.3015873015873007</v>
      </c>
      <c r="E235" s="9">
        <f t="shared" si="25"/>
        <v>0.31060606060606044</v>
      </c>
    </row>
    <row r="236" spans="1:5" x14ac:dyDescent="0.2">
      <c r="A236">
        <v>19</v>
      </c>
      <c r="B236" s="4">
        <f t="shared" si="26"/>
        <v>44664</v>
      </c>
      <c r="C236" s="5">
        <f t="shared" si="27"/>
        <v>0.76190476190475898</v>
      </c>
      <c r="D236" s="5">
        <f t="shared" ref="D236:D239" si="29">D235</f>
        <v>1.3015873015873007</v>
      </c>
      <c r="E236" s="9">
        <f t="shared" si="25"/>
        <v>0.31060606060606044</v>
      </c>
    </row>
    <row r="237" spans="1:5" x14ac:dyDescent="0.2">
      <c r="A237">
        <v>20</v>
      </c>
      <c r="B237" s="4">
        <f t="shared" si="26"/>
        <v>44665</v>
      </c>
      <c r="C237" s="5">
        <f t="shared" si="27"/>
        <v>0.57142857142856851</v>
      </c>
      <c r="D237" s="5">
        <f t="shared" si="29"/>
        <v>1.3015873015873007</v>
      </c>
      <c r="E237" s="9">
        <f t="shared" si="25"/>
        <v>0.31060606060606044</v>
      </c>
    </row>
    <row r="238" spans="1:5" x14ac:dyDescent="0.2">
      <c r="A238">
        <v>21</v>
      </c>
      <c r="B238" s="4">
        <f t="shared" si="26"/>
        <v>44666</v>
      </c>
      <c r="C238" s="5">
        <f t="shared" si="27"/>
        <v>0.38095238095237804</v>
      </c>
      <c r="D238" s="5">
        <f t="shared" si="29"/>
        <v>1.3015873015873007</v>
      </c>
      <c r="E238" s="9">
        <f t="shared" si="25"/>
        <v>0.31060606060606044</v>
      </c>
    </row>
    <row r="239" spans="1:5" x14ac:dyDescent="0.2">
      <c r="A239">
        <v>22</v>
      </c>
      <c r="B239" s="4">
        <f t="shared" si="26"/>
        <v>44667</v>
      </c>
      <c r="C239" s="5">
        <f t="shared" si="27"/>
        <v>0.19047619047618758</v>
      </c>
      <c r="D239" s="5">
        <f t="shared" si="29"/>
        <v>1.3015873015873007</v>
      </c>
      <c r="E239" s="9">
        <f t="shared" si="25"/>
        <v>0.31060606060606044</v>
      </c>
    </row>
  </sheetData>
  <mergeCells count="8">
    <mergeCell ref="B217:E217"/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43" priority="9" timePeriod="today">
      <formula>FLOOR(B1,1)=TODAY()</formula>
    </cfRule>
  </conditionalFormatting>
  <conditionalFormatting sqref="B150:E187">
    <cfRule type="timePeriod" dxfId="42" priority="7" timePeriod="today">
      <formula>FLOOR(B150,1)=TODAY()</formula>
    </cfRule>
  </conditionalFormatting>
  <conditionalFormatting sqref="B25:E25">
    <cfRule type="timePeriod" dxfId="41" priority="6" timePeriod="today">
      <formula>FLOOR(B25,1)=TODAY()</formula>
    </cfRule>
  </conditionalFormatting>
  <conditionalFormatting sqref="B22:E24">
    <cfRule type="timePeriod" dxfId="40" priority="5" timePeriod="today">
      <formula>FLOOR(B22,1)=TODAY()</formula>
    </cfRule>
  </conditionalFormatting>
  <conditionalFormatting sqref="B54:E57">
    <cfRule type="timePeriod" dxfId="39" priority="4" timePeriod="today">
      <formula>FLOOR(B54,1)=TODAY()</formula>
    </cfRule>
  </conditionalFormatting>
  <conditionalFormatting sqref="B107:E107">
    <cfRule type="timePeriod" dxfId="38" priority="3" timePeriod="today">
      <formula>FLOOR(B107,1)=TODAY()</formula>
    </cfRule>
  </conditionalFormatting>
  <conditionalFormatting sqref="B191:E213">
    <cfRule type="timePeriod" dxfId="37" priority="2" timePeriod="today">
      <formula>FLOOR(B191,1)=TODAY()</formula>
    </cfRule>
  </conditionalFormatting>
  <conditionalFormatting sqref="B217:E239">
    <cfRule type="timePeriod" dxfId="36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99" zoomScale="113" zoomScaleNormal="115" workbookViewId="0">
      <selection activeCell="E117" sqref="E117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123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16">
        <v>44627</v>
      </c>
      <c r="C92" s="117">
        <v>3.472222222222222E-3</v>
      </c>
      <c r="D92" s="118" t="s">
        <v>258</v>
      </c>
    </row>
    <row r="93" spans="2:4" ht="30.75" customHeight="1" x14ac:dyDescent="0.2">
      <c r="B93" s="77">
        <v>44630</v>
      </c>
      <c r="C93" s="66">
        <v>6.9444444444444441E-3</v>
      </c>
      <c r="D93" s="63" t="s">
        <v>273</v>
      </c>
    </row>
    <row r="94" spans="2:4" ht="30.75" customHeight="1" x14ac:dyDescent="0.2">
      <c r="B94" s="77">
        <v>44633</v>
      </c>
      <c r="C94" s="66">
        <v>1.0416666666666666E-2</v>
      </c>
      <c r="D94" s="63" t="s">
        <v>274</v>
      </c>
    </row>
    <row r="95" spans="2:4" ht="30.75" customHeight="1" x14ac:dyDescent="0.2">
      <c r="B95" s="77">
        <v>44633</v>
      </c>
      <c r="C95" s="66">
        <v>1.0416666666666666E-2</v>
      </c>
      <c r="D95" s="63" t="s">
        <v>275</v>
      </c>
    </row>
    <row r="96" spans="2:4" ht="30.75" customHeight="1" x14ac:dyDescent="0.2">
      <c r="B96" s="77">
        <v>44633</v>
      </c>
      <c r="C96" s="66">
        <v>3.125E-2</v>
      </c>
      <c r="D96" s="63" t="s">
        <v>276</v>
      </c>
    </row>
    <row r="97" spans="2:4" ht="30.75" customHeight="1" x14ac:dyDescent="0.2">
      <c r="B97" s="77">
        <v>44633</v>
      </c>
      <c r="C97" s="66">
        <v>1.0416666666666666E-2</v>
      </c>
      <c r="D97" s="63" t="s">
        <v>212</v>
      </c>
    </row>
    <row r="98" spans="2:4" ht="30.75" customHeight="1" x14ac:dyDescent="0.2">
      <c r="B98" s="77">
        <v>44633</v>
      </c>
      <c r="C98" s="66">
        <v>1.0416666666666666E-2</v>
      </c>
      <c r="D98" s="63" t="s">
        <v>277</v>
      </c>
    </row>
    <row r="99" spans="2:4" ht="30.75" customHeight="1" x14ac:dyDescent="0.2">
      <c r="B99" s="77">
        <v>44639</v>
      </c>
      <c r="C99" s="66">
        <v>3.472222222222222E-3</v>
      </c>
      <c r="D99" s="63" t="s">
        <v>278</v>
      </c>
    </row>
    <row r="100" spans="2:4" ht="30.75" customHeight="1" x14ac:dyDescent="0.2">
      <c r="B100" s="77">
        <v>44639</v>
      </c>
      <c r="C100" s="66">
        <v>3.472222222222222E-3</v>
      </c>
      <c r="D100" s="63" t="s">
        <v>279</v>
      </c>
    </row>
    <row r="101" spans="2:4" ht="30.75" customHeight="1" x14ac:dyDescent="0.2">
      <c r="B101" s="77">
        <v>44639</v>
      </c>
      <c r="C101" s="66">
        <v>3.472222222222222E-3</v>
      </c>
      <c r="D101" s="63" t="s">
        <v>280</v>
      </c>
    </row>
    <row r="102" spans="2:4" ht="30.75" customHeight="1" x14ac:dyDescent="0.2">
      <c r="B102" s="77">
        <v>44639</v>
      </c>
      <c r="C102" s="66">
        <v>3.472222222222222E-3</v>
      </c>
      <c r="D102" s="63" t="s">
        <v>281</v>
      </c>
    </row>
    <row r="103" spans="2:4" ht="30.75" customHeight="1" x14ac:dyDescent="0.2">
      <c r="B103" s="77">
        <v>44639</v>
      </c>
      <c r="C103" s="66">
        <v>3.472222222222222E-3</v>
      </c>
      <c r="D103" s="63" t="s">
        <v>282</v>
      </c>
    </row>
    <row r="104" spans="2:4" ht="30.75" customHeight="1" x14ac:dyDescent="0.2">
      <c r="B104" s="77">
        <v>44639</v>
      </c>
      <c r="C104" s="66">
        <v>1.3888888888888888E-2</v>
      </c>
      <c r="D104" s="63" t="s">
        <v>283</v>
      </c>
    </row>
    <row r="105" spans="2:4" ht="30.75" customHeight="1" x14ac:dyDescent="0.2">
      <c r="B105" s="77">
        <v>44642</v>
      </c>
      <c r="C105" s="66">
        <v>2.0833333333333332E-2</v>
      </c>
      <c r="D105" s="63" t="s">
        <v>284</v>
      </c>
    </row>
    <row r="106" spans="2:4" ht="30.75" customHeight="1" x14ac:dyDescent="0.2">
      <c r="B106" s="77">
        <v>44642</v>
      </c>
      <c r="C106" s="66">
        <v>2.0833333333333332E-2</v>
      </c>
      <c r="D106" s="63" t="s">
        <v>285</v>
      </c>
    </row>
    <row r="107" spans="2:4" ht="30.75" customHeight="1" x14ac:dyDescent="0.2">
      <c r="B107" s="77">
        <v>44642</v>
      </c>
      <c r="C107" s="66">
        <v>6.25E-2</v>
      </c>
      <c r="D107" s="63" t="s">
        <v>286</v>
      </c>
    </row>
    <row r="108" spans="2:4" ht="30.75" customHeight="1" x14ac:dyDescent="0.2">
      <c r="B108" s="77">
        <v>44642</v>
      </c>
      <c r="C108" s="66">
        <v>8.3333333333333329E-2</v>
      </c>
      <c r="D108" s="63" t="s">
        <v>289</v>
      </c>
    </row>
    <row r="109" spans="2:4" ht="30.75" customHeight="1" thickBot="1" x14ac:dyDescent="0.25">
      <c r="B109" s="78">
        <v>44643</v>
      </c>
      <c r="C109" s="74">
        <v>8.3333333333333329E-2</v>
      </c>
      <c r="D109" s="62" t="s">
        <v>289</v>
      </c>
    </row>
    <row r="110" spans="2:4" ht="30.75" customHeight="1" thickTop="1" x14ac:dyDescent="0.2">
      <c r="B110" s="77">
        <v>44648</v>
      </c>
      <c r="C110" s="66">
        <v>0.25</v>
      </c>
      <c r="D110" s="63" t="s">
        <v>289</v>
      </c>
    </row>
    <row r="111" spans="2:4" ht="30.75" customHeight="1" x14ac:dyDescent="0.2">
      <c r="B111" s="77">
        <v>44649</v>
      </c>
      <c r="C111" s="66">
        <v>0.3125</v>
      </c>
      <c r="D111" s="63" t="s">
        <v>296</v>
      </c>
    </row>
    <row r="112" spans="2:4" ht="30.75" customHeight="1" x14ac:dyDescent="0.2">
      <c r="B112" s="77">
        <v>44650</v>
      </c>
      <c r="C112" s="66">
        <v>0.125</v>
      </c>
      <c r="D112" s="63" t="s">
        <v>297</v>
      </c>
    </row>
    <row r="113" spans="2:4" ht="30.75" customHeight="1" x14ac:dyDescent="0.2">
      <c r="B113" s="77">
        <v>44655</v>
      </c>
      <c r="C113" s="66">
        <v>0.16666666666666666</v>
      </c>
      <c r="D113" s="63" t="s">
        <v>304</v>
      </c>
    </row>
    <row r="114" spans="2:4" ht="30.75" customHeight="1" x14ac:dyDescent="0.2">
      <c r="B114" s="77">
        <v>44656</v>
      </c>
      <c r="C114" s="66">
        <v>6.9444444444444441E-3</v>
      </c>
      <c r="D114" s="63" t="s">
        <v>305</v>
      </c>
    </row>
    <row r="115" spans="2:4" ht="30.75" customHeight="1" x14ac:dyDescent="0.2">
      <c r="B115" s="77">
        <v>44656</v>
      </c>
      <c r="C115" s="66">
        <v>6.25E-2</v>
      </c>
      <c r="D115" s="63" t="s">
        <v>306</v>
      </c>
    </row>
    <row r="116" spans="2:4" ht="30.75" customHeight="1" x14ac:dyDescent="0.2"/>
    <row r="117" spans="2:4" ht="30.75" customHeight="1" x14ac:dyDescent="0.2"/>
    <row r="118" spans="2:4" ht="30.75" customHeight="1" x14ac:dyDescent="0.2"/>
    <row r="119" spans="2:4" ht="30.75" customHeight="1" x14ac:dyDescent="0.2"/>
    <row r="120" spans="2:4" ht="30.75" customHeight="1" x14ac:dyDescent="0.2"/>
    <row r="121" spans="2:4" ht="30.75" customHeight="1" x14ac:dyDescent="0.2"/>
    <row r="122" spans="2:4" ht="30.75" customHeight="1" x14ac:dyDescent="0.2"/>
    <row r="123" spans="2:4" ht="30.75" customHeight="1" x14ac:dyDescent="0.2"/>
    <row r="124" spans="2:4" ht="30.75" customHeight="1" x14ac:dyDescent="0.2"/>
    <row r="125" spans="2:4" ht="30.75" customHeight="1" x14ac:dyDescent="0.2"/>
    <row r="126" spans="2:4" ht="30.75" customHeight="1" x14ac:dyDescent="0.2"/>
    <row r="127" spans="2:4" ht="30.75" customHeight="1" x14ac:dyDescent="0.2"/>
    <row r="128" spans="2:4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24" zoomScaleNormal="100" workbookViewId="0">
      <selection activeCell="I44" sqref="I4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184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>
      <c r="B34" s="86">
        <v>44632</v>
      </c>
      <c r="C34" s="84">
        <v>0.125</v>
      </c>
      <c r="D34" s="85" t="s">
        <v>290</v>
      </c>
    </row>
    <row r="35" spans="2:4" ht="30.75" customHeight="1" x14ac:dyDescent="0.2">
      <c r="B35" s="86">
        <v>44635</v>
      </c>
      <c r="C35" s="84">
        <v>6.25E-2</v>
      </c>
      <c r="D35" s="85" t="s">
        <v>290</v>
      </c>
    </row>
    <row r="36" spans="2:4" ht="30.75" customHeight="1" thickBot="1" x14ac:dyDescent="0.25">
      <c r="B36" s="87">
        <v>44643</v>
      </c>
      <c r="C36" s="82">
        <v>8.3333333333333329E-2</v>
      </c>
      <c r="D36" s="30" t="s">
        <v>291</v>
      </c>
    </row>
    <row r="37" spans="2:4" ht="30.75" customHeight="1" thickTop="1" x14ac:dyDescent="0.2">
      <c r="B37" s="86">
        <v>44653</v>
      </c>
      <c r="C37" s="84">
        <v>8.3333333333333329E-2</v>
      </c>
      <c r="D37" s="85" t="s">
        <v>308</v>
      </c>
    </row>
    <row r="38" spans="2:4" ht="30.75" customHeight="1" x14ac:dyDescent="0.2">
      <c r="B38" s="86">
        <v>44653</v>
      </c>
      <c r="C38" s="84">
        <v>0.125</v>
      </c>
      <c r="D38" s="85" t="s">
        <v>309</v>
      </c>
    </row>
    <row r="39" spans="2:4" ht="30.75" customHeight="1" x14ac:dyDescent="0.2">
      <c r="B39" s="86">
        <v>44653</v>
      </c>
      <c r="C39" s="84">
        <v>0.125</v>
      </c>
      <c r="D39" s="85" t="s">
        <v>310</v>
      </c>
    </row>
    <row r="40" spans="2:4" ht="30.75" customHeight="1" x14ac:dyDescent="0.2">
      <c r="B40" s="86">
        <v>44654</v>
      </c>
      <c r="C40" s="84">
        <v>7.2916666666666671E-2</v>
      </c>
      <c r="D40" s="85" t="s">
        <v>311</v>
      </c>
    </row>
    <row r="41" spans="2:4" ht="30.75" customHeight="1" x14ac:dyDescent="0.2">
      <c r="B41" s="86">
        <v>44655</v>
      </c>
      <c r="C41" s="84">
        <v>4.1666666666666664E-2</v>
      </c>
      <c r="D41" s="85" t="s">
        <v>312</v>
      </c>
    </row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39"/>
  <sheetViews>
    <sheetView showGridLines="0" zoomScale="110" zoomScaleNormal="70" workbookViewId="0">
      <pane ySplit="1" topLeftCell="A211" activePane="bottomLeft" state="frozen"/>
      <selection pane="bottomLeft" activeCell="J240" sqref="J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7">
        <f>SUM(JDB_Angela!C3:C9)</f>
        <v>0.18402777777777776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7">
        <f>SUM(JDB_Angela!C10:C29)</f>
        <v>0.68055555555555547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7">
        <f>SUM(JDB_Angela!C30:C39)</f>
        <v>0.49652777777777779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7">
        <f>SUM(JDB_Angela!C40:C50)</f>
        <v>0.35416666666666657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7">
        <f>SUM(JDB_Angela!C51:C54)</f>
        <v>4.8611111111111105E-2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1.1577380952380953</v>
      </c>
      <c r="E187" s="107">
        <f t="shared" si="20"/>
        <v>0.65709459459459463</v>
      </c>
      <c r="G187" t="s">
        <v>221</v>
      </c>
      <c r="H187" s="97">
        <f>SUM(JDB_Angela!C55:C64)</f>
        <v>0.52083333333333326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D192-(JDB_Angela!C65)</f>
        <v>0.96428571428571408</v>
      </c>
      <c r="E193" s="9">
        <f t="shared" ref="E193:E213" si="21">D193/$C$192</f>
        <v>0.92045454545454541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0.96428571428571408</v>
      </c>
      <c r="E194" s="9">
        <f t="shared" si="21"/>
        <v>0.92045454545454541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0.96428571428571408</v>
      </c>
      <c r="E195" s="9">
        <f t="shared" si="21"/>
        <v>0.92045454545454541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0.96428571428571408</v>
      </c>
      <c r="E196" s="9">
        <f t="shared" si="21"/>
        <v>0.92045454545454541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D196-(JDB_Angela!C66)</f>
        <v>0.95386904761904745</v>
      </c>
      <c r="E197" s="9">
        <f t="shared" si="21"/>
        <v>0.91051136363636365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0.95386904761904745</v>
      </c>
      <c r="E198" s="9">
        <f t="shared" si="21"/>
        <v>0.91051136363636365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0.95386904761904745</v>
      </c>
      <c r="E199" s="9">
        <f t="shared" si="21"/>
        <v>0.91051136363636365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0.95386904761904745</v>
      </c>
      <c r="E200" s="9">
        <f t="shared" si="21"/>
        <v>0.91051136363636365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D200-(JDB_Angela!C67+JDB_Angela!C68+JDB_Angela!C69+JDB_Angela!C70)</f>
        <v>0.91220238095238082</v>
      </c>
      <c r="E201" s="9">
        <f t="shared" si="21"/>
        <v>0.87073863636363635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D201-(JDB_Angela!C71+JDB_Angela!C72)</f>
        <v>0.80109126984126966</v>
      </c>
      <c r="E202" s="9">
        <f t="shared" si="21"/>
        <v>0.76467803030303028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0.80109126984126966</v>
      </c>
      <c r="E203" s="9">
        <f t="shared" si="21"/>
        <v>0.76467803030303028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0.80109126984126966</v>
      </c>
      <c r="E204" s="9">
        <f t="shared" si="21"/>
        <v>0.76467803030303028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0.80109126984126966</v>
      </c>
      <c r="E205" s="9">
        <f t="shared" si="21"/>
        <v>0.76467803030303028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0.80109126984126966</v>
      </c>
      <c r="E206" s="9">
        <f t="shared" si="21"/>
        <v>0.76467803030303028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</f>
        <v>0.80109126984126966</v>
      </c>
      <c r="E207" s="9">
        <f t="shared" si="21"/>
        <v>0.76467803030303028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0.80109126984126966</v>
      </c>
      <c r="E208" s="9">
        <f t="shared" si="21"/>
        <v>0.76467803030303028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0.80109126984126966</v>
      </c>
      <c r="E209" s="9">
        <f t="shared" si="21"/>
        <v>0.76467803030303028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D209-(JDB_Angela!C73+JDB_Angela!C74+JDB_Angela!C75+JDB_Angela!C76+JDB_Angela!C77+JDB_Angela!C78+JDB_Angela!C79)</f>
        <v>0.51984126984126966</v>
      </c>
      <c r="E210" s="9">
        <f t="shared" si="21"/>
        <v>0.4962121212121211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 t="shared" si="24"/>
        <v>0.51984126984126966</v>
      </c>
      <c r="E211" s="9">
        <f t="shared" si="21"/>
        <v>0.4962121212121211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0.51984126984126966</v>
      </c>
      <c r="E212" s="9">
        <f t="shared" si="21"/>
        <v>0.4962121212121211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0.51984126984126966</v>
      </c>
      <c r="E213" s="9">
        <f t="shared" si="21"/>
        <v>0.4962121212121211</v>
      </c>
      <c r="G213" t="s">
        <v>221</v>
      </c>
      <c r="H213" s="97">
        <f>SUM(JDB_Angela!C65:C79)</f>
        <v>0.4861111111111111</v>
      </c>
      <c r="I213" t="s">
        <v>222</v>
      </c>
      <c r="J213" s="97">
        <f>$F$1/7*A213</f>
        <v>1.0476190476190474</v>
      </c>
    </row>
    <row r="217" spans="1:10" ht="26" x14ac:dyDescent="0.2">
      <c r="B217" s="123" t="s">
        <v>307</v>
      </c>
      <c r="C217" s="124"/>
      <c r="D217" s="124"/>
      <c r="E217" s="12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C218-(JDB_Angela!C80)</f>
        <v>0.98511904761904745</v>
      </c>
      <c r="E218" s="9">
        <f>D218/$C$218</f>
        <v>0.94034090909090906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D218-(JDB_Angela!C81)</f>
        <v>0.92261904761904745</v>
      </c>
      <c r="E219" s="9">
        <f t="shared" ref="E219:E239" si="25">D219/$C$218</f>
        <v>0.88068181818181812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D219-(JDB_Angela!C82)</f>
        <v>0.90178571428571408</v>
      </c>
      <c r="E220" s="9">
        <f t="shared" si="25"/>
        <v>0.86079545454545447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0.90178571428571408</v>
      </c>
      <c r="E221" s="9">
        <f t="shared" si="25"/>
        <v>0.86079545454545447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D221-(JDB_Angela!C83)</f>
        <v>0.86011904761904745</v>
      </c>
      <c r="E222" s="9">
        <f t="shared" si="25"/>
        <v>0.82102272727272729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0.73511904761904745</v>
      </c>
      <c r="E223" s="9">
        <f t="shared" si="25"/>
        <v>0.70170454545454541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6" si="28">D223</f>
        <v>0.73511904761904745</v>
      </c>
      <c r="E224" s="9">
        <f t="shared" si="25"/>
        <v>0.70170454545454541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D224-(JDB_Angela!C84+JDB_Angela!C85)</f>
        <v>0.61011904761904745</v>
      </c>
      <c r="E225" s="9">
        <f t="shared" si="25"/>
        <v>0.58238636363636354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0.61011904761904745</v>
      </c>
      <c r="E226" s="9">
        <f t="shared" si="25"/>
        <v>0.58238636363636354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0.61011904761904745</v>
      </c>
      <c r="E227" s="9">
        <f t="shared" si="25"/>
        <v>0.58238636363636354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D227-(JDB_Angela!C86)</f>
        <v>0.55803571428571408</v>
      </c>
      <c r="E228" s="9">
        <f t="shared" si="25"/>
        <v>0.53267045454545447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D228-(JDB_Angela!C87)</f>
        <v>0.55109126984126966</v>
      </c>
      <c r="E229" s="9">
        <f t="shared" si="25"/>
        <v>0.52604166666666663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0.55109126984126966</v>
      </c>
      <c r="E230" s="9">
        <f t="shared" si="25"/>
        <v>0.52604166666666663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0.55109126984126966</v>
      </c>
      <c r="E231" s="9">
        <f t="shared" si="25"/>
        <v>0.52604166666666663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0.55109126984126966</v>
      </c>
      <c r="E232" s="9">
        <f t="shared" si="25"/>
        <v>0.52604166666666663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0.55109126984126966</v>
      </c>
      <c r="E233" s="9">
        <f t="shared" si="25"/>
        <v>0.52604166666666663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0.55109126984126966</v>
      </c>
      <c r="E234" s="9">
        <f t="shared" si="25"/>
        <v>0.52604166666666663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0.55109126984126966</v>
      </c>
      <c r="E235" s="9">
        <f t="shared" si="25"/>
        <v>0.52604166666666663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0.55109126984126966</v>
      </c>
      <c r="E236" s="9">
        <f t="shared" si="25"/>
        <v>0.52604166666666663</v>
      </c>
      <c r="H236"/>
      <c r="J236"/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0.55109126984126966</v>
      </c>
      <c r="E237" s="9">
        <f t="shared" si="25"/>
        <v>0.52604166666666663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0.55109126984126966</v>
      </c>
      <c r="E238" s="9">
        <f t="shared" si="25"/>
        <v>0.52604166666666663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0.55109126984126966</v>
      </c>
      <c r="E239" s="9">
        <f t="shared" si="25"/>
        <v>0.52604166666666663</v>
      </c>
      <c r="G239" t="s">
        <v>221</v>
      </c>
      <c r="H239" s="97">
        <f>SUM(JDB_Angela!C80:C87)</f>
        <v>0.37152777777777773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5" priority="10" timePeriod="today">
      <formula>FLOOR(B1,1)=TODAY()</formula>
    </cfRule>
  </conditionalFormatting>
  <conditionalFormatting sqref="B150:E190">
    <cfRule type="timePeriod" dxfId="34" priority="9" timePeriod="today">
      <formula>FLOOR(B150,1)=TODAY()</formula>
    </cfRule>
  </conditionalFormatting>
  <conditionalFormatting sqref="B25:E25">
    <cfRule type="timePeriod" dxfId="33" priority="8" timePeriod="today">
      <formula>FLOOR(B25,1)=TODAY()</formula>
    </cfRule>
  </conditionalFormatting>
  <conditionalFormatting sqref="B22:E24">
    <cfRule type="timePeriod" dxfId="32" priority="7" timePeriod="today">
      <formula>FLOOR(B22,1)=TODAY()</formula>
    </cfRule>
  </conditionalFormatting>
  <conditionalFormatting sqref="B54:E57">
    <cfRule type="timePeriod" dxfId="31" priority="6" timePeriod="today">
      <formula>FLOOR(B54,1)=TODAY()</formula>
    </cfRule>
  </conditionalFormatting>
  <conditionalFormatting sqref="B107:E107">
    <cfRule type="timePeriod" dxfId="30" priority="5" timePeriod="today">
      <formula>FLOOR(B107,1)=TODAY()</formula>
    </cfRule>
  </conditionalFormatting>
  <conditionalFormatting sqref="B191:E191">
    <cfRule type="timePeriod" dxfId="29" priority="3" timePeriod="today">
      <formula>FLOOR(B191,1)=TODAY()</formula>
    </cfRule>
  </conditionalFormatting>
  <conditionalFormatting sqref="B192:E213">
    <cfRule type="timePeriod" dxfId="28" priority="2" timePeriod="today">
      <formula>FLOOR(B192,1)=TODAY()</formula>
    </cfRule>
  </conditionalFormatting>
  <conditionalFormatting sqref="B217:E239">
    <cfRule type="timePeriod" dxfId="27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39"/>
  <sheetViews>
    <sheetView showGridLines="0" zoomScaleNormal="85" workbookViewId="0">
      <pane ySplit="1" topLeftCell="A207" activePane="bottomLeft" state="frozen"/>
      <selection pane="bottomLeft" activeCell="J240" sqref="J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7">
        <f>SUM(JDB_Aurelie!C3:C11)</f>
        <v>0.2048611111111111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7">
        <f>SUM(JDB_Aurelie!C12:C19)</f>
        <v>0.30902777777777779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7">
        <f>SUM(JDB_Aurelie!C20:C28)</f>
        <v>0.39236111111111105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7">
        <f>SUM(JDB_Aurelie!C29:C40)</f>
        <v>0.37152777777777773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7">
        <f>SUM(JDB_Aurelie!C41:C47)</f>
        <v>0.25347222222222221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  <c r="G187" t="s">
        <v>221</v>
      </c>
      <c r="H187" s="97">
        <f>SUM(JDB_Aurelie!C48:C54)</f>
        <v>0.72916666666666663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1.0059523809523807</v>
      </c>
      <c r="E195" s="9">
        <f t="shared" si="21"/>
        <v>0.9602272727272726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1.0059523809523807</v>
      </c>
      <c r="E196" s="9">
        <f t="shared" si="21"/>
        <v>0.9602272727272726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D196-(JDB_Aurelie!C55+JDB_Aurelie!C56)</f>
        <v>0.94345238095238071</v>
      </c>
      <c r="E197" s="9">
        <f t="shared" si="21"/>
        <v>0.90056818181818177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</f>
        <v>0.94345238095238071</v>
      </c>
      <c r="E198" s="9">
        <f t="shared" si="21"/>
        <v>0.90056818181818177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0.94345238095238071</v>
      </c>
      <c r="E199" s="9">
        <f t="shared" si="21"/>
        <v>0.90056818181818177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0.94345238095238071</v>
      </c>
      <c r="E200" s="9">
        <f t="shared" si="21"/>
        <v>0.90056818181818177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</f>
        <v>0.94345238095238071</v>
      </c>
      <c r="E201" s="9">
        <f t="shared" si="21"/>
        <v>0.90056818181818177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0.94345238095238071</v>
      </c>
      <c r="E202" s="9">
        <f t="shared" si="21"/>
        <v>0.90056818181818177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0.94345238095238071</v>
      </c>
      <c r="E203" s="9">
        <f t="shared" si="21"/>
        <v>0.90056818181818177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0.94345238095238071</v>
      </c>
      <c r="E204" s="9">
        <f t="shared" si="21"/>
        <v>0.90056818181818177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0.94345238095238071</v>
      </c>
      <c r="E205" s="9">
        <f t="shared" si="21"/>
        <v>0.90056818181818177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0.94345238095238071</v>
      </c>
      <c r="E206" s="9">
        <f t="shared" si="21"/>
        <v>0.90056818181818177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D206-(JDB_Aurelie!C57)</f>
        <v>0.90178571428571408</v>
      </c>
      <c r="E207" s="9">
        <f t="shared" si="21"/>
        <v>0.86079545454545447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0.90178571428571408</v>
      </c>
      <c r="E208" s="9">
        <f t="shared" si="21"/>
        <v>0.86079545454545447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0.90178571428571408</v>
      </c>
      <c r="E209" s="9">
        <f t="shared" si="21"/>
        <v>0.86079545454545447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D209-(JDB_Aurelie!C58+JDB_Aurelie!C59)</f>
        <v>0.78720238095238071</v>
      </c>
      <c r="E210" s="9">
        <f t="shared" si="21"/>
        <v>0.75142045454545447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D210-(JDB_Aurelie!C60)</f>
        <v>0.66220238095238071</v>
      </c>
      <c r="E211" s="9">
        <f t="shared" si="21"/>
        <v>0.6321022727272726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0.66220238095238071</v>
      </c>
      <c r="E212" s="9">
        <f t="shared" si="21"/>
        <v>0.6321022727272726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0.66220238095238071</v>
      </c>
      <c r="E213" s="9">
        <f>D213/$C$192</f>
        <v>0.6321022727272726</v>
      </c>
      <c r="G213" t="s">
        <v>221</v>
      </c>
      <c r="H213" s="97">
        <f>SUM(JDB_Aurelie!C55:C60)</f>
        <v>0.34375</v>
      </c>
      <c r="I213" t="s">
        <v>222</v>
      </c>
      <c r="J213" s="97">
        <f>$F$1/7*A213</f>
        <v>1.0476190476190474</v>
      </c>
    </row>
    <row r="217" spans="1:10" ht="26" x14ac:dyDescent="0.2">
      <c r="B217" s="123" t="s">
        <v>307</v>
      </c>
      <c r="C217" s="124"/>
      <c r="D217" s="124"/>
      <c r="E217" s="12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C218-(JDB_Aurelie!C61)</f>
        <v>0.86011904761904745</v>
      </c>
      <c r="E218" s="9">
        <f>D218/$C$218</f>
        <v>0.82102272727272729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0.86011904761904745</v>
      </c>
      <c r="E219" s="9">
        <f t="shared" ref="E219:E239" si="25">D219/$C$218</f>
        <v>0.82102272727272729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D219-(JDB_Aurelie!C62+JDB_Aurelie!C63)</f>
        <v>0.63095238095238071</v>
      </c>
      <c r="E220" s="9">
        <f t="shared" si="25"/>
        <v>0.60227272727272718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0.63095238095238071</v>
      </c>
      <c r="E221" s="9">
        <f t="shared" si="25"/>
        <v>0.60227272727272718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D221-(JDB_Aurelie!C64+JDB_Aurelie!C65)</f>
        <v>0.58928571428571408</v>
      </c>
      <c r="E222" s="9">
        <f t="shared" si="25"/>
        <v>0.56249999999999989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0.46428571428571408</v>
      </c>
      <c r="E223" s="9">
        <f t="shared" si="25"/>
        <v>0.44318181818181807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0.46428571428571408</v>
      </c>
      <c r="E224" s="9">
        <f t="shared" si="25"/>
        <v>0.44318181818181807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0.46428571428571408</v>
      </c>
      <c r="E225" s="9">
        <f t="shared" si="25"/>
        <v>0.44318181818181807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0.46428571428571408</v>
      </c>
      <c r="E226" s="9">
        <f t="shared" si="25"/>
        <v>0.44318181818181807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</f>
        <v>0.46428571428571408</v>
      </c>
      <c r="E227" s="9">
        <f t="shared" si="25"/>
        <v>0.44318181818181807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D227-(JDB_Aurelie!C66)</f>
        <v>0.40178571428571408</v>
      </c>
      <c r="E228" s="9">
        <f t="shared" si="25"/>
        <v>0.38352272727272713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D228-(JDB_Aurelie!C67+JDB_Aurelie!C68)</f>
        <v>0.27678571428571408</v>
      </c>
      <c r="E229" s="9">
        <f t="shared" si="25"/>
        <v>0.2642045454545453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0.27678571428571408</v>
      </c>
      <c r="E230" s="9">
        <f t="shared" si="25"/>
        <v>0.2642045454545453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0.27678571428571408</v>
      </c>
      <c r="E231" s="9">
        <f t="shared" si="25"/>
        <v>0.2642045454545453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0.27678571428571408</v>
      </c>
      <c r="E232" s="9">
        <f t="shared" si="25"/>
        <v>0.2642045454545453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0.27678571428571408</v>
      </c>
      <c r="E233" s="9">
        <f t="shared" si="25"/>
        <v>0.2642045454545453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0.27678571428571408</v>
      </c>
      <c r="E234" s="9">
        <f t="shared" si="25"/>
        <v>0.2642045454545453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0.27678571428571408</v>
      </c>
      <c r="E235" s="9">
        <f t="shared" si="25"/>
        <v>0.2642045454545453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0.27678571428571408</v>
      </c>
      <c r="E236" s="9">
        <f t="shared" si="25"/>
        <v>0.2642045454545453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0.27678571428571408</v>
      </c>
      <c r="E237" s="9">
        <f t="shared" si="25"/>
        <v>0.2642045454545453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0.27678571428571408</v>
      </c>
      <c r="E238" s="9">
        <f t="shared" si="25"/>
        <v>0.2642045454545453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0.27678571428571408</v>
      </c>
      <c r="E239" s="9">
        <f t="shared" si="25"/>
        <v>0.2642045454545453</v>
      </c>
      <c r="G239" t="s">
        <v>221</v>
      </c>
      <c r="H239" s="97">
        <f>SUM(JDB_Aurelie!C61:C68)</f>
        <v>0.64583333333333337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6" priority="10" timePeriod="today">
      <formula>FLOOR(B1,1)=TODAY()</formula>
    </cfRule>
  </conditionalFormatting>
  <conditionalFormatting sqref="B150:E187">
    <cfRule type="timePeriod" dxfId="25" priority="9" timePeriod="today">
      <formula>FLOOR(B150,1)=TODAY()</formula>
    </cfRule>
  </conditionalFormatting>
  <conditionalFormatting sqref="B25:E25">
    <cfRule type="timePeriod" dxfId="24" priority="8" timePeriod="today">
      <formula>FLOOR(B25,1)=TODAY()</formula>
    </cfRule>
  </conditionalFormatting>
  <conditionalFormatting sqref="B22:E24">
    <cfRule type="timePeriod" dxfId="23" priority="7" timePeriod="today">
      <formula>FLOOR(B22,1)=TODAY()</formula>
    </cfRule>
  </conditionalFormatting>
  <conditionalFormatting sqref="B54:E57">
    <cfRule type="timePeriod" dxfId="22" priority="6" timePeriod="today">
      <formula>FLOOR(B54,1)=TODAY()</formula>
    </cfRule>
  </conditionalFormatting>
  <conditionalFormatting sqref="B107:E107">
    <cfRule type="timePeriod" dxfId="21" priority="5" timePeriod="today">
      <formula>FLOOR(B107,1)=TODAY()</formula>
    </cfRule>
  </conditionalFormatting>
  <conditionalFormatting sqref="B191:E191">
    <cfRule type="timePeriod" dxfId="20" priority="3" timePeriod="today">
      <formula>FLOOR(B191,1)=TODAY()</formula>
    </cfRule>
  </conditionalFormatting>
  <conditionalFormatting sqref="B192:E213">
    <cfRule type="timePeriod" dxfId="19" priority="2" timePeriod="today">
      <formula>FLOOR(B192,1)=TODAY()</formula>
    </cfRule>
  </conditionalFormatting>
  <conditionalFormatting sqref="B217:E239">
    <cfRule type="timePeriod" dxfId="18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39"/>
  <sheetViews>
    <sheetView showGridLines="0" zoomScale="84" zoomScaleNormal="70" workbookViewId="0">
      <pane ySplit="1" topLeftCell="A198" activePane="bottomLeft" state="frozen"/>
      <selection pane="bottomLeft" activeCell="J240" sqref="J240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7">
        <f>SUM(JDB_Coralie!C3:C18)</f>
        <v>0.3958333333333332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7">
        <f>SUM(JDB_Coralie!C19:C43)</f>
        <v>0.65277777777777779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7">
        <f>SUM(JDB_Coralie!C44:C53)</f>
        <v>0.35069444444444436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7">
        <f>SUM(JDB_Coralie!C54:C61)</f>
        <v>0.55555555555555547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7">
        <f>SUM(JDB_Coralie!C62:C68)</f>
        <v>0.21180555555555555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7">
        <f>SUM(JDB_Coralie!C69:C91)</f>
        <v>0.94444444444444442</v>
      </c>
      <c r="I187" t="s">
        <v>222</v>
      </c>
      <c r="J187" s="97">
        <f>F1/7*A187</f>
        <v>1.7619047619047619</v>
      </c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</f>
        <v>1.0059523809523807</v>
      </c>
      <c r="E194" s="9">
        <f t="shared" si="21"/>
        <v>0.9602272727272726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D194-(JDB_Coralie!C92)</f>
        <v>1.0024801587301584</v>
      </c>
      <c r="E195" s="9">
        <f t="shared" si="21"/>
        <v>0.95691287878787856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1.0024801587301584</v>
      </c>
      <c r="E196" s="9">
        <f t="shared" si="21"/>
        <v>0.95691287878787856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>D196</f>
        <v>1.0024801587301584</v>
      </c>
      <c r="E197" s="9">
        <f t="shared" si="21"/>
        <v>0.95691287878787856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>D197-(JDB_Coralie!C93)</f>
        <v>0.99553571428571397</v>
      </c>
      <c r="E198" s="9">
        <f t="shared" si="21"/>
        <v>0.95028409090909072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0.99553571428571397</v>
      </c>
      <c r="E199" s="9">
        <f t="shared" si="21"/>
        <v>0.95028409090909072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 t="shared" si="24"/>
        <v>0.99553571428571397</v>
      </c>
      <c r="E200" s="9">
        <f t="shared" si="21"/>
        <v>0.95028409090909072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>D200-(JDB_Coralie!C94+JDB_Coralie!C95+JDB_Coralie!C96+JDB_Coralie!C97+JDB_Coralie!C98)</f>
        <v>0.92261904761904734</v>
      </c>
      <c r="E201" s="9">
        <f t="shared" si="21"/>
        <v>0.88068181818181801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>D201</f>
        <v>0.92261904761904734</v>
      </c>
      <c r="E202" s="9">
        <f t="shared" si="21"/>
        <v>0.88068181818181801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 t="shared" si="24"/>
        <v>0.92261904761904734</v>
      </c>
      <c r="E203" s="9">
        <f t="shared" si="21"/>
        <v>0.88068181818181801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0.92261904761904734</v>
      </c>
      <c r="E204" s="9">
        <f t="shared" si="21"/>
        <v>0.88068181818181801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0.92261904761904734</v>
      </c>
      <c r="E205" s="9">
        <f t="shared" si="21"/>
        <v>0.88068181818181801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0.92261904761904734</v>
      </c>
      <c r="E206" s="9">
        <f t="shared" si="21"/>
        <v>0.88068181818181801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>D206-(JDB_Coralie!C99+JDB_Coralie!C100+JDB_Coralie!C101+JDB_Coralie!C102+JDB_Coralie!C103+JDB_Coralie!C104)</f>
        <v>0.89136904761904734</v>
      </c>
      <c r="E207" s="9">
        <f t="shared" si="21"/>
        <v>0.8508522727272726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0.89136904761904734</v>
      </c>
      <c r="E208" s="9">
        <f t="shared" si="21"/>
        <v>0.8508522727272726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0.89136904761904734</v>
      </c>
      <c r="E209" s="9">
        <f t="shared" si="21"/>
        <v>0.8508522727272726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>D209-(JDB_Coralie!C105+JDB_Coralie!C106+JDB_Coralie!C107+JDB_Coralie!C108)</f>
        <v>0.70386904761904734</v>
      </c>
      <c r="E210" s="9">
        <f t="shared" si="21"/>
        <v>0.67187499999999989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D210-(JDB_Coralie!C109)</f>
        <v>0.62053571428571397</v>
      </c>
      <c r="E211" s="9">
        <f t="shared" si="21"/>
        <v>0.59232954545454519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0.62053571428571397</v>
      </c>
      <c r="E212" s="9">
        <f t="shared" si="21"/>
        <v>0.59232954545454519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0.62053571428571397</v>
      </c>
      <c r="E213" s="9">
        <f t="shared" si="21"/>
        <v>0.59232954545454519</v>
      </c>
      <c r="G213" t="s">
        <v>221</v>
      </c>
      <c r="H213" s="97">
        <f>SUM(JDB_Coralie!C92:C109)</f>
        <v>0.38541666666666669</v>
      </c>
      <c r="I213" t="s">
        <v>222</v>
      </c>
      <c r="J213" s="97">
        <f>$F$1/7*A213</f>
        <v>1.0476190476190474</v>
      </c>
    </row>
    <row r="217" spans="1:10" ht="26" x14ac:dyDescent="0.2">
      <c r="B217" s="123" t="s">
        <v>307</v>
      </c>
      <c r="C217" s="124"/>
      <c r="D217" s="124"/>
      <c r="E217" s="12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D219-(JDB_Coralie!C110)</f>
        <v>0.79761904761904745</v>
      </c>
      <c r="E220" s="9">
        <f t="shared" si="25"/>
        <v>0.76136363636363635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D220-(JDB_Coralie!C111)</f>
        <v>0.48511904761904745</v>
      </c>
      <c r="E221" s="9">
        <f t="shared" si="25"/>
        <v>0.46306818181818171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D221-(JDB_Coralie!C112)</f>
        <v>0.36011904761904745</v>
      </c>
      <c r="E222" s="9">
        <f t="shared" si="25"/>
        <v>0.34374999999999989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0.23511904761904745</v>
      </c>
      <c r="E223" s="9">
        <f t="shared" si="25"/>
        <v>0.22443181818181807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0.23511904761904745</v>
      </c>
      <c r="E224" s="9">
        <f t="shared" si="25"/>
        <v>0.22443181818181807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</f>
        <v>0.23511904761904745</v>
      </c>
      <c r="E225" s="9">
        <f t="shared" si="25"/>
        <v>0.22443181818181807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</f>
        <v>0.23511904761904745</v>
      </c>
      <c r="E226" s="9">
        <f t="shared" si="25"/>
        <v>0.22443181818181807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D226-(JDB_Coralie!C113)</f>
        <v>6.8452380952380792E-2</v>
      </c>
      <c r="E227" s="9">
        <f t="shared" si="25"/>
        <v>6.534090909090895E-2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D227-(JDB_Coralie!C114+JDB_Coralie!C115)</f>
        <v>-9.9206349206365507E-4</v>
      </c>
      <c r="E228" s="9">
        <f t="shared" si="25"/>
        <v>-9.4696969696985269E-4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-9.9206349206365507E-4</v>
      </c>
      <c r="E229" s="9">
        <f t="shared" si="25"/>
        <v>-9.4696969696985269E-4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-9.9206349206365507E-4</v>
      </c>
      <c r="E230" s="9">
        <f t="shared" si="25"/>
        <v>-9.4696969696985269E-4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-9.9206349206365507E-4</v>
      </c>
      <c r="E231" s="9">
        <f t="shared" si="25"/>
        <v>-9.4696969696985269E-4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-9.9206349206365507E-4</v>
      </c>
      <c r="E232" s="9">
        <f t="shared" si="25"/>
        <v>-9.4696969696985269E-4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-9.9206349206365507E-4</v>
      </c>
      <c r="E233" s="9">
        <f t="shared" si="25"/>
        <v>-9.4696969696985269E-4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-9.9206349206365507E-4</v>
      </c>
      <c r="E234" s="9">
        <f t="shared" si="25"/>
        <v>-9.4696969696985269E-4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-9.9206349206365507E-4</v>
      </c>
      <c r="E235" s="9">
        <f t="shared" si="25"/>
        <v>-9.4696969696985269E-4</v>
      </c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-9.9206349206365507E-4</v>
      </c>
      <c r="E236" s="9">
        <f t="shared" si="25"/>
        <v>-9.4696969696985269E-4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-9.9206349206365507E-4</v>
      </c>
      <c r="E237" s="9">
        <f t="shared" si="25"/>
        <v>-9.4696969696985269E-4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-9.9206349206365507E-4</v>
      </c>
      <c r="E238" s="9">
        <f t="shared" si="25"/>
        <v>-9.4696969696985269E-4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-9.9206349206365507E-4</v>
      </c>
      <c r="E239" s="9">
        <f t="shared" si="25"/>
        <v>-9.4696969696985269E-4</v>
      </c>
      <c r="G239" t="s">
        <v>221</v>
      </c>
      <c r="H239" s="97">
        <f>SUM(JDB_Coralie!C110:C115)</f>
        <v>0.92361111111111105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10" timePeriod="today">
      <formula>FLOOR(B1,1)=TODAY()</formula>
    </cfRule>
  </conditionalFormatting>
  <conditionalFormatting sqref="B150:E187">
    <cfRule type="timePeriod" dxfId="16" priority="9" timePeriod="today">
      <formula>FLOOR(B150,1)=TODAY()</formula>
    </cfRule>
  </conditionalFormatting>
  <conditionalFormatting sqref="B25:E25">
    <cfRule type="timePeriod" dxfId="15" priority="8" timePeriod="today">
      <formula>FLOOR(B25,1)=TODAY()</formula>
    </cfRule>
  </conditionalFormatting>
  <conditionalFormatting sqref="B22:E24">
    <cfRule type="timePeriod" dxfId="14" priority="7" timePeriod="today">
      <formula>FLOOR(B22,1)=TODAY()</formula>
    </cfRule>
  </conditionalFormatting>
  <conditionalFormatting sqref="B54:E57">
    <cfRule type="timePeriod" dxfId="13" priority="6" timePeriod="today">
      <formula>FLOOR(B54,1)=TODAY()</formula>
    </cfRule>
  </conditionalFormatting>
  <conditionalFormatting sqref="B107:E107">
    <cfRule type="timePeriod" dxfId="12" priority="5" timePeriod="today">
      <formula>FLOOR(B107,1)=TODAY()</formula>
    </cfRule>
  </conditionalFormatting>
  <conditionalFormatting sqref="B191:E191">
    <cfRule type="timePeriod" dxfId="11" priority="3" timePeriod="today">
      <formula>FLOOR(B191,1)=TODAY()</formula>
    </cfRule>
  </conditionalFormatting>
  <conditionalFormatting sqref="B192:E213">
    <cfRule type="timePeriod" dxfId="10" priority="2" timePeriod="today">
      <formula>FLOOR(B192,1)=TODAY()</formula>
    </cfRule>
  </conditionalFormatting>
  <conditionalFormatting sqref="B217:E239">
    <cfRule type="timePeriod" dxfId="9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39"/>
  <sheetViews>
    <sheetView showGridLines="0" zoomScale="82" zoomScaleNormal="70" workbookViewId="0">
      <pane ySplit="1" topLeftCell="A199" activePane="bottomLeft" state="frozen"/>
      <selection pane="bottomLeft" activeCell="H239" sqref="H239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7"/>
    <col min="9" max="9" width="2" bestFit="1" customWidth="1"/>
    <col min="10" max="10" width="8.5" style="97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98"/>
      <c r="J1" s="98"/>
    </row>
    <row r="2" spans="1:10" s="1" customFormat="1" ht="26" x14ac:dyDescent="0.2">
      <c r="B2" s="123" t="s">
        <v>8</v>
      </c>
      <c r="C2" s="124"/>
      <c r="D2" s="124"/>
      <c r="E2" s="124"/>
      <c r="F2" s="2"/>
      <c r="H2" s="98"/>
      <c r="J2" s="98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7">
        <f>SUM(JDB_Constantin!C3:C7)</f>
        <v>0.13680555555555554</v>
      </c>
      <c r="I21" t="s">
        <v>222</v>
      </c>
      <c r="J21" s="97">
        <f>F1/7*A21</f>
        <v>0.90476190476190466</v>
      </c>
    </row>
    <row r="25" spans="1:10" ht="26" x14ac:dyDescent="0.2">
      <c r="A25" s="1"/>
      <c r="B25" s="123" t="s">
        <v>3</v>
      </c>
      <c r="C25" s="124"/>
      <c r="D25" s="124"/>
      <c r="E25" s="124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7">
        <f>SUM(JDB_Constantin!C8:C14)</f>
        <v>0.2326388888888889</v>
      </c>
      <c r="I53" t="s">
        <v>222</v>
      </c>
      <c r="J53" s="97">
        <f>F1/7*A53</f>
        <v>1.3333333333333333</v>
      </c>
    </row>
    <row r="57" spans="1:10" ht="26" x14ac:dyDescent="0.2">
      <c r="B57" s="123" t="s">
        <v>4</v>
      </c>
      <c r="C57" s="124"/>
      <c r="D57" s="124"/>
      <c r="E57" s="124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7">
        <f>SUM(JDB_Constantin!C15:C23)</f>
        <v>0.46875</v>
      </c>
      <c r="I78" t="s">
        <v>222</v>
      </c>
      <c r="J78" s="97">
        <f>F1/7*A78</f>
        <v>1</v>
      </c>
    </row>
    <row r="82" spans="1:5" ht="26" x14ac:dyDescent="0.2">
      <c r="B82" s="123" t="s">
        <v>5</v>
      </c>
      <c r="C82" s="124"/>
      <c r="D82" s="124"/>
      <c r="E82" s="12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7">
        <f>SUM(JDB_Constantin!C24:C26)</f>
        <v>0.17708333333333334</v>
      </c>
      <c r="I103" t="s">
        <v>222</v>
      </c>
      <c r="J103" s="97">
        <f>F1/7*A103</f>
        <v>1</v>
      </c>
    </row>
    <row r="107" spans="1:10" ht="26" x14ac:dyDescent="0.2">
      <c r="B107" s="123" t="s">
        <v>6</v>
      </c>
      <c r="C107" s="124"/>
      <c r="D107" s="124"/>
      <c r="E107" s="124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7">
        <f>SUM(JDB_Constantin!C27:C28)</f>
        <v>0.29166666666666663</v>
      </c>
      <c r="I146" s="99" t="s">
        <v>222</v>
      </c>
      <c r="J146" s="100">
        <f>F1/7*A146</f>
        <v>1.857142857142857</v>
      </c>
    </row>
    <row r="150" spans="1:10" ht="26" x14ac:dyDescent="0.2">
      <c r="B150" s="123" t="s">
        <v>9</v>
      </c>
      <c r="C150" s="124"/>
      <c r="D150" s="124"/>
      <c r="E150" s="124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5">
        <f t="shared" si="17"/>
        <v>44623</v>
      </c>
      <c r="C187" s="106">
        <f t="shared" si="18"/>
        <v>4.7619047619046229E-2</v>
      </c>
      <c r="D187" s="106">
        <f t="shared" si="19"/>
        <v>0.92857142857142849</v>
      </c>
      <c r="E187" s="107">
        <f t="shared" si="20"/>
        <v>0.52702702702702697</v>
      </c>
      <c r="G187" t="s">
        <v>221</v>
      </c>
      <c r="H187" s="97">
        <f>SUM(JDB_Constantin!C29:C32)</f>
        <v>0.75000000000000011</v>
      </c>
      <c r="I187" t="s">
        <v>222</v>
      </c>
      <c r="J187" s="97">
        <f>F1/7*A187</f>
        <v>1.7619047619047619</v>
      </c>
    </row>
    <row r="188" spans="1:10" x14ac:dyDescent="0.2">
      <c r="B188" s="111"/>
      <c r="C188" s="112"/>
      <c r="D188" s="112"/>
      <c r="E188" s="113"/>
    </row>
    <row r="189" spans="1:10" x14ac:dyDescent="0.2">
      <c r="B189" s="108"/>
      <c r="C189" s="109"/>
      <c r="D189" s="109"/>
      <c r="E189" s="110"/>
    </row>
    <row r="190" spans="1:10" x14ac:dyDescent="0.2">
      <c r="B190" s="108"/>
      <c r="C190" s="109"/>
      <c r="D190" s="109"/>
      <c r="E190" s="110"/>
    </row>
    <row r="191" spans="1:10" ht="26" x14ac:dyDescent="0.2">
      <c r="B191" s="123" t="s">
        <v>253</v>
      </c>
      <c r="C191" s="124"/>
      <c r="D191" s="124"/>
      <c r="E191" s="124"/>
    </row>
    <row r="192" spans="1:10" x14ac:dyDescent="0.2">
      <c r="A192">
        <v>1</v>
      </c>
      <c r="B192" s="4">
        <f>B187+1</f>
        <v>44624</v>
      </c>
      <c r="C192" s="5">
        <f>($F$1/7)*A213</f>
        <v>1.0476190476190474</v>
      </c>
      <c r="D192" s="5">
        <f>C192-(JDB_Commun!C27)</f>
        <v>1.0059523809523807</v>
      </c>
      <c r="E192" s="9">
        <f>D192/$C$192</f>
        <v>0.9602272727272726</v>
      </c>
    </row>
    <row r="193" spans="1:5" x14ac:dyDescent="0.2">
      <c r="A193">
        <v>2</v>
      </c>
      <c r="B193" s="4">
        <f>B192+1</f>
        <v>44625</v>
      </c>
      <c r="C193" s="5">
        <f>C192-(($F$1/7))</f>
        <v>0.99999999999999978</v>
      </c>
      <c r="D193" s="5">
        <f>D192</f>
        <v>1.0059523809523807</v>
      </c>
      <c r="E193" s="9">
        <f t="shared" ref="E193:E213" si="21">D193/$C$192</f>
        <v>0.9602272727272726</v>
      </c>
    </row>
    <row r="194" spans="1:5" x14ac:dyDescent="0.2">
      <c r="A194">
        <v>3</v>
      </c>
      <c r="B194" s="4">
        <f t="shared" ref="B194:B213" si="22">B193+1</f>
        <v>44626</v>
      </c>
      <c r="C194" s="5">
        <f t="shared" ref="C194:C213" si="23">C193-(($F$1/7))</f>
        <v>0.95238095238095211</v>
      </c>
      <c r="D194" s="5">
        <f>D193-(JDB_Constantin!C33)</f>
        <v>0.92261904761904734</v>
      </c>
      <c r="E194" s="9">
        <f t="shared" si="21"/>
        <v>0.88068181818181801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0.90476190476190443</v>
      </c>
      <c r="D195" s="5">
        <f>D194</f>
        <v>0.92261904761904734</v>
      </c>
      <c r="E195" s="9">
        <f t="shared" si="21"/>
        <v>0.88068181818181801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0.85714285714285676</v>
      </c>
      <c r="D196" s="5">
        <f t="shared" ref="D196:D213" si="24">D195</f>
        <v>0.92261904761904734</v>
      </c>
      <c r="E196" s="9">
        <f t="shared" si="21"/>
        <v>0.88068181818181801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0.80952380952380909</v>
      </c>
      <c r="D197" s="5">
        <f t="shared" si="24"/>
        <v>0.92261904761904734</v>
      </c>
      <c r="E197" s="9">
        <f t="shared" si="21"/>
        <v>0.88068181818181801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0.76190476190476142</v>
      </c>
      <c r="D198" s="5">
        <f t="shared" si="24"/>
        <v>0.92261904761904734</v>
      </c>
      <c r="E198" s="9">
        <f t="shared" si="21"/>
        <v>0.88068181818181801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0.71428571428571375</v>
      </c>
      <c r="D199" s="5">
        <f t="shared" si="24"/>
        <v>0.92261904761904734</v>
      </c>
      <c r="E199" s="9">
        <f t="shared" si="21"/>
        <v>0.88068181818181801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0.66666666666666607</v>
      </c>
      <c r="D200" s="5">
        <f>D199-(JDB_Constantin!C34)</f>
        <v>0.79761904761904734</v>
      </c>
      <c r="E200" s="9">
        <f t="shared" si="21"/>
        <v>0.76136363636363624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0.6190476190476184</v>
      </c>
      <c r="D201" s="5">
        <f t="shared" si="24"/>
        <v>0.79761904761904734</v>
      </c>
      <c r="E201" s="9">
        <f t="shared" si="21"/>
        <v>0.76136363636363624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0.57142857142857073</v>
      </c>
      <c r="D202" s="5">
        <f t="shared" si="24"/>
        <v>0.79761904761904734</v>
      </c>
      <c r="E202" s="9">
        <f t="shared" si="21"/>
        <v>0.76136363636363624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0.52380952380952306</v>
      </c>
      <c r="D203" s="5">
        <f>D202-(JDB_Constantin!C35)</f>
        <v>0.73511904761904734</v>
      </c>
      <c r="E203" s="9">
        <f t="shared" si="21"/>
        <v>0.7017045454545453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0.47619047619047544</v>
      </c>
      <c r="D204" s="5">
        <f t="shared" si="24"/>
        <v>0.73511904761904734</v>
      </c>
      <c r="E204" s="9">
        <f t="shared" si="21"/>
        <v>0.7017045454545453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0.42857142857142783</v>
      </c>
      <c r="D205" s="5">
        <f t="shared" si="24"/>
        <v>0.73511904761904734</v>
      </c>
      <c r="E205" s="9">
        <f t="shared" si="21"/>
        <v>0.7017045454545453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0.38095238095238021</v>
      </c>
      <c r="D206" s="5">
        <f t="shared" si="24"/>
        <v>0.73511904761904734</v>
      </c>
      <c r="E206" s="9">
        <f t="shared" si="21"/>
        <v>0.7017045454545453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0.33333333333333259</v>
      </c>
      <c r="D207" s="5">
        <f t="shared" si="24"/>
        <v>0.73511904761904734</v>
      </c>
      <c r="E207" s="9">
        <f t="shared" si="21"/>
        <v>0.7017045454545453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0.28571428571428498</v>
      </c>
      <c r="D208" s="5">
        <f t="shared" si="24"/>
        <v>0.73511904761904734</v>
      </c>
      <c r="E208" s="9">
        <f t="shared" si="21"/>
        <v>0.7017045454545453</v>
      </c>
    </row>
    <row r="209" spans="1:10" x14ac:dyDescent="0.2">
      <c r="A209">
        <v>18</v>
      </c>
      <c r="B209" s="4">
        <f t="shared" si="22"/>
        <v>44641</v>
      </c>
      <c r="C209" s="5">
        <f t="shared" si="23"/>
        <v>0.23809523809523736</v>
      </c>
      <c r="D209" s="5">
        <f t="shared" si="24"/>
        <v>0.73511904761904734</v>
      </c>
      <c r="E209" s="9">
        <f t="shared" si="21"/>
        <v>0.7017045454545453</v>
      </c>
    </row>
    <row r="210" spans="1:10" x14ac:dyDescent="0.2">
      <c r="A210">
        <v>19</v>
      </c>
      <c r="B210" s="4">
        <f t="shared" si="22"/>
        <v>44642</v>
      </c>
      <c r="C210" s="5">
        <f t="shared" si="23"/>
        <v>0.19047619047618974</v>
      </c>
      <c r="D210" s="5">
        <f t="shared" si="24"/>
        <v>0.73511904761904734</v>
      </c>
      <c r="E210" s="9">
        <f t="shared" si="21"/>
        <v>0.7017045454545453</v>
      </c>
    </row>
    <row r="211" spans="1:10" x14ac:dyDescent="0.2">
      <c r="A211">
        <v>20</v>
      </c>
      <c r="B211" s="4">
        <f t="shared" si="22"/>
        <v>44643</v>
      </c>
      <c r="C211" s="5">
        <f t="shared" si="23"/>
        <v>0.14285714285714213</v>
      </c>
      <c r="D211" s="5">
        <f>D210-(JDB_Constantin!C36)</f>
        <v>0.65178571428571397</v>
      </c>
      <c r="E211" s="9">
        <f t="shared" si="21"/>
        <v>0.62215909090909072</v>
      </c>
    </row>
    <row r="212" spans="1:10" x14ac:dyDescent="0.2">
      <c r="A212">
        <v>21</v>
      </c>
      <c r="B212" s="10">
        <f t="shared" si="22"/>
        <v>44644</v>
      </c>
      <c r="C212" s="5">
        <f t="shared" si="23"/>
        <v>9.5238095238094511E-2</v>
      </c>
      <c r="D212" s="5">
        <f t="shared" si="24"/>
        <v>0.65178571428571397</v>
      </c>
      <c r="E212" s="9">
        <f t="shared" si="21"/>
        <v>0.62215909090909072</v>
      </c>
    </row>
    <row r="213" spans="1:10" x14ac:dyDescent="0.2">
      <c r="A213">
        <v>22</v>
      </c>
      <c r="B213" s="4">
        <f t="shared" si="22"/>
        <v>44645</v>
      </c>
      <c r="C213" s="5">
        <f t="shared" si="23"/>
        <v>4.7619047619046895E-2</v>
      </c>
      <c r="D213" s="5">
        <f t="shared" si="24"/>
        <v>0.65178571428571397</v>
      </c>
      <c r="E213" s="9">
        <f t="shared" si="21"/>
        <v>0.62215909090909072</v>
      </c>
      <c r="G213" t="s">
        <v>221</v>
      </c>
      <c r="H213" s="97">
        <f>SUM(JDB_Constantin!C33:C36)</f>
        <v>0.35416666666666663</v>
      </c>
      <c r="I213" t="s">
        <v>222</v>
      </c>
      <c r="J213" s="97">
        <f>$F$1/7*A213</f>
        <v>1.0476190476190474</v>
      </c>
    </row>
    <row r="217" spans="1:10" ht="26" x14ac:dyDescent="0.2">
      <c r="B217" s="123" t="s">
        <v>307</v>
      </c>
      <c r="C217" s="124"/>
      <c r="D217" s="124"/>
      <c r="E217" s="124"/>
      <c r="H217"/>
      <c r="J217"/>
    </row>
    <row r="218" spans="1:10" x14ac:dyDescent="0.2">
      <c r="A218">
        <v>1</v>
      </c>
      <c r="B218" s="4">
        <f>B213+1</f>
        <v>44646</v>
      </c>
      <c r="C218" s="5">
        <f>($F$1/7)*A239</f>
        <v>1.0476190476190474</v>
      </c>
      <c r="D218" s="5">
        <f>C218</f>
        <v>1.0476190476190474</v>
      </c>
      <c r="E218" s="9">
        <f>D218/$C$218</f>
        <v>1</v>
      </c>
      <c r="H218"/>
      <c r="J218"/>
    </row>
    <row r="219" spans="1:10" x14ac:dyDescent="0.2">
      <c r="A219">
        <v>2</v>
      </c>
      <c r="B219" s="4">
        <f>B218+1</f>
        <v>44647</v>
      </c>
      <c r="C219" s="5">
        <f>C218-(($F$1/7))</f>
        <v>0.99999999999999978</v>
      </c>
      <c r="D219" s="5">
        <f>D218</f>
        <v>1.0476190476190474</v>
      </c>
      <c r="E219" s="9">
        <f t="shared" ref="E219:E239" si="25">D219/$C$218</f>
        <v>1</v>
      </c>
      <c r="H219"/>
      <c r="J219"/>
    </row>
    <row r="220" spans="1:10" x14ac:dyDescent="0.2">
      <c r="A220">
        <v>3</v>
      </c>
      <c r="B220" s="4">
        <f t="shared" ref="B220:B239" si="26">B219+1</f>
        <v>44648</v>
      </c>
      <c r="C220" s="5">
        <f t="shared" ref="C220:C235" si="27">C219-(($F$1/7))</f>
        <v>0.95238095238095211</v>
      </c>
      <c r="D220" s="5">
        <f>D219</f>
        <v>1.0476190476190474</v>
      </c>
      <c r="E220" s="9">
        <f t="shared" si="25"/>
        <v>1</v>
      </c>
      <c r="H220"/>
      <c r="J220"/>
    </row>
    <row r="221" spans="1:10" x14ac:dyDescent="0.2">
      <c r="A221">
        <v>4</v>
      </c>
      <c r="B221" s="4">
        <f t="shared" si="26"/>
        <v>44649</v>
      </c>
      <c r="C221" s="5">
        <f t="shared" si="27"/>
        <v>0.90476190476190443</v>
      </c>
      <c r="D221" s="5">
        <f>D220</f>
        <v>1.0476190476190474</v>
      </c>
      <c r="E221" s="9">
        <f t="shared" si="25"/>
        <v>1</v>
      </c>
      <c r="H221"/>
      <c r="J221"/>
    </row>
    <row r="222" spans="1:10" x14ac:dyDescent="0.2">
      <c r="A222">
        <v>5</v>
      </c>
      <c r="B222" s="4">
        <f t="shared" si="26"/>
        <v>44650</v>
      </c>
      <c r="C222" s="5">
        <f t="shared" si="27"/>
        <v>0.85714285714285676</v>
      </c>
      <c r="D222" s="5">
        <f>D221</f>
        <v>1.0476190476190474</v>
      </c>
      <c r="E222" s="9">
        <f t="shared" si="25"/>
        <v>1</v>
      </c>
      <c r="H222"/>
      <c r="J222"/>
    </row>
    <row r="223" spans="1:10" x14ac:dyDescent="0.2">
      <c r="A223">
        <v>6</v>
      </c>
      <c r="B223" s="4">
        <f t="shared" si="26"/>
        <v>44651</v>
      </c>
      <c r="C223" s="5">
        <f t="shared" si="27"/>
        <v>0.80952380952380909</v>
      </c>
      <c r="D223" s="5">
        <f>D222-(JDB_Commun!C28)</f>
        <v>0.92261904761904745</v>
      </c>
      <c r="E223" s="9">
        <f t="shared" si="25"/>
        <v>0.88068181818181812</v>
      </c>
      <c r="H223"/>
      <c r="J223"/>
    </row>
    <row r="224" spans="1:10" x14ac:dyDescent="0.2">
      <c r="A224">
        <v>7</v>
      </c>
      <c r="B224" s="4">
        <f t="shared" si="26"/>
        <v>44652</v>
      </c>
      <c r="C224" s="5">
        <f t="shared" si="27"/>
        <v>0.76190476190476142</v>
      </c>
      <c r="D224" s="5">
        <f t="shared" ref="D224:D235" si="28">D223</f>
        <v>0.92261904761904745</v>
      </c>
      <c r="E224" s="9">
        <f t="shared" si="25"/>
        <v>0.88068181818181812</v>
      </c>
      <c r="H224"/>
      <c r="J224"/>
    </row>
    <row r="225" spans="1:10" x14ac:dyDescent="0.2">
      <c r="A225">
        <v>8</v>
      </c>
      <c r="B225" s="4">
        <f t="shared" si="26"/>
        <v>44653</v>
      </c>
      <c r="C225" s="5">
        <f t="shared" si="27"/>
        <v>0.71428571428571375</v>
      </c>
      <c r="D225" s="5">
        <f>D224-(JDB_Constantin!C37+JDB_Constantin!C38+JDB_Constantin!C39)</f>
        <v>0.58928571428571419</v>
      </c>
      <c r="E225" s="9">
        <f t="shared" si="25"/>
        <v>0.5625</v>
      </c>
      <c r="H225"/>
      <c r="J225"/>
    </row>
    <row r="226" spans="1:10" x14ac:dyDescent="0.2">
      <c r="A226">
        <v>9</v>
      </c>
      <c r="B226" s="4">
        <f t="shared" si="26"/>
        <v>44654</v>
      </c>
      <c r="C226" s="5">
        <f t="shared" si="27"/>
        <v>0.66666666666666607</v>
      </c>
      <c r="D226" s="5">
        <f>D225-(JDB_Constantin!C40)</f>
        <v>0.51636904761904756</v>
      </c>
      <c r="E226" s="9">
        <f t="shared" si="25"/>
        <v>0.49289772727272729</v>
      </c>
      <c r="H226"/>
      <c r="J226"/>
    </row>
    <row r="227" spans="1:10" x14ac:dyDescent="0.2">
      <c r="A227">
        <v>10</v>
      </c>
      <c r="B227" s="4">
        <f t="shared" si="26"/>
        <v>44655</v>
      </c>
      <c r="C227" s="5">
        <f t="shared" si="27"/>
        <v>0.6190476190476184</v>
      </c>
      <c r="D227" s="5">
        <f>D226-(JDB_Constantin!C41)</f>
        <v>0.47470238095238088</v>
      </c>
      <c r="E227" s="9">
        <f t="shared" si="25"/>
        <v>0.453125</v>
      </c>
      <c r="H227"/>
      <c r="J227"/>
    </row>
    <row r="228" spans="1:10" x14ac:dyDescent="0.2">
      <c r="A228">
        <v>11</v>
      </c>
      <c r="B228" s="4">
        <f t="shared" si="26"/>
        <v>44656</v>
      </c>
      <c r="C228" s="5">
        <f t="shared" si="27"/>
        <v>0.57142857142857073</v>
      </c>
      <c r="D228" s="5">
        <f>D227</f>
        <v>0.47470238095238088</v>
      </c>
      <c r="E228" s="9">
        <f t="shared" si="25"/>
        <v>0.453125</v>
      </c>
      <c r="H228"/>
      <c r="J228"/>
    </row>
    <row r="229" spans="1:10" x14ac:dyDescent="0.2">
      <c r="A229">
        <v>12</v>
      </c>
      <c r="B229" s="4">
        <f t="shared" si="26"/>
        <v>44657</v>
      </c>
      <c r="C229" s="5">
        <f t="shared" si="27"/>
        <v>0.52380952380952306</v>
      </c>
      <c r="D229" s="5">
        <f>D228</f>
        <v>0.47470238095238088</v>
      </c>
      <c r="E229" s="9">
        <f t="shared" si="25"/>
        <v>0.453125</v>
      </c>
      <c r="H229"/>
      <c r="J229"/>
    </row>
    <row r="230" spans="1:10" x14ac:dyDescent="0.2">
      <c r="A230">
        <v>13</v>
      </c>
      <c r="B230" s="4">
        <f t="shared" si="26"/>
        <v>44658</v>
      </c>
      <c r="C230" s="5">
        <f t="shared" si="27"/>
        <v>0.47619047619047544</v>
      </c>
      <c r="D230" s="5">
        <f t="shared" si="28"/>
        <v>0.47470238095238088</v>
      </c>
      <c r="E230" s="9">
        <f t="shared" si="25"/>
        <v>0.453125</v>
      </c>
      <c r="H230"/>
      <c r="J230"/>
    </row>
    <row r="231" spans="1:10" x14ac:dyDescent="0.2">
      <c r="A231">
        <v>14</v>
      </c>
      <c r="B231" s="4">
        <f t="shared" si="26"/>
        <v>44659</v>
      </c>
      <c r="C231" s="5">
        <f t="shared" si="27"/>
        <v>0.42857142857142783</v>
      </c>
      <c r="D231" s="5">
        <f t="shared" si="28"/>
        <v>0.47470238095238088</v>
      </c>
      <c r="E231" s="9">
        <f t="shared" si="25"/>
        <v>0.453125</v>
      </c>
      <c r="H231"/>
      <c r="J231"/>
    </row>
    <row r="232" spans="1:10" x14ac:dyDescent="0.2">
      <c r="A232">
        <v>15</v>
      </c>
      <c r="B232" s="4">
        <f t="shared" si="26"/>
        <v>44660</v>
      </c>
      <c r="C232" s="5">
        <f t="shared" si="27"/>
        <v>0.38095238095238021</v>
      </c>
      <c r="D232" s="5">
        <f t="shared" si="28"/>
        <v>0.47470238095238088</v>
      </c>
      <c r="E232" s="9">
        <f t="shared" si="25"/>
        <v>0.453125</v>
      </c>
      <c r="H232"/>
      <c r="J232"/>
    </row>
    <row r="233" spans="1:10" x14ac:dyDescent="0.2">
      <c r="A233">
        <v>16</v>
      </c>
      <c r="B233" s="4">
        <f t="shared" si="26"/>
        <v>44661</v>
      </c>
      <c r="C233" s="5">
        <f t="shared" si="27"/>
        <v>0.33333333333333259</v>
      </c>
      <c r="D233" s="5">
        <f t="shared" si="28"/>
        <v>0.47470238095238088</v>
      </c>
      <c r="E233" s="9">
        <f t="shared" si="25"/>
        <v>0.453125</v>
      </c>
      <c r="H233"/>
      <c r="J233"/>
    </row>
    <row r="234" spans="1:10" x14ac:dyDescent="0.2">
      <c r="A234">
        <v>17</v>
      </c>
      <c r="B234" s="4">
        <f t="shared" si="26"/>
        <v>44662</v>
      </c>
      <c r="C234" s="5">
        <f t="shared" si="27"/>
        <v>0.28571428571428498</v>
      </c>
      <c r="D234" s="5">
        <f t="shared" si="28"/>
        <v>0.47470238095238088</v>
      </c>
      <c r="E234" s="9">
        <f t="shared" si="25"/>
        <v>0.453125</v>
      </c>
      <c r="H234"/>
      <c r="J234"/>
    </row>
    <row r="235" spans="1:10" x14ac:dyDescent="0.2">
      <c r="A235">
        <v>18</v>
      </c>
      <c r="B235" s="4">
        <f t="shared" si="26"/>
        <v>44663</v>
      </c>
      <c r="C235" s="5">
        <f t="shared" si="27"/>
        <v>0.23809523809523736</v>
      </c>
      <c r="D235" s="5">
        <f t="shared" si="28"/>
        <v>0.47470238095238088</v>
      </c>
      <c r="E235" s="9">
        <f t="shared" si="25"/>
        <v>0.453125</v>
      </c>
      <c r="H235"/>
      <c r="J235"/>
    </row>
    <row r="236" spans="1:10" x14ac:dyDescent="0.2">
      <c r="A236">
        <v>19</v>
      </c>
      <c r="B236" s="4">
        <f t="shared" si="26"/>
        <v>44664</v>
      </c>
      <c r="C236" s="5">
        <f t="shared" ref="C236:C239" si="29">C235-(($F$1/7))</f>
        <v>0.19047619047618974</v>
      </c>
      <c r="D236" s="5">
        <f t="shared" ref="D236:D239" si="30">D235</f>
        <v>0.47470238095238088</v>
      </c>
      <c r="E236" s="9">
        <f t="shared" si="25"/>
        <v>0.453125</v>
      </c>
    </row>
    <row r="237" spans="1:10" x14ac:dyDescent="0.2">
      <c r="A237">
        <v>20</v>
      </c>
      <c r="B237" s="4">
        <f t="shared" si="26"/>
        <v>44665</v>
      </c>
      <c r="C237" s="5">
        <f t="shared" si="29"/>
        <v>0.14285714285714213</v>
      </c>
      <c r="D237" s="5">
        <f t="shared" si="30"/>
        <v>0.47470238095238088</v>
      </c>
      <c r="E237" s="9">
        <f t="shared" si="25"/>
        <v>0.453125</v>
      </c>
    </row>
    <row r="238" spans="1:10" x14ac:dyDescent="0.2">
      <c r="A238">
        <v>21</v>
      </c>
      <c r="B238" s="4">
        <f t="shared" si="26"/>
        <v>44666</v>
      </c>
      <c r="C238" s="5">
        <f t="shared" si="29"/>
        <v>9.5238095238094511E-2</v>
      </c>
      <c r="D238" s="5">
        <f t="shared" si="30"/>
        <v>0.47470238095238088</v>
      </c>
      <c r="E238" s="9">
        <f t="shared" si="25"/>
        <v>0.453125</v>
      </c>
    </row>
    <row r="239" spans="1:10" x14ac:dyDescent="0.2">
      <c r="A239">
        <v>22</v>
      </c>
      <c r="B239" s="4">
        <f t="shared" si="26"/>
        <v>44667</v>
      </c>
      <c r="C239" s="5">
        <f t="shared" si="29"/>
        <v>4.7619047619046895E-2</v>
      </c>
      <c r="D239" s="5">
        <f t="shared" si="30"/>
        <v>0.47470238095238088</v>
      </c>
      <c r="E239" s="9">
        <f t="shared" si="25"/>
        <v>0.453125</v>
      </c>
      <c r="G239" t="s">
        <v>221</v>
      </c>
      <c r="H239" s="97">
        <f>SUM(JDB_Constantin!C37:C41)</f>
        <v>0.44791666666666669</v>
      </c>
      <c r="I239" t="s">
        <v>222</v>
      </c>
      <c r="J239" s="97">
        <f>$F$1/7*A239</f>
        <v>1.0476190476190474</v>
      </c>
    </row>
  </sheetData>
  <mergeCells count="8">
    <mergeCell ref="B217:E217"/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8" priority="10" timePeriod="today">
      <formula>FLOOR(B1,1)=TODAY()</formula>
    </cfRule>
  </conditionalFormatting>
  <conditionalFormatting sqref="B150:E190">
    <cfRule type="timePeriod" dxfId="7" priority="9" timePeriod="today">
      <formula>FLOOR(B150,1)=TODAY()</formula>
    </cfRule>
  </conditionalFormatting>
  <conditionalFormatting sqref="B25:E25">
    <cfRule type="timePeriod" dxfId="6" priority="8" timePeriod="today">
      <formula>FLOOR(B25,1)=TODAY()</formula>
    </cfRule>
  </conditionalFormatting>
  <conditionalFormatting sqref="B22:E24">
    <cfRule type="timePeriod" dxfId="5" priority="7" timePeriod="today">
      <formula>FLOOR(B22,1)=TODAY()</formula>
    </cfRule>
  </conditionalFormatting>
  <conditionalFormatting sqref="B54:E57">
    <cfRule type="timePeriod" dxfId="4" priority="6" timePeriod="today">
      <formula>FLOOR(B54,1)=TODAY()</formula>
    </cfRule>
  </conditionalFormatting>
  <conditionalFormatting sqref="B107:E107">
    <cfRule type="timePeriod" dxfId="3" priority="5" timePeriod="today">
      <formula>FLOOR(B107,1)=TODAY()</formula>
    </cfRule>
  </conditionalFormatting>
  <conditionalFormatting sqref="B191:E191">
    <cfRule type="timePeriod" dxfId="2" priority="3" timePeriod="today">
      <formula>FLOOR(B191,1)=TODAY()</formula>
    </cfRule>
  </conditionalFormatting>
  <conditionalFormatting sqref="B192:E213">
    <cfRule type="timePeriod" dxfId="1" priority="2" timePeriod="today">
      <formula>FLOOR(B192,1)=TODAY()</formula>
    </cfRule>
  </conditionalFormatting>
  <conditionalFormatting sqref="B217:E239">
    <cfRule type="timePeriod" dxfId="0" priority="1" timePeriod="today">
      <formula>FLOOR(B217,1)=TODAY()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90"/>
  <sheetViews>
    <sheetView showGridLines="0" zoomScale="118" zoomScaleNormal="70" workbookViewId="0">
      <pane ySplit="1" topLeftCell="A176" activePane="bottomLeft" state="frozen"/>
      <selection pane="bottomLeft" activeCell="O194" sqref="O194"/>
    </sheetView>
  </sheetViews>
  <sheetFormatPr baseColWidth="10" defaultRowHeight="16" x14ac:dyDescent="0.2"/>
  <cols>
    <col min="2" max="2" width="10.83203125" style="97"/>
    <col min="4" max="4" width="10.83203125" style="97"/>
    <col min="13" max="13" width="18.5" customWidth="1"/>
    <col min="14" max="14" width="10.83203125" style="97"/>
    <col min="15" max="15" width="17.83203125" style="97" bestFit="1" customWidth="1"/>
  </cols>
  <sheetData>
    <row r="4" spans="13:15" x14ac:dyDescent="0.2">
      <c r="M4" s="101" t="s">
        <v>227</v>
      </c>
      <c r="N4" s="97">
        <f>Angela!J21</f>
        <v>0.90476190476190466</v>
      </c>
      <c r="O4" s="97" t="s">
        <v>230</v>
      </c>
    </row>
    <row r="6" spans="13:15" x14ac:dyDescent="0.2">
      <c r="M6" t="s">
        <v>223</v>
      </c>
      <c r="N6" s="97">
        <f>Angela!H21</f>
        <v>0.18402777777777776</v>
      </c>
    </row>
    <row r="7" spans="13:15" x14ac:dyDescent="0.2">
      <c r="M7" t="s">
        <v>224</v>
      </c>
      <c r="N7" s="97">
        <f>Aurelie!H21</f>
        <v>0.2048611111111111</v>
      </c>
    </row>
    <row r="8" spans="13:15" x14ac:dyDescent="0.2">
      <c r="M8" t="s">
        <v>225</v>
      </c>
      <c r="N8" s="97">
        <f>Coralie!$H$21</f>
        <v>0.3958333333333332</v>
      </c>
    </row>
    <row r="9" spans="13:15" x14ac:dyDescent="0.2">
      <c r="M9" t="s">
        <v>226</v>
      </c>
      <c r="N9" s="104">
        <f>Constantin!$H$21</f>
        <v>0.13680555555555554</v>
      </c>
    </row>
    <row r="10" spans="13:15" x14ac:dyDescent="0.2">
      <c r="M10" t="s">
        <v>231</v>
      </c>
      <c r="N10" s="102">
        <f>SUM(JDB_Commun!C3:C9)</f>
        <v>0.21875</v>
      </c>
    </row>
    <row r="11" spans="13:15" x14ac:dyDescent="0.2">
      <c r="N11" s="97">
        <f>SUM(N6:N9)+N10*4</f>
        <v>1.7965277777777775</v>
      </c>
      <c r="O11" s="97" t="s">
        <v>228</v>
      </c>
    </row>
    <row r="12" spans="13:15" ht="6" customHeight="1" x14ac:dyDescent="0.2"/>
    <row r="13" spans="13:15" x14ac:dyDescent="0.2">
      <c r="N13" s="97">
        <f>N4*4</f>
        <v>3.6190476190476186</v>
      </c>
      <c r="O13" s="97" t="s">
        <v>229</v>
      </c>
    </row>
    <row r="28" spans="13:15" x14ac:dyDescent="0.2">
      <c r="M28" s="101" t="s">
        <v>227</v>
      </c>
      <c r="N28" s="97">
        <f>Angela!J53</f>
        <v>1.3333333333333333</v>
      </c>
      <c r="O28" s="97" t="s">
        <v>230</v>
      </c>
    </row>
    <row r="30" spans="13:15" x14ac:dyDescent="0.2">
      <c r="M30" t="s">
        <v>223</v>
      </c>
      <c r="N30" s="97">
        <f>Angela!H53</f>
        <v>0.68055555555555547</v>
      </c>
    </row>
    <row r="31" spans="13:15" x14ac:dyDescent="0.2">
      <c r="M31" t="s">
        <v>224</v>
      </c>
      <c r="N31" s="97">
        <f>Aurelie!H53</f>
        <v>0.30902777777777779</v>
      </c>
    </row>
    <row r="32" spans="13:15" x14ac:dyDescent="0.2">
      <c r="M32" t="s">
        <v>225</v>
      </c>
      <c r="N32" s="97">
        <f>Coralie!$H$53</f>
        <v>0.65277777777777779</v>
      </c>
    </row>
    <row r="33" spans="13:15" x14ac:dyDescent="0.2">
      <c r="M33" t="s">
        <v>226</v>
      </c>
      <c r="N33" s="104">
        <f>Constantin!$H$53</f>
        <v>0.2326388888888889</v>
      </c>
    </row>
    <row r="34" spans="13:15" x14ac:dyDescent="0.2">
      <c r="M34" t="s">
        <v>231</v>
      </c>
      <c r="N34" s="102">
        <f>SUM(JDB_Commun!C10:C15)</f>
        <v>0.31249999999999994</v>
      </c>
    </row>
    <row r="35" spans="13:15" x14ac:dyDescent="0.2">
      <c r="N35" s="97">
        <f>SUM(N30:N33)+N34*4</f>
        <v>3.125</v>
      </c>
      <c r="O35" s="97" t="s">
        <v>228</v>
      </c>
    </row>
    <row r="37" spans="13:15" x14ac:dyDescent="0.2">
      <c r="N37" s="97">
        <f>N28*4</f>
        <v>5.333333333333333</v>
      </c>
      <c r="O37" s="97" t="s">
        <v>229</v>
      </c>
    </row>
    <row r="53" spans="13:15" x14ac:dyDescent="0.2">
      <c r="M53" s="101" t="s">
        <v>227</v>
      </c>
      <c r="N53" s="97">
        <f>Angela!J78</f>
        <v>1</v>
      </c>
      <c r="O53" s="97" t="s">
        <v>230</v>
      </c>
    </row>
    <row r="55" spans="13:15" x14ac:dyDescent="0.2">
      <c r="M55" t="s">
        <v>223</v>
      </c>
      <c r="N55" s="97">
        <f>Angela!H78</f>
        <v>0.49652777777777779</v>
      </c>
    </row>
    <row r="56" spans="13:15" x14ac:dyDescent="0.2">
      <c r="M56" t="s">
        <v>224</v>
      </c>
      <c r="N56" s="97">
        <f>Aurelie!H78</f>
        <v>0.39236111111111105</v>
      </c>
    </row>
    <row r="57" spans="13:15" x14ac:dyDescent="0.2">
      <c r="M57" t="s">
        <v>225</v>
      </c>
      <c r="N57" s="97">
        <f>Coralie!$H$78</f>
        <v>0.35069444444444436</v>
      </c>
    </row>
    <row r="58" spans="13:15" x14ac:dyDescent="0.2">
      <c r="M58" t="s">
        <v>226</v>
      </c>
      <c r="N58" s="104">
        <f>Constantin!$H$78</f>
        <v>0.46875</v>
      </c>
    </row>
    <row r="59" spans="13:15" x14ac:dyDescent="0.2">
      <c r="M59" t="s">
        <v>231</v>
      </c>
      <c r="N59" s="102">
        <f>SUM(JDB_Commun!C16:C20)</f>
        <v>0.21874999999999997</v>
      </c>
    </row>
    <row r="60" spans="13:15" x14ac:dyDescent="0.2">
      <c r="N60" s="97">
        <f>SUM(N55:N58)+N59*4</f>
        <v>2.583333333333333</v>
      </c>
      <c r="O60" s="97" t="s">
        <v>228</v>
      </c>
    </row>
    <row r="62" spans="13:15" x14ac:dyDescent="0.2">
      <c r="N62" s="97">
        <f>N53*4</f>
        <v>4</v>
      </c>
      <c r="O62" s="97" t="s">
        <v>229</v>
      </c>
    </row>
    <row r="77" spans="13:15" x14ac:dyDescent="0.2">
      <c r="M77" s="101" t="s">
        <v>227</v>
      </c>
      <c r="N77" s="97">
        <f>Angela!J103</f>
        <v>1</v>
      </c>
      <c r="O77" s="97" t="s">
        <v>230</v>
      </c>
    </row>
    <row r="79" spans="13:15" x14ac:dyDescent="0.2">
      <c r="M79" t="s">
        <v>223</v>
      </c>
      <c r="N79" s="97">
        <f>Angela!H103</f>
        <v>0.35416666666666657</v>
      </c>
    </row>
    <row r="80" spans="13:15" x14ac:dyDescent="0.2">
      <c r="M80" t="s">
        <v>224</v>
      </c>
      <c r="N80" s="97">
        <f>Aurelie!H103</f>
        <v>0.37152777777777773</v>
      </c>
    </row>
    <row r="81" spans="13:15" x14ac:dyDescent="0.2">
      <c r="M81" t="s">
        <v>225</v>
      </c>
      <c r="N81" s="97">
        <f>Coralie!H103</f>
        <v>0.55555555555555547</v>
      </c>
    </row>
    <row r="82" spans="13:15" x14ac:dyDescent="0.2">
      <c r="M82" t="s">
        <v>226</v>
      </c>
      <c r="N82" s="104">
        <f>Constantin!H103</f>
        <v>0.17708333333333334</v>
      </c>
    </row>
    <row r="83" spans="13:15" x14ac:dyDescent="0.2">
      <c r="M83" t="s">
        <v>231</v>
      </c>
      <c r="N83" s="102">
        <f>SUM(JDB_Commun!C21:C22)</f>
        <v>0.125</v>
      </c>
    </row>
    <row r="84" spans="13:15" x14ac:dyDescent="0.2">
      <c r="N84" s="97">
        <f>SUM(N79:N82)+N83*4</f>
        <v>1.958333333333333</v>
      </c>
      <c r="O84" s="97" t="s">
        <v>228</v>
      </c>
    </row>
    <row r="86" spans="13:15" x14ac:dyDescent="0.2">
      <c r="N86" s="97">
        <f>N77*4</f>
        <v>4</v>
      </c>
      <c r="O86" s="97" t="s">
        <v>229</v>
      </c>
    </row>
    <row r="103" spans="13:15" x14ac:dyDescent="0.2">
      <c r="M103" s="101" t="s">
        <v>227</v>
      </c>
      <c r="N103" s="97">
        <f>Angela!J146</f>
        <v>1.857142857142857</v>
      </c>
      <c r="O103" s="97" t="s">
        <v>230</v>
      </c>
    </row>
    <row r="105" spans="13:15" x14ac:dyDescent="0.2">
      <c r="M105" t="s">
        <v>223</v>
      </c>
      <c r="N105" s="97">
        <f>Angela!H146</f>
        <v>4.8611111111111105E-2</v>
      </c>
    </row>
    <row r="106" spans="13:15" x14ac:dyDescent="0.2">
      <c r="M106" t="s">
        <v>224</v>
      </c>
      <c r="N106" s="97">
        <f>Aurelie!H146</f>
        <v>0.25347222222222221</v>
      </c>
    </row>
    <row r="107" spans="13:15" x14ac:dyDescent="0.2">
      <c r="M107" t="s">
        <v>225</v>
      </c>
      <c r="N107" s="97">
        <f>Coralie!H146</f>
        <v>0.21180555555555555</v>
      </c>
    </row>
    <row r="108" spans="13:15" x14ac:dyDescent="0.2">
      <c r="M108" t="s">
        <v>226</v>
      </c>
      <c r="N108" s="104">
        <f>Constantin!H146</f>
        <v>0.29166666666666663</v>
      </c>
    </row>
    <row r="109" spans="13:15" x14ac:dyDescent="0.2">
      <c r="M109" t="s">
        <v>231</v>
      </c>
      <c r="N109" s="102">
        <f>SUM(JDB_Commun!C23:C25)</f>
        <v>0.125</v>
      </c>
    </row>
    <row r="110" spans="13:15" x14ac:dyDescent="0.2">
      <c r="N110" s="97">
        <f>SUM(N105:N108)+N109*4</f>
        <v>1.3055555555555554</v>
      </c>
      <c r="O110" s="97" t="s">
        <v>228</v>
      </c>
    </row>
    <row r="112" spans="13:15" x14ac:dyDescent="0.2">
      <c r="N112" s="97">
        <f>N103*4</f>
        <v>7.4285714285714279</v>
      </c>
      <c r="O112" s="97" t="s">
        <v>229</v>
      </c>
    </row>
    <row r="129" spans="13:15" x14ac:dyDescent="0.2">
      <c r="M129" s="101" t="s">
        <v>227</v>
      </c>
      <c r="N129" s="97">
        <f>Angela!J187</f>
        <v>1.7619047619047619</v>
      </c>
      <c r="O129" s="97" t="s">
        <v>230</v>
      </c>
    </row>
    <row r="131" spans="13:15" x14ac:dyDescent="0.2">
      <c r="M131" t="s">
        <v>223</v>
      </c>
      <c r="N131" s="97">
        <f>Angela!H187</f>
        <v>0.52083333333333326</v>
      </c>
    </row>
    <row r="132" spans="13:15" x14ac:dyDescent="0.2">
      <c r="M132" t="s">
        <v>224</v>
      </c>
      <c r="N132" s="97">
        <f>Aurelie!H187</f>
        <v>0.72916666666666663</v>
      </c>
    </row>
    <row r="133" spans="13:15" x14ac:dyDescent="0.2">
      <c r="M133" t="s">
        <v>225</v>
      </c>
      <c r="N133" s="97">
        <f>Coralie!H187</f>
        <v>0.94444444444444442</v>
      </c>
    </row>
    <row r="134" spans="13:15" x14ac:dyDescent="0.2">
      <c r="M134" t="s">
        <v>226</v>
      </c>
      <c r="N134" s="104">
        <f>Constantin!H187</f>
        <v>0.75000000000000011</v>
      </c>
    </row>
    <row r="135" spans="13:15" x14ac:dyDescent="0.2">
      <c r="M135" t="s">
        <v>231</v>
      </c>
      <c r="N135" s="102">
        <f>SUM(JDB_Commun!C26)</f>
        <v>8.3333333333333329E-2</v>
      </c>
    </row>
    <row r="136" spans="13:15" x14ac:dyDescent="0.2">
      <c r="N136" s="97">
        <f>SUM(N131:N134)+N135*4</f>
        <v>3.2777777777777781</v>
      </c>
      <c r="O136" s="97" t="s">
        <v>228</v>
      </c>
    </row>
    <row r="138" spans="13:15" x14ac:dyDescent="0.2">
      <c r="N138" s="97">
        <f>N129*4</f>
        <v>7.0476190476190474</v>
      </c>
      <c r="O138" s="97" t="s">
        <v>229</v>
      </c>
    </row>
    <row r="154" spans="13:15" x14ac:dyDescent="0.2">
      <c r="M154" s="101" t="s">
        <v>227</v>
      </c>
      <c r="N154" s="97">
        <f>Angela!J213</f>
        <v>1.0476190476190474</v>
      </c>
      <c r="O154" s="97" t="s">
        <v>230</v>
      </c>
    </row>
    <row r="156" spans="13:15" x14ac:dyDescent="0.2">
      <c r="M156" t="s">
        <v>223</v>
      </c>
      <c r="N156" s="97">
        <f>Angela!H213</f>
        <v>0.4861111111111111</v>
      </c>
    </row>
    <row r="157" spans="13:15" x14ac:dyDescent="0.2">
      <c r="M157" t="s">
        <v>224</v>
      </c>
      <c r="N157" s="97">
        <f>Aurelie!$H$213</f>
        <v>0.34375</v>
      </c>
    </row>
    <row r="158" spans="13:15" x14ac:dyDescent="0.2">
      <c r="M158" t="s">
        <v>225</v>
      </c>
      <c r="N158" s="97">
        <f>Coralie!H213</f>
        <v>0.38541666666666669</v>
      </c>
    </row>
    <row r="159" spans="13:15" x14ac:dyDescent="0.2">
      <c r="M159" t="s">
        <v>226</v>
      </c>
      <c r="N159" s="104">
        <f>Constantin!H213</f>
        <v>0.35416666666666663</v>
      </c>
    </row>
    <row r="160" spans="13:15" x14ac:dyDescent="0.2">
      <c r="M160" t="s">
        <v>231</v>
      </c>
      <c r="N160" s="102">
        <f>SUM(JDB_Commun!C27)</f>
        <v>4.1666666666666664E-2</v>
      </c>
    </row>
    <row r="161" spans="14:15" x14ac:dyDescent="0.2">
      <c r="N161" s="97">
        <f>SUM(N156:N159)+N160*4</f>
        <v>1.7361111111111114</v>
      </c>
      <c r="O161" s="97" t="s">
        <v>228</v>
      </c>
    </row>
    <row r="163" spans="14:15" x14ac:dyDescent="0.2">
      <c r="N163" s="97">
        <f>N154*4</f>
        <v>4.1904761904761898</v>
      </c>
      <c r="O163" s="97" t="s">
        <v>229</v>
      </c>
    </row>
    <row r="181" spans="13:15" x14ac:dyDescent="0.2">
      <c r="M181" s="101" t="s">
        <v>227</v>
      </c>
      <c r="N181" s="97">
        <f>Angela!J239</f>
        <v>1.0476190476190474</v>
      </c>
      <c r="O181" s="97" t="s">
        <v>230</v>
      </c>
    </row>
    <row r="183" spans="13:15" x14ac:dyDescent="0.2">
      <c r="M183" t="s">
        <v>223</v>
      </c>
      <c r="N183" s="97">
        <f>Angela!H239</f>
        <v>0.37152777777777773</v>
      </c>
    </row>
    <row r="184" spans="13:15" x14ac:dyDescent="0.2">
      <c r="M184" t="s">
        <v>224</v>
      </c>
      <c r="N184" s="97">
        <f>Aurelie!$H$239</f>
        <v>0.64583333333333337</v>
      </c>
    </row>
    <row r="185" spans="13:15" x14ac:dyDescent="0.2">
      <c r="M185" t="s">
        <v>225</v>
      </c>
      <c r="N185" s="97">
        <f>Coralie!H239</f>
        <v>0.92361111111111105</v>
      </c>
    </row>
    <row r="186" spans="13:15" x14ac:dyDescent="0.2">
      <c r="M186" t="s">
        <v>226</v>
      </c>
      <c r="N186" s="104">
        <f>Constantin!H239</f>
        <v>0.44791666666666669</v>
      </c>
    </row>
    <row r="187" spans="13:15" x14ac:dyDescent="0.2">
      <c r="M187" t="s">
        <v>231</v>
      </c>
      <c r="N187" s="102">
        <f>SUM(JDB_Commun!C28)</f>
        <v>0.125</v>
      </c>
    </row>
    <row r="188" spans="13:15" x14ac:dyDescent="0.2">
      <c r="N188" s="97">
        <f>SUM(N183:N186)+N187*4</f>
        <v>2.8888888888888888</v>
      </c>
      <c r="O188" s="97" t="s">
        <v>228</v>
      </c>
    </row>
    <row r="190" spans="13:15" x14ac:dyDescent="0.2">
      <c r="N190" s="97">
        <f>N181*4</f>
        <v>4.1904761904761898</v>
      </c>
      <c r="O190" s="97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5"/>
  <sheetViews>
    <sheetView showGridLines="0" topLeftCell="A14" zoomScaleNormal="100" workbookViewId="0">
      <selection activeCell="C28" sqref="C28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10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14">
        <v>3.125E-2</v>
      </c>
      <c r="D24" s="64" t="s">
        <v>32</v>
      </c>
    </row>
    <row r="25" spans="2:4" ht="30.75" customHeight="1" thickBot="1" x14ac:dyDescent="0.25">
      <c r="B25" s="36">
        <v>44586</v>
      </c>
      <c r="C25" s="37">
        <v>5.2083333333333336E-2</v>
      </c>
      <c r="D25" s="38" t="s">
        <v>23</v>
      </c>
    </row>
    <row r="26" spans="2:4" ht="30.75" customHeight="1" thickTop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thickBot="1" x14ac:dyDescent="0.25">
      <c r="B27" s="120">
        <v>44624</v>
      </c>
      <c r="C27" s="121">
        <v>4.1666666666666664E-2</v>
      </c>
      <c r="D27" s="122" t="s">
        <v>254</v>
      </c>
    </row>
    <row r="28" spans="2:4" ht="30.75" customHeight="1" thickTop="1" x14ac:dyDescent="0.2">
      <c r="B28" s="127">
        <v>44651</v>
      </c>
      <c r="C28" s="128">
        <v>0.125</v>
      </c>
      <c r="D28" s="129" t="s">
        <v>23</v>
      </c>
    </row>
    <row r="29" spans="2:4" ht="30.75" customHeight="1" x14ac:dyDescent="0.2">
      <c r="B29" s="127"/>
      <c r="C29" s="128"/>
      <c r="D29" s="129"/>
    </row>
    <row r="30" spans="2:4" ht="30.75" customHeight="1" x14ac:dyDescent="0.2">
      <c r="B30" s="127"/>
      <c r="C30" s="128"/>
      <c r="D30" s="129"/>
    </row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70" workbookViewId="0">
      <selection activeCell="D76" sqref="D7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25" t="s">
        <v>33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>
      <c r="B67" s="49">
        <v>44633</v>
      </c>
      <c r="C67" s="41">
        <v>1.0416666666666666E-2</v>
      </c>
      <c r="D67" s="50" t="s">
        <v>211</v>
      </c>
    </row>
    <row r="68" spans="2:4" ht="30.75" customHeight="1" x14ac:dyDescent="0.2">
      <c r="B68" s="49">
        <v>44633</v>
      </c>
      <c r="C68" s="41">
        <v>1.0416666666666666E-2</v>
      </c>
      <c r="D68" s="50" t="s">
        <v>259</v>
      </c>
    </row>
    <row r="69" spans="2:4" ht="30.75" customHeight="1" x14ac:dyDescent="0.2">
      <c r="B69" s="49">
        <v>44633</v>
      </c>
      <c r="C69" s="41">
        <v>1.0416666666666666E-2</v>
      </c>
      <c r="D69" s="50" t="s">
        <v>260</v>
      </c>
    </row>
    <row r="70" spans="2:4" ht="30.75" customHeight="1" x14ac:dyDescent="0.2">
      <c r="B70" s="49">
        <v>44633</v>
      </c>
      <c r="C70" s="41">
        <v>1.0416666666666666E-2</v>
      </c>
      <c r="D70" s="50" t="s">
        <v>261</v>
      </c>
    </row>
    <row r="71" spans="2:4" ht="30.75" customHeight="1" x14ac:dyDescent="0.2">
      <c r="B71" s="49">
        <v>44634</v>
      </c>
      <c r="C71" s="41">
        <v>0.10416666666666667</v>
      </c>
      <c r="D71" s="50" t="s">
        <v>262</v>
      </c>
    </row>
    <row r="72" spans="2:4" ht="30.75" customHeight="1" x14ac:dyDescent="0.2">
      <c r="B72" s="49">
        <v>44634</v>
      </c>
      <c r="C72" s="41">
        <v>6.9444444444444441E-3</v>
      </c>
      <c r="D72" s="50" t="s">
        <v>263</v>
      </c>
    </row>
    <row r="73" spans="2:4" ht="30.75" customHeight="1" x14ac:dyDescent="0.2">
      <c r="B73" s="49">
        <v>44642</v>
      </c>
      <c r="C73" s="41">
        <v>4.1666666666666664E-2</v>
      </c>
      <c r="D73" s="50" t="s">
        <v>264</v>
      </c>
    </row>
    <row r="74" spans="2:4" ht="30.75" customHeight="1" x14ac:dyDescent="0.2">
      <c r="B74" s="49">
        <v>44642</v>
      </c>
      <c r="C74" s="41">
        <v>2.0833333333333332E-2</v>
      </c>
      <c r="D74" s="50" t="s">
        <v>265</v>
      </c>
    </row>
    <row r="75" spans="2:4" ht="30.75" customHeight="1" x14ac:dyDescent="0.2">
      <c r="B75" s="49">
        <v>44642</v>
      </c>
      <c r="C75" s="41">
        <v>2.0833333333333332E-2</v>
      </c>
      <c r="D75" s="50" t="s">
        <v>266</v>
      </c>
    </row>
    <row r="76" spans="2:4" ht="30.75" customHeight="1" x14ac:dyDescent="0.2">
      <c r="B76" s="49">
        <v>44642</v>
      </c>
      <c r="C76" s="41">
        <v>1.0416666666666666E-2</v>
      </c>
      <c r="D76" s="50" t="s">
        <v>267</v>
      </c>
    </row>
    <row r="77" spans="2:4" ht="30.75" customHeight="1" x14ac:dyDescent="0.2">
      <c r="B77" s="49">
        <v>44642</v>
      </c>
      <c r="C77" s="41">
        <v>6.25E-2</v>
      </c>
      <c r="D77" s="50" t="s">
        <v>268</v>
      </c>
    </row>
    <row r="78" spans="2:4" ht="30.75" customHeight="1" x14ac:dyDescent="0.2">
      <c r="B78" s="49">
        <v>44642</v>
      </c>
      <c r="C78" s="41">
        <v>0.10416666666666667</v>
      </c>
      <c r="D78" s="50" t="s">
        <v>269</v>
      </c>
    </row>
    <row r="79" spans="2:4" ht="30.75" customHeight="1" thickBot="1" x14ac:dyDescent="0.25">
      <c r="B79" s="51">
        <v>44642</v>
      </c>
      <c r="C79" s="44">
        <v>2.0833333333333332E-2</v>
      </c>
      <c r="D79" s="52" t="s">
        <v>270</v>
      </c>
    </row>
    <row r="80" spans="2:4" ht="30.75" customHeight="1" thickTop="1" x14ac:dyDescent="0.2">
      <c r="B80" s="49">
        <v>44646</v>
      </c>
      <c r="C80" s="41">
        <v>6.25E-2</v>
      </c>
      <c r="D80" s="50" t="s">
        <v>292</v>
      </c>
    </row>
    <row r="81" spans="2:4" ht="30.75" customHeight="1" x14ac:dyDescent="0.2">
      <c r="B81" s="49">
        <v>44647</v>
      </c>
      <c r="C81" s="41">
        <v>6.25E-2</v>
      </c>
      <c r="D81" s="50" t="s">
        <v>293</v>
      </c>
    </row>
    <row r="82" spans="2:4" ht="30.75" customHeight="1" x14ac:dyDescent="0.2">
      <c r="B82" s="49">
        <v>44648</v>
      </c>
      <c r="C82" s="41">
        <v>2.0833333333333332E-2</v>
      </c>
      <c r="D82" s="50" t="s">
        <v>294</v>
      </c>
    </row>
    <row r="83" spans="2:4" ht="30.75" customHeight="1" x14ac:dyDescent="0.2">
      <c r="B83" s="49">
        <v>44650</v>
      </c>
      <c r="C83" s="41">
        <v>4.1666666666666664E-2</v>
      </c>
      <c r="D83" s="50" t="s">
        <v>298</v>
      </c>
    </row>
    <row r="84" spans="2:4" ht="30.75" customHeight="1" x14ac:dyDescent="0.2">
      <c r="B84" s="49">
        <v>44653</v>
      </c>
      <c r="C84" s="41">
        <v>0.11458333333333333</v>
      </c>
      <c r="D84" s="50" t="s">
        <v>299</v>
      </c>
    </row>
    <row r="85" spans="2:4" ht="30.75" customHeight="1" x14ac:dyDescent="0.2">
      <c r="B85" s="49">
        <v>44653</v>
      </c>
      <c r="C85" s="41">
        <v>1.0416666666666666E-2</v>
      </c>
      <c r="D85" s="50" t="s">
        <v>300</v>
      </c>
    </row>
    <row r="86" spans="2:4" ht="30.75" customHeight="1" x14ac:dyDescent="0.2">
      <c r="B86" s="49">
        <v>44656</v>
      </c>
      <c r="C86" s="41">
        <v>5.2083333333333336E-2</v>
      </c>
      <c r="D86" s="50" t="s">
        <v>301</v>
      </c>
    </row>
    <row r="87" spans="2:4" ht="30.75" customHeight="1" x14ac:dyDescent="0.2">
      <c r="B87" s="49">
        <v>44657</v>
      </c>
      <c r="C87" s="41">
        <v>6.9444444444444441E-3</v>
      </c>
      <c r="D87" s="50" t="s">
        <v>302</v>
      </c>
    </row>
    <row r="88" spans="2:4" ht="30.75" customHeight="1" x14ac:dyDescent="0.2"/>
    <row r="89" spans="2:4" ht="30.75" customHeight="1" x14ac:dyDescent="0.2"/>
    <row r="90" spans="2:4" ht="30.75" customHeight="1" x14ac:dyDescent="0.2"/>
    <row r="91" spans="2:4" ht="30.75" customHeight="1" x14ac:dyDescent="0.2"/>
    <row r="92" spans="2:4" ht="30.75" customHeight="1" x14ac:dyDescent="0.2"/>
    <row r="93" spans="2:4" ht="30.75" customHeight="1" x14ac:dyDescent="0.2"/>
    <row r="94" spans="2:4" ht="30.75" customHeight="1" x14ac:dyDescent="0.2"/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abSelected="1" topLeftCell="A52" workbookViewId="0">
      <selection activeCell="E71" sqref="E7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25" t="s">
        <v>84</v>
      </c>
      <c r="C1" s="126"/>
      <c r="D1" s="126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3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15">
        <v>2.0833333333333332E-2</v>
      </c>
      <c r="D55" s="119" t="s">
        <v>111</v>
      </c>
    </row>
    <row r="56" spans="2:4" ht="30.75" customHeight="1" x14ac:dyDescent="0.2">
      <c r="B56" s="59">
        <v>44629</v>
      </c>
      <c r="C56" s="55">
        <v>4.1666666666666664E-2</v>
      </c>
      <c r="D56" s="63" t="s">
        <v>271</v>
      </c>
    </row>
    <row r="57" spans="2:4" ht="30.75" customHeight="1" x14ac:dyDescent="0.2">
      <c r="B57" s="59">
        <v>44639</v>
      </c>
      <c r="C57" s="55">
        <v>4.1666666666666664E-2</v>
      </c>
      <c r="D57" s="63" t="s">
        <v>272</v>
      </c>
    </row>
    <row r="58" spans="2:4" ht="30.75" customHeight="1" x14ac:dyDescent="0.2">
      <c r="B58" s="59">
        <v>44642</v>
      </c>
      <c r="C58" s="55">
        <v>8.3333333333333329E-2</v>
      </c>
      <c r="D58" s="63" t="s">
        <v>272</v>
      </c>
    </row>
    <row r="59" spans="2:4" ht="30.75" customHeight="1" x14ac:dyDescent="0.2">
      <c r="B59" s="59">
        <v>44642</v>
      </c>
      <c r="C59" s="55">
        <v>3.125E-2</v>
      </c>
      <c r="D59" s="63" t="s">
        <v>111</v>
      </c>
    </row>
    <row r="60" spans="2:4" ht="30.75" customHeight="1" thickBot="1" x14ac:dyDescent="0.25">
      <c r="B60" s="61">
        <v>44643</v>
      </c>
      <c r="C60" s="57">
        <v>0.125</v>
      </c>
      <c r="D60" s="62" t="s">
        <v>287</v>
      </c>
    </row>
    <row r="61" spans="2:4" ht="30.75" customHeight="1" thickTop="1" x14ac:dyDescent="0.2">
      <c r="B61" s="59">
        <v>44646</v>
      </c>
      <c r="C61" s="55">
        <v>0.1875</v>
      </c>
      <c r="D61" s="63" t="s">
        <v>288</v>
      </c>
    </row>
    <row r="62" spans="2:4" ht="30.75" customHeight="1" x14ac:dyDescent="0.2">
      <c r="B62" s="59">
        <v>44648</v>
      </c>
      <c r="C62" s="55">
        <v>0.20833333333333334</v>
      </c>
      <c r="D62" s="63" t="s">
        <v>288</v>
      </c>
    </row>
    <row r="63" spans="2:4" ht="30.75" customHeight="1" x14ac:dyDescent="0.2">
      <c r="B63" s="59">
        <v>44648</v>
      </c>
      <c r="C63" s="55">
        <v>2.0833333333333332E-2</v>
      </c>
      <c r="D63" s="63" t="s">
        <v>111</v>
      </c>
    </row>
    <row r="64" spans="2:4" ht="30.75" customHeight="1" x14ac:dyDescent="0.2">
      <c r="B64" s="59">
        <v>44650</v>
      </c>
      <c r="C64" s="55">
        <v>3.125E-2</v>
      </c>
      <c r="D64" s="63" t="s">
        <v>295</v>
      </c>
    </row>
    <row r="65" spans="2:4" ht="30.75" customHeight="1" x14ac:dyDescent="0.2">
      <c r="B65" s="59">
        <v>44650</v>
      </c>
      <c r="C65" s="55">
        <v>1.0416666666666666E-2</v>
      </c>
      <c r="D65" s="63" t="s">
        <v>111</v>
      </c>
    </row>
    <row r="66" spans="2:4" ht="30.75" customHeight="1" x14ac:dyDescent="0.2">
      <c r="B66" s="59">
        <v>44656</v>
      </c>
      <c r="C66" s="55">
        <v>6.25E-2</v>
      </c>
      <c r="D66" s="63" t="s">
        <v>303</v>
      </c>
    </row>
    <row r="67" spans="2:4" ht="30.75" customHeight="1" x14ac:dyDescent="0.2">
      <c r="B67" s="59">
        <v>44657</v>
      </c>
      <c r="C67" s="55">
        <v>8.3333333333333329E-2</v>
      </c>
      <c r="D67" s="63" t="s">
        <v>303</v>
      </c>
    </row>
    <row r="68" spans="2:4" ht="30.75" customHeight="1" x14ac:dyDescent="0.2">
      <c r="B68" s="59">
        <v>44657</v>
      </c>
      <c r="C68" s="55">
        <v>4.1666666666666664E-2</v>
      </c>
      <c r="D68" s="63" t="s">
        <v>111</v>
      </c>
    </row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2022-04-06T16:17:58Z</dcterms:modified>
</cp:coreProperties>
</file>