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726C89E2-E2E3-2D4B-BF07-EEDCA4139C5E}"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10" i="11" s="1"/>
  <c r="E11" i="11" s="1"/>
  <c r="F11" i="11" s="1"/>
  <c r="F9" i="11"/>
  <c r="H37" i="11"/>
  <c r="H74" i="11"/>
  <c r="H73" i="11"/>
  <c r="H72" i="11"/>
  <c r="H71" i="11"/>
  <c r="H69" i="11"/>
  <c r="H68" i="11"/>
  <c r="H67" i="11"/>
  <c r="H66" i="11"/>
  <c r="H64" i="11"/>
  <c r="H63" i="11"/>
  <c r="H62" i="11"/>
  <c r="H61" i="11"/>
  <c r="H59" i="11"/>
  <c r="H58" i="11"/>
  <c r="H57" i="11"/>
  <c r="H56" i="11"/>
  <c r="H49" i="11"/>
  <c r="H43" i="11"/>
  <c r="H29" i="11"/>
  <c r="E13" i="11" l="1"/>
  <c r="F13" i="11" s="1"/>
  <c r="E14" i="11" s="1"/>
  <c r="F14" i="11" s="1"/>
  <c r="E15" i="11" s="1"/>
  <c r="I6" i="11"/>
  <c r="I7" i="11" s="1"/>
  <c r="H76" i="11"/>
  <c r="H23" i="11"/>
  <c r="H16" i="11"/>
  <c r="H12" i="11"/>
  <c r="H8" i="11"/>
  <c r="F15" i="11" l="1"/>
  <c r="E17" i="11" s="1"/>
  <c r="E22" i="11"/>
  <c r="H9" i="11"/>
  <c r="E28" i="11" l="1"/>
  <c r="F22" i="11"/>
  <c r="E24" i="11" s="1"/>
  <c r="F17" i="11"/>
  <c r="E18" i="11"/>
  <c r="H17" i="11"/>
  <c r="H22" i="11"/>
  <c r="H10" i="11"/>
  <c r="H13" i="11"/>
  <c r="J6" i="11"/>
  <c r="I5" i="11"/>
  <c r="F18" i="11" l="1"/>
  <c r="H18" i="11"/>
  <c r="E27" i="11"/>
  <c r="F24" i="11"/>
  <c r="H24" i="11" s="1"/>
  <c r="E26" i="11"/>
  <c r="E25" i="11"/>
  <c r="E36" i="11"/>
  <c r="E42" i="11" s="1"/>
  <c r="E48" i="11" s="1"/>
  <c r="K6" i="11"/>
  <c r="J7" i="11"/>
  <c r="H14" i="11"/>
  <c r="H11" i="11"/>
  <c r="F46" i="11" l="1"/>
  <c r="E55" i="11"/>
  <c r="F47" i="11"/>
  <c r="F39" i="11"/>
  <c r="F40" i="11" s="1"/>
  <c r="F41" i="11" s="1"/>
  <c r="E44" i="11"/>
  <c r="F42" i="11"/>
  <c r="H42" i="11" s="1"/>
  <c r="F26" i="11"/>
  <c r="H26" i="11"/>
  <c r="F27" i="11"/>
  <c r="F28" i="11" s="1"/>
  <c r="H27" i="11"/>
  <c r="F25" i="11"/>
  <c r="H25" i="11" s="1"/>
  <c r="E21" i="11"/>
  <c r="E20" i="11"/>
  <c r="E19" i="11"/>
  <c r="L6" i="11"/>
  <c r="K7" i="11"/>
  <c r="H15" i="11"/>
  <c r="F44" i="11" l="1"/>
  <c r="F48" i="11"/>
  <c r="F19" i="11"/>
  <c r="H19" i="11"/>
  <c r="E30" i="11"/>
  <c r="H28" i="11"/>
  <c r="F20" i="11"/>
  <c r="H20" i="11"/>
  <c r="F21" i="11"/>
  <c r="H21" i="11"/>
  <c r="F36" i="11"/>
  <c r="E38" i="11" s="1"/>
  <c r="E39" i="11" s="1"/>
  <c r="E40" i="11" s="1"/>
  <c r="E41" i="11" s="1"/>
  <c r="M6" i="11"/>
  <c r="L7" i="11"/>
  <c r="H48" i="11" l="1"/>
  <c r="E50" i="11"/>
  <c r="E45" i="11"/>
  <c r="E47" i="11"/>
  <c r="H44" i="11"/>
  <c r="F55" i="11"/>
  <c r="H55" i="11"/>
  <c r="E60" i="11"/>
  <c r="F30" i="11"/>
  <c r="H30" i="11" s="1"/>
  <c r="E31" i="11"/>
  <c r="H36" i="11"/>
  <c r="F38" i="11"/>
  <c r="H38" i="11" s="1"/>
  <c r="N6" i="11"/>
  <c r="M7" i="11"/>
  <c r="F50" i="11" l="1"/>
  <c r="E51" i="11" s="1"/>
  <c r="H50" i="11"/>
  <c r="H47" i="11"/>
  <c r="F45" i="11"/>
  <c r="E65" i="11"/>
  <c r="F60" i="11"/>
  <c r="H60" i="11" s="1"/>
  <c r="F31" i="11"/>
  <c r="E32" i="11" s="1"/>
  <c r="H31" i="11"/>
  <c r="H39" i="11"/>
  <c r="O6" i="11"/>
  <c r="N7" i="11"/>
  <c r="F51" i="11" l="1"/>
  <c r="H51" i="11"/>
  <c r="H45" i="11"/>
  <c r="E46" i="11"/>
  <c r="H46" i="11" s="1"/>
  <c r="E70" i="11"/>
  <c r="F65" i="11"/>
  <c r="H65" i="11" s="1"/>
  <c r="F32" i="11"/>
  <c r="H32" i="11"/>
  <c r="H40" i="11"/>
  <c r="P6" i="11"/>
  <c r="O7" i="11"/>
  <c r="F70" i="11" l="1"/>
  <c r="E75" i="11"/>
  <c r="H70" i="11"/>
  <c r="E33" i="11"/>
  <c r="F33" i="11" s="1"/>
  <c r="H33" i="11" s="1"/>
  <c r="E34" i="11"/>
  <c r="E35" i="11"/>
  <c r="F35" i="11" s="1"/>
  <c r="P7" i="11"/>
  <c r="Q6" i="11"/>
  <c r="P5" i="11"/>
  <c r="F75" i="11" l="1"/>
  <c r="H75" i="11" s="1"/>
  <c r="F34" i="11"/>
  <c r="H34" i="11"/>
  <c r="R6" i="1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<sst xmlns="http://schemas.openxmlformats.org/spreadsheetml/2006/main" count="138" uniqueCount="94">
  <si>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</si>
  <si>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</si>
  <si>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</si>
  <si>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</si>
  <si>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</si>
  <si>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</si>
  <si>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</si>
  <si>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</si>
  <si>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</si>
  <si>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</si>
  <si>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</si>
  <si>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</si>
  <si>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</si>
  <si>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</si>
  <si>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</si>
  <si>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</si>
  <si>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</si>
  <si>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</si>
  <si>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</si>
  <si>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</si>
  <si>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</si>
  <si>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</si>
  <si>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</si>
  <si>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</si>
  <si>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</si>
  <si>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</si>
  <si>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</si>
  <si>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</si>
  <si>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</si>
  <si>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</si>
  <si>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</si>
  <si>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</si>
  <si>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</si>
  <si>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</si>
  <si>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</si>
  <si>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</si>
  <si>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</si>
  <si>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</si>
  <si>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</si>
  <si>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</si>
  <si>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</si>
  <si>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</si>
  <si>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</si>
  <si>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</si>
  <si>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</si>
  <si>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</si>
  <si>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</si>
  <si>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</si>
  <si>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</si>
  <si>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</si>
  <si>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</si>
  <si>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</si>
  <si>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</si>
  <si>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</si>
  <si>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</si>
  <si>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</si>
  <si>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</si>
  <si>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</si>
  <si>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</si>
  <si>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</si>
  <si>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</si>
  <si>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</si>
  <si>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</si>
  <si>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</si>
  <si>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</si>
  <si>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</si>
  <si>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</si>
  <si>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</si>
  <si>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</si>
  <si>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</si>
  <si>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</si>
  <si>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</si>
  <si>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</si>
  <si>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</si>
  <si>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</si>
  <si>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</si>
  <si>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</si>
  <si>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</si>
  <si>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</si>
  <si>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Phase : Point de contrôle (A2.2) (Réunion 5) - Sprint 3</t>
  </si>
  <si>
    <t>Phase : Point de contrôle (A3.1) (Réunion 1) - Sprint 4</t>
  </si>
  <si>
    <t>Phase : A4 (Réunion 3) - Sprint 5</t>
  </si>
  <si>
    <t>Phase : Point de contrôle (A3.2) (Réunion 2) - Sprint 5</t>
  </si>
  <si>
    <t>Phase : A5 (Réunion 4) - Sprint 6</t>
  </si>
  <si>
    <t>Phase : Finale - Sprint 6</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</si>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</sst>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9"/>
  <sheetViews>
    <sheetView showGridLines="0" tabSelected="1" showRuler="0" zoomScale="106" zoomScaleNormal="100" zoomScalePageLayoutView="70" workbookViewId="0">
      <pane ySplit="7" topLeftCell="A46" activePane="bottomLeft" state="frozen"/>
      <selection pane="bottomLeft" activeCell="D42" sqref="D42"/>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8" t="s">
        <v>36</v>
      </c>
      <c r="C2" s="1"/>
      <c r="D2" s="2"/>
      <c r="E2" s="4"/>
      <c r="F2" s="19"/>
      <c r="H2" s="2"/>
      <c r="I2" s="10"/>
    </row>
    <row r="3" spans="1:64" ht="30" customHeight="1" x14ac:dyDescent="0.3">
      <c r="A3" s="21"/>
      <c r="B3" s="48"/>
      <c r="C3" s="1"/>
      <c r="D3" s="2"/>
      <c r="E3" s="4"/>
      <c r="F3" s="19"/>
      <c r="H3" s="2"/>
      <c r="I3" s="10"/>
    </row>
    <row r="4" spans="1:64" ht="14.5" customHeight="1" x14ac:dyDescent="0.2">
      <c r="A4" s="20" t="s">
        <v>1</v>
      </c>
      <c r="B4" s="48"/>
      <c r="C4" s="45" t="s">
        <v>12</v>
      </c>
      <c r="D4" s="46"/>
      <c r="E4" s="44">
        <v>44459</v>
      </c>
      <c r="F4" s="44"/>
    </row>
    <row r="5" spans="1:64" ht="30" customHeight="1" x14ac:dyDescent="0.2">
      <c r="A5" s="21" t="s">
        <v>2</v>
      </c>
      <c r="C5" s="45" t="s">
        <v>13</v>
      </c>
      <c r="D5" s="46"/>
      <c r="E5" s="36">
        <v>18</v>
      </c>
      <c r="I5" s="41">
        <f>I6</f>
        <v>44578</v>
      </c>
      <c r="J5" s="42"/>
      <c r="K5" s="42"/>
      <c r="L5" s="42"/>
      <c r="M5" s="42"/>
      <c r="N5" s="42"/>
      <c r="O5" s="43"/>
      <c r="P5" s="41">
        <f>P6</f>
        <v>44585</v>
      </c>
      <c r="Q5" s="42"/>
      <c r="R5" s="42"/>
      <c r="S5" s="42"/>
      <c r="T5" s="42"/>
      <c r="U5" s="42"/>
      <c r="V5" s="43"/>
      <c r="W5" s="41">
        <f>W6</f>
        <v>44592</v>
      </c>
      <c r="X5" s="42"/>
      <c r="Y5" s="42"/>
      <c r="Z5" s="42"/>
      <c r="AA5" s="42"/>
      <c r="AB5" s="42"/>
      <c r="AC5" s="43"/>
      <c r="AD5" s="41">
        <f>AD6</f>
        <v>44599</v>
      </c>
      <c r="AE5" s="42"/>
      <c r="AF5" s="42"/>
      <c r="AG5" s="42"/>
      <c r="AH5" s="42"/>
      <c r="AI5" s="42"/>
      <c r="AJ5" s="43"/>
      <c r="AK5" s="41">
        <f>AK6</f>
        <v>44606</v>
      </c>
      <c r="AL5" s="42"/>
      <c r="AM5" s="42"/>
      <c r="AN5" s="42"/>
      <c r="AO5" s="42"/>
      <c r="AP5" s="42"/>
      <c r="AQ5" s="43"/>
      <c r="AR5" s="41">
        <f>AR6</f>
        <v>44613</v>
      </c>
      <c r="AS5" s="42"/>
      <c r="AT5" s="42"/>
      <c r="AU5" s="42"/>
      <c r="AV5" s="42"/>
      <c r="AW5" s="42"/>
      <c r="AX5" s="43"/>
      <c r="AY5" s="41">
        <f>AY6</f>
        <v>44620</v>
      </c>
      <c r="AZ5" s="42"/>
      <c r="BA5" s="42"/>
      <c r="BB5" s="42"/>
      <c r="BC5" s="42"/>
      <c r="BD5" s="42"/>
      <c r="BE5" s="43"/>
      <c r="BF5" s="41">
        <f>BF6</f>
        <v>44627</v>
      </c>
      <c r="BG5" s="42"/>
      <c r="BH5" s="42"/>
      <c r="BI5" s="42"/>
      <c r="BJ5" s="42"/>
      <c r="BK5" s="42"/>
      <c r="BL5" s="43"/>
    </row>
    <row r="6" spans="1:64" ht="15" customHeight="1" x14ac:dyDescent="0.2">
      <c r="A6" s="21" t="s">
        <v>3</v>
      </c>
      <c r="B6" s="47"/>
      <c r="C6" s="47"/>
      <c r="D6" s="47"/>
      <c r="E6" s="47"/>
      <c r="F6" s="47"/>
      <c r="G6" s="47"/>
      <c r="I6" s="31">
        <f>Début_Projet-WEEKDAY(Début_Projet,1)+2+7*(Semaine_Affichage-1)</f>
        <v>44578</v>
      </c>
      <c r="J6" s="32">
        <f>I6+1</f>
        <v>44579</v>
      </c>
      <c r="K6" s="32">
        <f t="shared" ref="K6:AX6" si="0">J6+1</f>
        <v>44580</v>
      </c>
      <c r="L6" s="32">
        <f t="shared" si="0"/>
        <v>44581</v>
      </c>
      <c r="M6" s="32">
        <f t="shared" si="0"/>
        <v>44582</v>
      </c>
      <c r="N6" s="32">
        <f t="shared" si="0"/>
        <v>44583</v>
      </c>
      <c r="O6" s="33">
        <f t="shared" si="0"/>
        <v>44584</v>
      </c>
      <c r="P6" s="31">
        <f>O6+1</f>
        <v>44585</v>
      </c>
      <c r="Q6" s="32">
        <f>P6+1</f>
        <v>44586</v>
      </c>
      <c r="R6" s="32">
        <f t="shared" si="0"/>
        <v>44587</v>
      </c>
      <c r="S6" s="32">
        <f t="shared" si="0"/>
        <v>44588</v>
      </c>
      <c r="T6" s="32">
        <f t="shared" si="0"/>
        <v>44589</v>
      </c>
      <c r="U6" s="32">
        <f t="shared" si="0"/>
        <v>44590</v>
      </c>
      <c r="V6" s="33">
        <f t="shared" si="0"/>
        <v>44591</v>
      </c>
      <c r="W6" s="31">
        <f>V6+1</f>
        <v>44592</v>
      </c>
      <c r="X6" s="32">
        <f>W6+1</f>
        <v>44593</v>
      </c>
      <c r="Y6" s="32">
        <f t="shared" si="0"/>
        <v>44594</v>
      </c>
      <c r="Z6" s="32">
        <f t="shared" si="0"/>
        <v>44595</v>
      </c>
      <c r="AA6" s="32">
        <f t="shared" si="0"/>
        <v>44596</v>
      </c>
      <c r="AB6" s="32">
        <f t="shared" si="0"/>
        <v>44597</v>
      </c>
      <c r="AC6" s="33">
        <f t="shared" si="0"/>
        <v>44598</v>
      </c>
      <c r="AD6" s="31">
        <f>AC6+1</f>
        <v>44599</v>
      </c>
      <c r="AE6" s="32">
        <f>AD6+1</f>
        <v>44600</v>
      </c>
      <c r="AF6" s="32">
        <f t="shared" si="0"/>
        <v>44601</v>
      </c>
      <c r="AG6" s="32">
        <f t="shared" si="0"/>
        <v>44602</v>
      </c>
      <c r="AH6" s="32">
        <f t="shared" si="0"/>
        <v>44603</v>
      </c>
      <c r="AI6" s="32">
        <f t="shared" si="0"/>
        <v>44604</v>
      </c>
      <c r="AJ6" s="33">
        <f t="shared" si="0"/>
        <v>44605</v>
      </c>
      <c r="AK6" s="31">
        <f>AJ6+1</f>
        <v>44606</v>
      </c>
      <c r="AL6" s="32">
        <f>AK6+1</f>
        <v>44607</v>
      </c>
      <c r="AM6" s="32">
        <f t="shared" si="0"/>
        <v>44608</v>
      </c>
      <c r="AN6" s="32">
        <f t="shared" si="0"/>
        <v>44609</v>
      </c>
      <c r="AO6" s="32">
        <f t="shared" si="0"/>
        <v>44610</v>
      </c>
      <c r="AP6" s="32">
        <f t="shared" si="0"/>
        <v>44611</v>
      </c>
      <c r="AQ6" s="33">
        <f t="shared" si="0"/>
        <v>44612</v>
      </c>
      <c r="AR6" s="31">
        <f>AQ6+1</f>
        <v>44613</v>
      </c>
      <c r="AS6" s="32">
        <f>AR6+1</f>
        <v>44614</v>
      </c>
      <c r="AT6" s="32">
        <f t="shared" si="0"/>
        <v>44615</v>
      </c>
      <c r="AU6" s="32">
        <f t="shared" si="0"/>
        <v>44616</v>
      </c>
      <c r="AV6" s="32">
        <f t="shared" si="0"/>
        <v>44617</v>
      </c>
      <c r="AW6" s="32">
        <f t="shared" si="0"/>
        <v>44618</v>
      </c>
      <c r="AX6" s="33">
        <f t="shared" si="0"/>
        <v>44619</v>
      </c>
      <c r="AY6" s="31">
        <f>AX6+1</f>
        <v>44620</v>
      </c>
      <c r="AZ6" s="32">
        <f>AY6+1</f>
        <v>44621</v>
      </c>
      <c r="BA6" s="32">
        <f t="shared" ref="BA6:BE6" si="1">AZ6+1</f>
        <v>44622</v>
      </c>
      <c r="BB6" s="32">
        <f t="shared" si="1"/>
        <v>44623</v>
      </c>
      <c r="BC6" s="32">
        <f t="shared" si="1"/>
        <v>44624</v>
      </c>
      <c r="BD6" s="32">
        <f t="shared" si="1"/>
        <v>44625</v>
      </c>
      <c r="BE6" s="33">
        <f t="shared" si="1"/>
        <v>44626</v>
      </c>
      <c r="BF6" s="31">
        <f>BE6+1</f>
        <v>44627</v>
      </c>
      <c r="BG6" s="32">
        <f>BF6+1</f>
        <v>44628</v>
      </c>
      <c r="BH6" s="32">
        <f t="shared" ref="BH6:BL6" si="2">BG6+1</f>
        <v>44629</v>
      </c>
      <c r="BI6" s="32">
        <f t="shared" si="2"/>
        <v>44630</v>
      </c>
      <c r="BJ6" s="32">
        <f t="shared" si="2"/>
        <v>44631</v>
      </c>
      <c r="BK6" s="32">
        <f t="shared" si="2"/>
        <v>44632</v>
      </c>
      <c r="BL6" s="33">
        <f t="shared" si="2"/>
        <v>44633</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76"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f>E9</f>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f>Début_Projet</f>
        <v>44459</v>
      </c>
      <c r="F10" s="34">
        <f>E10+8</f>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f>F10</f>
        <v>44467</v>
      </c>
      <c r="F11" s="34">
        <f>E11</f>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64</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f>E10</f>
        <v>44459</v>
      </c>
      <c r="F13" s="34">
        <f>E13+6</f>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f>F13+1</f>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f>F14+1</f>
        <v>44470</v>
      </c>
      <c r="F15" s="34">
        <f>E15</f>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66</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f>F15</f>
        <v>44470</v>
      </c>
      <c r="F17" s="34">
        <f>E17+3</f>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f>E17+1</f>
        <v>44471</v>
      </c>
      <c r="F18" s="34">
        <f>E18+7</f>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f>F18</f>
        <v>44478</v>
      </c>
      <c r="F19" s="34">
        <f>E19+9</f>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f>F18</f>
        <v>44478</v>
      </c>
      <c r="F20" s="34">
        <f>E20+7</f>
        <v>44485</v>
      </c>
      <c r="G20" s="13"/>
      <c r="H20" s="13">
        <f t="shared" si="5"/>
        <v>8</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f>F18</f>
        <v>44478</v>
      </c>
      <c r="F21" s="34">
        <f>E21+4</f>
        <v>44482</v>
      </c>
      <c r="G21" s="13"/>
      <c r="H21" s="13">
        <f t="shared" si="5"/>
        <v>5</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f>E15+18</f>
        <v>44488</v>
      </c>
      <c r="F22" s="34">
        <f>E22</f>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67</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f>F22</f>
        <v>44488</v>
      </c>
      <c r="F24" s="34">
        <f>E24+6</f>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f>E24+1</f>
        <v>44489</v>
      </c>
      <c r="F25" s="34">
        <f>E25+11</f>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f>E24+1</f>
        <v>44489</v>
      </c>
      <c r="F26" s="34">
        <f>E26+11</f>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f>E24+1</f>
        <v>44489</v>
      </c>
      <c r="F27" s="34">
        <f>E27+11</f>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f>E22+17</f>
        <v>44505</v>
      </c>
      <c r="F28" s="40">
        <f>E28</f>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68</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t="s">
        <v>76</v>
      </c>
      <c r="D30" s="16">
        <v>1</v>
      </c>
      <c r="E30" s="34">
        <f>F28</f>
        <v>44505</v>
      </c>
      <c r="F30" s="34">
        <f>E30+3</f>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f>E30+1</f>
        <v>44506</v>
      </c>
      <c r="F31" s="34">
        <f>E31+2</f>
        <v>44508</v>
      </c>
      <c r="G31" s="13"/>
      <c r="H31" s="13">
        <f t="shared" si="5"/>
        <v>3</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65</v>
      </c>
      <c r="C32" s="25" t="s">
        <v>39</v>
      </c>
      <c r="D32" s="16">
        <v>1</v>
      </c>
      <c r="E32" s="34">
        <f>F31</f>
        <v>44508</v>
      </c>
      <c r="F32" s="34">
        <f>E32+6</f>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70</v>
      </c>
      <c r="C33" s="25" t="s">
        <v>35</v>
      </c>
      <c r="D33" s="16">
        <v>1</v>
      </c>
      <c r="E33" s="34">
        <f>F32+1</f>
        <v>44515</v>
      </c>
      <c r="F33" s="34">
        <f>E33+9</f>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71</v>
      </c>
      <c r="C34" s="25" t="s">
        <v>37</v>
      </c>
      <c r="D34" s="16">
        <v>1</v>
      </c>
      <c r="E34" s="34">
        <f>F32+1</f>
        <v>44515</v>
      </c>
      <c r="F34" s="34">
        <f>E34+6</f>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78</v>
      </c>
      <c r="C35" s="25" t="s">
        <v>39</v>
      </c>
      <c r="D35" s="16">
        <v>1</v>
      </c>
      <c r="E35" s="34">
        <f>F32+1</f>
        <v>44515</v>
      </c>
      <c r="F35" s="34">
        <f>E35+10</f>
        <v>44525</v>
      </c>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53</v>
      </c>
      <c r="C36" s="25" t="s">
        <v>33</v>
      </c>
      <c r="D36" s="16">
        <v>1</v>
      </c>
      <c r="E36" s="34">
        <f>E28+21</f>
        <v>44526</v>
      </c>
      <c r="F36" s="34">
        <f>E36</f>
        <v>44526</v>
      </c>
      <c r="G36" s="13"/>
      <c r="H36" s="13">
        <f t="shared" si="5"/>
        <v>1</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t="s">
        <v>9</v>
      </c>
      <c r="B37" s="14" t="s">
        <v>79</v>
      </c>
      <c r="C37" s="24"/>
      <c r="D37" s="15"/>
      <c r="E37" s="29"/>
      <c r="F37" s="30"/>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72</v>
      </c>
      <c r="C38" s="25" t="s">
        <v>76</v>
      </c>
      <c r="D38" s="16">
        <v>1</v>
      </c>
      <c r="E38" s="34">
        <f>F36+1</f>
        <v>44527</v>
      </c>
      <c r="F38" s="34">
        <f>E38+2</f>
        <v>44529</v>
      </c>
      <c r="G38" s="13"/>
      <c r="H38" s="13">
        <f t="shared" si="5"/>
        <v>3</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t="s">
        <v>77</v>
      </c>
      <c r="C39" s="25" t="s">
        <v>37</v>
      </c>
      <c r="D39" s="16">
        <v>1</v>
      </c>
      <c r="E39" s="34">
        <f>E38+1</f>
        <v>44528</v>
      </c>
      <c r="F39" s="34">
        <f>E42-1</f>
        <v>44546</v>
      </c>
      <c r="G39" s="13"/>
      <c r="H39" s="13">
        <f t="shared" si="5"/>
        <v>19</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27" t="s">
        <v>88</v>
      </c>
      <c r="C40" s="25" t="s">
        <v>39</v>
      </c>
      <c r="D40" s="16">
        <v>0.8</v>
      </c>
      <c r="E40" s="34">
        <f>E39</f>
        <v>44528</v>
      </c>
      <c r="F40" s="34">
        <f>F39</f>
        <v>44546</v>
      </c>
      <c r="G40" s="13"/>
      <c r="H40" s="13">
        <f t="shared" si="5"/>
        <v>19</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85</v>
      </c>
      <c r="C41" s="25" t="s">
        <v>86</v>
      </c>
      <c r="D41" s="16">
        <v>1</v>
      </c>
      <c r="E41" s="34">
        <f>E40</f>
        <v>44528</v>
      </c>
      <c r="F41" s="34">
        <f>F40</f>
        <v>44546</v>
      </c>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73</v>
      </c>
      <c r="C42" s="25" t="s">
        <v>33</v>
      </c>
      <c r="D42" s="16">
        <v>1</v>
      </c>
      <c r="E42" s="34">
        <f>E36+21</f>
        <v>44547</v>
      </c>
      <c r="F42" s="34">
        <f>E42</f>
        <v>44547</v>
      </c>
      <c r="G42" s="13"/>
      <c r="H42" s="13">
        <f t="shared" si="5"/>
        <v>1</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t="s">
        <v>9</v>
      </c>
      <c r="B43" s="14" t="s">
        <v>69</v>
      </c>
      <c r="C43" s="24"/>
      <c r="D43" s="15"/>
      <c r="E43" s="29"/>
      <c r="F43" s="30"/>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74</v>
      </c>
      <c r="C44" s="25" t="s">
        <v>35</v>
      </c>
      <c r="D44" s="16">
        <v>1</v>
      </c>
      <c r="E44" s="34">
        <f>E42</f>
        <v>44547</v>
      </c>
      <c r="F44" s="34">
        <f>E44+1</f>
        <v>44548</v>
      </c>
      <c r="G44" s="13"/>
      <c r="H44" s="13">
        <f t="shared" si="5"/>
        <v>2</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75</v>
      </c>
      <c r="C45" s="25" t="s">
        <v>33</v>
      </c>
      <c r="D45" s="16">
        <v>1</v>
      </c>
      <c r="E45" s="34">
        <f>F44+1</f>
        <v>44549</v>
      </c>
      <c r="F45" s="34">
        <f>E45+7</f>
        <v>44556</v>
      </c>
      <c r="G45" s="13"/>
      <c r="H45" s="13">
        <f t="shared" si="5"/>
        <v>8</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27" t="s">
        <v>89</v>
      </c>
      <c r="C46" s="25" t="s">
        <v>37</v>
      </c>
      <c r="D46" s="16">
        <v>1</v>
      </c>
      <c r="E46" s="34">
        <f>F45</f>
        <v>44556</v>
      </c>
      <c r="F46" s="34">
        <f>E48-1</f>
        <v>44585</v>
      </c>
      <c r="G46" s="13"/>
      <c r="H46" s="13">
        <f t="shared" si="5"/>
        <v>30</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87</v>
      </c>
      <c r="C47" s="25" t="s">
        <v>90</v>
      </c>
      <c r="D47" s="16">
        <v>0.8</v>
      </c>
      <c r="E47" s="34">
        <f>F44+1</f>
        <v>44549</v>
      </c>
      <c r="F47" s="34">
        <f>E48-1</f>
        <v>44585</v>
      </c>
      <c r="G47" s="13"/>
      <c r="H47" s="13">
        <f t="shared" si="5"/>
        <v>37</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37" t="s">
        <v>47</v>
      </c>
      <c r="C48" s="38" t="s">
        <v>33</v>
      </c>
      <c r="D48" s="39">
        <v>0</v>
      </c>
      <c r="E48" s="40">
        <f>E42+39</f>
        <v>44586</v>
      </c>
      <c r="F48" s="40">
        <f>E48</f>
        <v>44586</v>
      </c>
      <c r="G48" s="13"/>
      <c r="H48" s="13">
        <f t="shared" si="5"/>
        <v>1</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t="s">
        <v>9</v>
      </c>
      <c r="B49" s="14" t="s">
        <v>80</v>
      </c>
      <c r="C49" s="24"/>
      <c r="D49" s="15"/>
      <c r="E49" s="29"/>
      <c r="F49" s="30"/>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48</v>
      </c>
      <c r="C50" s="25"/>
      <c r="D50" s="16">
        <v>0</v>
      </c>
      <c r="E50" s="34">
        <f>F48</f>
        <v>44586</v>
      </c>
      <c r="F50" s="34">
        <f>E50</f>
        <v>44586</v>
      </c>
      <c r="G50" s="13"/>
      <c r="H50" s="13">
        <f t="shared" si="5"/>
        <v>1</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t="s">
        <v>49</v>
      </c>
      <c r="C51" s="25" t="s">
        <v>33</v>
      </c>
      <c r="D51" s="16">
        <v>0</v>
      </c>
      <c r="E51" s="34">
        <f>F50+1</f>
        <v>44587</v>
      </c>
      <c r="F51" s="34">
        <f>E51+7</f>
        <v>44594</v>
      </c>
      <c r="G51" s="13"/>
      <c r="H51" s="13">
        <f t="shared" si="5"/>
        <v>8</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91</v>
      </c>
      <c r="C52" s="25"/>
      <c r="D52" s="16">
        <v>0</v>
      </c>
      <c r="E52" s="34"/>
      <c r="F52" s="34"/>
      <c r="G52" s="13"/>
      <c r="H52" s="13"/>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92</v>
      </c>
      <c r="C53" s="25"/>
      <c r="D53" s="16">
        <v>0</v>
      </c>
      <c r="E53" s="34"/>
      <c r="F53" s="34"/>
      <c r="G53" s="13"/>
      <c r="H53" s="13"/>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t="s">
        <v>93</v>
      </c>
      <c r="C54" s="25"/>
      <c r="D54" s="16">
        <v>0</v>
      </c>
      <c r="E54" s="34"/>
      <c r="F54" s="34"/>
      <c r="G54" s="13"/>
      <c r="H54" s="13"/>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27" t="s">
        <v>50</v>
      </c>
      <c r="C55" s="25" t="s">
        <v>33</v>
      </c>
      <c r="D55" s="16">
        <v>0</v>
      </c>
      <c r="E55" s="34">
        <f>E48+27</f>
        <v>44613</v>
      </c>
      <c r="F55" s="34">
        <f>E55+12</f>
        <v>44625</v>
      </c>
      <c r="G55" s="13"/>
      <c r="H55" s="13">
        <f t="shared" si="5"/>
        <v>13</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t="s">
        <v>9</v>
      </c>
      <c r="B56" s="14" t="s">
        <v>82</v>
      </c>
      <c r="C56" s="24"/>
      <c r="D56" s="15"/>
      <c r="E56" s="29"/>
      <c r="F56" s="30"/>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51</v>
      </c>
      <c r="C57" s="25"/>
      <c r="D57" s="16">
        <v>0</v>
      </c>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52</v>
      </c>
      <c r="C58" s="25" t="s">
        <v>33</v>
      </c>
      <c r="D58" s="16">
        <v>0</v>
      </c>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c r="C59" s="25"/>
      <c r="D59" s="16"/>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54</v>
      </c>
      <c r="C60" s="25" t="s">
        <v>33</v>
      </c>
      <c r="D60" s="16">
        <v>0</v>
      </c>
      <c r="E60" s="34">
        <f>E55+28</f>
        <v>44641</v>
      </c>
      <c r="F60" s="34">
        <f>E60+12</f>
        <v>44653</v>
      </c>
      <c r="G60" s="13"/>
      <c r="H60" s="13">
        <f t="shared" si="5"/>
        <v>13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t="s">
        <v>9</v>
      </c>
      <c r="B61" s="14" t="s">
        <v>81</v>
      </c>
      <c r="C61" s="24"/>
      <c r="D61" s="15"/>
      <c r="E61" s="29"/>
      <c r="F61" s="30"/>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t="s">
        <v>55</v>
      </c>
      <c r="C62" s="25"/>
      <c r="D62" s="16">
        <v>0</v>
      </c>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t="s">
        <v>56</v>
      </c>
      <c r="C63" s="25" t="s">
        <v>33</v>
      </c>
      <c r="D63" s="16">
        <v>0</v>
      </c>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c r="C64" s="25"/>
      <c r="D64" s="16"/>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37" t="s">
        <v>57</v>
      </c>
      <c r="C65" s="38" t="s">
        <v>33</v>
      </c>
      <c r="D65" s="39">
        <v>0</v>
      </c>
      <c r="E65" s="40">
        <f>E60+14</f>
        <v>44655</v>
      </c>
      <c r="F65" s="40">
        <f>E65+12</f>
        <v>44667</v>
      </c>
      <c r="G65" s="13"/>
      <c r="H65" s="13">
        <f t="shared" si="5"/>
        <v>13</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t="s">
        <v>9</v>
      </c>
      <c r="B66" s="14" t="s">
        <v>83</v>
      </c>
      <c r="C66" s="24"/>
      <c r="D66" s="15"/>
      <c r="E66" s="29"/>
      <c r="F66" s="30"/>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s="3" customFormat="1" ht="30" customHeight="1" thickBot="1" x14ac:dyDescent="0.25">
      <c r="A67" s="20"/>
      <c r="B67" s="27" t="s">
        <v>58</v>
      </c>
      <c r="C67" s="25"/>
      <c r="D67" s="16">
        <v>0</v>
      </c>
      <c r="E67" s="34"/>
      <c r="F67" s="34"/>
      <c r="G67" s="13"/>
      <c r="H67" s="13" t="str">
        <f t="shared" si="5"/>
        <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s="3" customFormat="1" ht="30" customHeight="1" thickBot="1" x14ac:dyDescent="0.25">
      <c r="A68" s="20"/>
      <c r="B68" s="27" t="s">
        <v>59</v>
      </c>
      <c r="C68" s="25" t="s">
        <v>33</v>
      </c>
      <c r="D68" s="16">
        <v>0</v>
      </c>
      <c r="E68" s="34"/>
      <c r="F68" s="34"/>
      <c r="G68" s="13"/>
      <c r="H68" s="13" t="str">
        <f t="shared" si="5"/>
        <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row r="69" spans="1:64" s="3" customFormat="1" ht="30" customHeight="1" thickBot="1" x14ac:dyDescent="0.25">
      <c r="A69" s="20"/>
      <c r="B69" s="27"/>
      <c r="C69" s="25"/>
      <c r="D69" s="16"/>
      <c r="E69" s="34"/>
      <c r="F69" s="34"/>
      <c r="G69" s="13"/>
      <c r="H69" s="13" t="str">
        <f t="shared" si="5"/>
        <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spans="1:64" s="3" customFormat="1" ht="30" customHeight="1" thickBot="1" x14ac:dyDescent="0.25">
      <c r="A70" s="20"/>
      <c r="B70" s="27" t="s">
        <v>62</v>
      </c>
      <c r="C70" s="25" t="s">
        <v>33</v>
      </c>
      <c r="D70" s="16">
        <v>0</v>
      </c>
      <c r="E70" s="34">
        <f>E65+35</f>
        <v>44690</v>
      </c>
      <c r="F70" s="34">
        <f>E70+12</f>
        <v>44702</v>
      </c>
      <c r="G70" s="13"/>
      <c r="H70" s="13">
        <f t="shared" si="5"/>
        <v>13</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spans="1:64" s="3" customFormat="1" ht="30" customHeight="1" thickBot="1" x14ac:dyDescent="0.25">
      <c r="A71" s="20" t="s">
        <v>9</v>
      </c>
      <c r="B71" s="14" t="s">
        <v>84</v>
      </c>
      <c r="C71" s="24"/>
      <c r="D71" s="15"/>
      <c r="E71" s="29"/>
      <c r="F71" s="30"/>
      <c r="G71" s="13"/>
      <c r="H71" s="13" t="str">
        <f t="shared" si="5"/>
        <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row>
    <row r="72" spans="1:64" s="3" customFormat="1" ht="30" customHeight="1" thickBot="1" x14ac:dyDescent="0.25">
      <c r="A72" s="20"/>
      <c r="B72" s="27" t="s">
        <v>61</v>
      </c>
      <c r="C72" s="25"/>
      <c r="D72" s="16">
        <v>0</v>
      </c>
      <c r="E72" s="34"/>
      <c r="F72" s="34"/>
      <c r="G72" s="13"/>
      <c r="H72" s="13" t="str">
        <f t="shared" si="5"/>
        <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row>
    <row r="73" spans="1:64" s="3" customFormat="1" ht="30" customHeight="1" thickBot="1" x14ac:dyDescent="0.25">
      <c r="A73" s="20"/>
      <c r="B73" s="27" t="s">
        <v>60</v>
      </c>
      <c r="C73" s="25" t="s">
        <v>33</v>
      </c>
      <c r="D73" s="16">
        <v>0</v>
      </c>
      <c r="E73" s="34"/>
      <c r="F73" s="34"/>
      <c r="G73" s="13"/>
      <c r="H73" s="13" t="str">
        <f t="shared" si="5"/>
        <v/>
      </c>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row>
    <row r="74" spans="1:64" s="3" customFormat="1" ht="30" customHeight="1" thickBot="1" x14ac:dyDescent="0.25">
      <c r="A74" s="20"/>
      <c r="B74" s="27"/>
      <c r="C74" s="25"/>
      <c r="D74" s="16"/>
      <c r="E74" s="34"/>
      <c r="F74" s="34"/>
      <c r="G74" s="13"/>
      <c r="H74" s="13" t="str">
        <f t="shared" si="5"/>
        <v/>
      </c>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row>
    <row r="75" spans="1:64" s="3" customFormat="1" ht="30" customHeight="1" thickBot="1" x14ac:dyDescent="0.25">
      <c r="A75" s="20"/>
      <c r="B75" s="37" t="s">
        <v>63</v>
      </c>
      <c r="C75" s="38" t="s">
        <v>33</v>
      </c>
      <c r="D75" s="39"/>
      <c r="E75" s="40">
        <f>E70+5</f>
        <v>44695</v>
      </c>
      <c r="F75" s="40">
        <f>E75</f>
        <v>44695</v>
      </c>
      <c r="G75" s="13"/>
      <c r="H75" s="13">
        <f t="shared" si="5"/>
        <v>1</v>
      </c>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row>
    <row r="76" spans="1:64" s="3" customFormat="1" ht="30" customHeight="1" thickBot="1" x14ac:dyDescent="0.25">
      <c r="A76" s="20" t="s">
        <v>10</v>
      </c>
      <c r="B76" s="28"/>
      <c r="C76" s="26"/>
      <c r="D76" s="12"/>
      <c r="E76" s="35"/>
      <c r="F76" s="35"/>
      <c r="G76" s="13"/>
      <c r="H76" s="13" t="str">
        <f t="shared" si="5"/>
        <v/>
      </c>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row>
    <row r="77" spans="1:64" ht="30" customHeight="1" x14ac:dyDescent="0.2">
      <c r="G77" s="6"/>
    </row>
    <row r="78" spans="1:64" ht="30" customHeight="1" x14ac:dyDescent="0.2">
      <c r="C78" s="10"/>
      <c r="F78" s="22"/>
    </row>
    <row r="79" spans="1:64" ht="30" customHeight="1" x14ac:dyDescent="0.2">
      <c r="C79" s="11"/>
    </row>
  </sheetData>
  <mergeCells count="13">
    <mergeCell ref="C4:D4"/>
    <mergeCell ref="C5:D5"/>
    <mergeCell ref="B6:G6"/>
    <mergeCell ref="AK5:AQ5"/>
    <mergeCell ref="AR5:AX5"/>
    <mergeCell ref="B2:B4"/>
    <mergeCell ref="AY5:BE5"/>
    <mergeCell ref="BF5:BL5"/>
    <mergeCell ref="E4:F4"/>
    <mergeCell ref="I5:O5"/>
    <mergeCell ref="P5:V5"/>
    <mergeCell ref="W5:AC5"/>
    <mergeCell ref="AD5:AJ5"/>
  </mergeCells>
  <conditionalFormatting sqref="D23:D28 D64 D76">
    <cfRule type="dataBar" priority="1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61:BL64 I76:BL76 I34:BL36">
    <cfRule type="expression" dxfId="53" priority="130">
      <formula>AND(TODAY()&gt;=I$6,TODAY()&lt;J$6)</formula>
    </cfRule>
  </conditionalFormatting>
  <conditionalFormatting sqref="I8:BL31 I61:BL64 I76:BL76 I34:BL36">
    <cfRule type="expression" dxfId="52" priority="124">
      <formula>AND(début_tâche&lt;=I$6,ROUNDDOWN((fin_tâche-début_tâche+1)*avancement_tâche,0)+début_tâche-1&gt;=I$6)</formula>
    </cfRule>
    <cfRule type="expression" dxfId="51" priority="125" stopIfTrue="1">
      <formula>AND(fin_tâche&gt;=I$6,début_tâche&lt;J$6)</formula>
    </cfRule>
  </conditionalFormatting>
  <conditionalFormatting sqref="D29:D31 D34:D35">
    <cfRule type="dataBar" priority="94">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43 D47">
    <cfRule type="dataBar" priority="90">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43:BL45 I47:BL47">
    <cfRule type="expression" dxfId="50" priority="93">
      <formula>AND(TODAY()&gt;=I$6,TODAY()&lt;J$6)</formula>
    </cfRule>
  </conditionalFormatting>
  <conditionalFormatting sqref="I43:BL45 I47:BL47">
    <cfRule type="expression" dxfId="49" priority="91">
      <formula>AND(début_tâche&lt;=I$6,ROUNDDOWN((fin_tâche-début_tâche+1)*avancement_tâche,0)+début_tâche-1&gt;=I$6)</formula>
    </cfRule>
    <cfRule type="expression" dxfId="48" priority="92" stopIfTrue="1">
      <formula>AND(fin_tâche&gt;=I$6,début_tâche&lt;J$6)</formula>
    </cfRule>
  </conditionalFormatting>
  <conditionalFormatting sqref="D44:D45">
    <cfRule type="dataBar" priority="89">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6">
    <cfRule type="dataBar" priority="88">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8:BL48">
    <cfRule type="expression" dxfId="47" priority="87">
      <formula>AND(TODAY()&gt;=I$6,TODAY()&lt;J$6)</formula>
    </cfRule>
  </conditionalFormatting>
  <conditionalFormatting sqref="I48:BL48">
    <cfRule type="expression" dxfId="46" priority="85">
      <formula>AND(début_tâche&lt;=I$6,ROUNDDOWN((fin_tâche-début_tâche+1)*avancement_tâche,0)+début_tâche-1&gt;=I$6)</formula>
    </cfRule>
    <cfRule type="expression" dxfId="45" priority="86" stopIfTrue="1">
      <formula>AND(fin_tâche&gt;=I$6,début_tâche&lt;J$6)</formula>
    </cfRule>
  </conditionalFormatting>
  <conditionalFormatting sqref="D49">
    <cfRule type="dataBar" priority="81">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9:BL54">
    <cfRule type="expression" dxfId="44" priority="84">
      <formula>AND(TODAY()&gt;=I$6,TODAY()&lt;J$6)</formula>
    </cfRule>
  </conditionalFormatting>
  <conditionalFormatting sqref="I49:BL54">
    <cfRule type="expression" dxfId="43" priority="82">
      <formula>AND(début_tâche&lt;=I$6,ROUNDDOWN((fin_tâche-début_tâche+1)*avancement_tâche,0)+début_tâche-1&gt;=I$6)</formula>
    </cfRule>
    <cfRule type="expression" dxfId="42" priority="83" stopIfTrue="1">
      <formula>AND(fin_tâche&gt;=I$6,début_tâche&lt;J$6)</formula>
    </cfRule>
  </conditionalFormatting>
  <conditionalFormatting sqref="D50:D54">
    <cfRule type="dataBar" priority="80">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8">
    <cfRule type="dataBar" priority="79">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55:BL55">
    <cfRule type="expression" dxfId="41" priority="78">
      <formula>AND(TODAY()&gt;=I$6,TODAY()&lt;J$6)</formula>
    </cfRule>
  </conditionalFormatting>
  <conditionalFormatting sqref="I55:BL55">
    <cfRule type="expression" dxfId="40" priority="76">
      <formula>AND(début_tâche&lt;=I$6,ROUNDDOWN((fin_tâche-début_tâche+1)*avancement_tâche,0)+début_tâche-1&gt;=I$6)</formula>
    </cfRule>
    <cfRule type="expression" dxfId="39" priority="77" stopIfTrue="1">
      <formula>AND(fin_tâche&gt;=I$6,début_tâche&lt;J$6)</formula>
    </cfRule>
  </conditionalFormatting>
  <conditionalFormatting sqref="D56 D59">
    <cfRule type="dataBar" priority="72">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56:BL59">
    <cfRule type="expression" dxfId="38" priority="75">
      <formula>AND(TODAY()&gt;=I$6,TODAY()&lt;J$6)</formula>
    </cfRule>
  </conditionalFormatting>
  <conditionalFormatting sqref="I56:BL59">
    <cfRule type="expression" dxfId="37" priority="73">
      <formula>AND(début_tâche&lt;=I$6,ROUNDDOWN((fin_tâche-début_tâche+1)*avancement_tâche,0)+début_tâche-1&gt;=I$6)</formula>
    </cfRule>
    <cfRule type="expression" dxfId="36" priority="74" stopIfTrue="1">
      <formula>AND(fin_tâche&gt;=I$6,début_tâche&lt;J$6)</formula>
    </cfRule>
  </conditionalFormatting>
  <conditionalFormatting sqref="D57:D58">
    <cfRule type="dataBar" priority="71">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55">
    <cfRule type="dataBar" priority="70">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60:BL60">
    <cfRule type="expression" dxfId="35" priority="69">
      <formula>AND(TODAY()&gt;=I$6,TODAY()&lt;J$6)</formula>
    </cfRule>
  </conditionalFormatting>
  <conditionalFormatting sqref="I60:BL60">
    <cfRule type="expression" dxfId="34" priority="67">
      <formula>AND(début_tâche&lt;=I$6,ROUNDDOWN((fin_tâche-début_tâche+1)*avancement_tâche,0)+début_tâche-1&gt;=I$6)</formula>
    </cfRule>
    <cfRule type="expression" dxfId="33" priority="68" stopIfTrue="1">
      <formula>AND(fin_tâche&gt;=I$6,début_tâche&lt;J$6)</formula>
    </cfRule>
  </conditionalFormatting>
  <conditionalFormatting sqref="D61">
    <cfRule type="dataBar" priority="63">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62:D63">
    <cfRule type="dataBar" priority="62">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60">
    <cfRule type="dataBar" priority="61">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60">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59">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58">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57">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56">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55">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69">
    <cfRule type="dataBar" priority="51">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66:BL69">
    <cfRule type="expression" dxfId="32" priority="54">
      <formula>AND(TODAY()&gt;=I$6,TODAY()&lt;J$6)</formula>
    </cfRule>
  </conditionalFormatting>
  <conditionalFormatting sqref="I66:BL69">
    <cfRule type="expression" dxfId="31" priority="52">
      <formula>AND(début_tâche&lt;=I$6,ROUNDDOWN((fin_tâche-début_tâche+1)*avancement_tâche,0)+début_tâche-1&gt;=I$6)</formula>
    </cfRule>
    <cfRule type="expression" dxfId="30" priority="53" stopIfTrue="1">
      <formula>AND(fin_tâche&gt;=I$6,début_tâche&lt;J$6)</formula>
    </cfRule>
  </conditionalFormatting>
  <conditionalFormatting sqref="I65:BL65">
    <cfRule type="expression" dxfId="29" priority="50">
      <formula>AND(TODAY()&gt;=I$6,TODAY()&lt;J$6)</formula>
    </cfRule>
  </conditionalFormatting>
  <conditionalFormatting sqref="I65:BL65">
    <cfRule type="expression" dxfId="28" priority="48">
      <formula>AND(début_tâche&lt;=I$6,ROUNDDOWN((fin_tâche-début_tâche+1)*avancement_tâche,0)+début_tâche-1&gt;=I$6)</formula>
    </cfRule>
    <cfRule type="expression" dxfId="27" priority="49" stopIfTrue="1">
      <formula>AND(fin_tâche&gt;=I$6,début_tâche&lt;J$6)</formula>
    </cfRule>
  </conditionalFormatting>
  <conditionalFormatting sqref="D66">
    <cfRule type="dataBar" priority="47">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67:D68">
    <cfRule type="dataBar" priority="46">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65">
    <cfRule type="dataBar" priority="45">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74">
    <cfRule type="dataBar" priority="41">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71:BL74">
    <cfRule type="expression" dxfId="26" priority="44">
      <formula>AND(TODAY()&gt;=I$6,TODAY()&lt;J$6)</formula>
    </cfRule>
  </conditionalFormatting>
  <conditionalFormatting sqref="I71:BL74">
    <cfRule type="expression" dxfId="25" priority="42">
      <formula>AND(début_tâche&lt;=I$6,ROUNDDOWN((fin_tâche-début_tâche+1)*avancement_tâche,0)+début_tâche-1&gt;=I$6)</formula>
    </cfRule>
    <cfRule type="expression" dxfId="24" priority="43" stopIfTrue="1">
      <formula>AND(fin_tâche&gt;=I$6,début_tâche&lt;J$6)</formula>
    </cfRule>
  </conditionalFormatting>
  <conditionalFormatting sqref="I70:BL70">
    <cfRule type="expression" dxfId="23" priority="40">
      <formula>AND(TODAY()&gt;=I$6,TODAY()&lt;J$6)</formula>
    </cfRule>
  </conditionalFormatting>
  <conditionalFormatting sqref="I70:BL70">
    <cfRule type="expression" dxfId="22" priority="38">
      <formula>AND(début_tâche&lt;=I$6,ROUNDDOWN((fin_tâche-début_tâche+1)*avancement_tâche,0)+début_tâche-1&gt;=I$6)</formula>
    </cfRule>
    <cfRule type="expression" dxfId="21" priority="39" stopIfTrue="1">
      <formula>AND(fin_tâche&gt;=I$6,début_tâche&lt;J$6)</formula>
    </cfRule>
  </conditionalFormatting>
  <conditionalFormatting sqref="D71">
    <cfRule type="dataBar" priority="37">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72:D73">
    <cfRule type="dataBar" priority="36">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70">
    <cfRule type="dataBar" priority="35">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75:BL75">
    <cfRule type="expression" dxfId="20" priority="30">
      <formula>AND(TODAY()&gt;=I$6,TODAY()&lt;J$6)</formula>
    </cfRule>
  </conditionalFormatting>
  <conditionalFormatting sqref="I75:BL75">
    <cfRule type="expression" dxfId="19" priority="28">
      <formula>AND(début_tâche&lt;=I$6,ROUNDDOWN((fin_tâche-début_tâche+1)*avancement_tâche,0)+début_tâche-1&gt;=I$6)</formula>
    </cfRule>
    <cfRule type="expression" dxfId="18" priority="29" stopIfTrue="1">
      <formula>AND(fin_tâche&gt;=I$6,début_tâche&lt;J$6)</formula>
    </cfRule>
  </conditionalFormatting>
  <conditionalFormatting sqref="D75">
    <cfRule type="dataBar" priority="25">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17" priority="24">
      <formula>AND(TODAY()&gt;=I$6,TODAY()&lt;J$6)</formula>
    </cfRule>
  </conditionalFormatting>
  <conditionalFormatting sqref="I32:BL32">
    <cfRule type="expression" dxfId="16" priority="22">
      <formula>AND(début_tâche&lt;=I$6,ROUNDDOWN((fin_tâche-début_tâche+1)*avancement_tâche,0)+début_tâche-1&gt;=I$6)</formula>
    </cfRule>
    <cfRule type="expression" dxfId="15" priority="23" stopIfTrue="1">
      <formula>AND(fin_tâche&gt;=I$6,début_tâche&lt;J$6)</formula>
    </cfRule>
  </conditionalFormatting>
  <conditionalFormatting sqref="D32">
    <cfRule type="dataBar" priority="21">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14" priority="20">
      <formula>AND(TODAY()&gt;=I$6,TODAY()&lt;J$6)</formula>
    </cfRule>
  </conditionalFormatting>
  <conditionalFormatting sqref="I33:BL33">
    <cfRule type="expression" dxfId="13" priority="18">
      <formula>AND(début_tâche&lt;=I$6,ROUNDDOWN((fin_tâche-début_tâche+1)*avancement_tâche,0)+début_tâche-1&gt;=I$6)</formula>
    </cfRule>
    <cfRule type="expression" dxfId="12" priority="19" stopIfTrue="1">
      <formula>AND(fin_tâche&gt;=I$6,début_tâche&lt;J$6)</formula>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{7CD6064B-B17C-3642-93C7-3FE042B15E7C}</x14:id>
        </ext>
      </extLst>
    </cfRule>
  </conditionalFormatting>
  <conditionalFormatting sqref="I37:BL38 I42:BL42">
    <cfRule type="expression" dxfId="11" priority="16">
      <formula>AND(TODAY()&gt;=I$6,TODAY()&lt;J$6)</formula>
    </cfRule>
  </conditionalFormatting>
  <conditionalFormatting sqref="I37:BL38 I42:BL42">
    <cfRule type="expression" dxfId="10" priority="14">
      <formula>AND(début_tâche&lt;=I$6,ROUNDDOWN((fin_tâche-début_tâche+1)*avancement_tâche,0)+début_tâche-1&gt;=I$6)</formula>
    </cfRule>
    <cfRule type="expression" dxfId="9" priority="15" stopIfTrue="1">
      <formula>AND(fin_tâche&gt;=I$6,début_tâche&lt;J$6)</formula>
    </cfRule>
  </conditionalFormatting>
  <conditionalFormatting sqref="D37:D38 D42">
    <cfRule type="dataBar" priority="13">
      <dataBar>
        <cfvo type="num" val="0"/>
        <cfvo type="num" val="1"/>
        <color theme="0" tint="-0.249977111117893"/>
      </dataBar>
      <extLst>
        <ext xmlns:x14="http://schemas.microsoft.com/office/spreadsheetml/2009/9/main" uri="{B025F937-C7B1-47D3-B67F-A62EFF666E3E}">
          <x14:id>{DF36E2A4-6B58-4D4B-94E1-BD803F5948A0}</x14:id>
        </ext>
      </extLst>
    </cfRule>
  </conditionalFormatting>
  <conditionalFormatting sqref="I39:BL39">
    <cfRule type="expression" dxfId="8" priority="12">
      <formula>AND(TODAY()&gt;=I$6,TODAY()&lt;J$6)</formula>
    </cfRule>
  </conditionalFormatting>
  <conditionalFormatting sqref="I39:BL39">
    <cfRule type="expression" dxfId="7" priority="10">
      <formula>AND(début_tâche&lt;=I$6,ROUNDDOWN((fin_tâche-début_tâche+1)*avancement_tâche,0)+début_tâche-1&gt;=I$6)</formula>
    </cfRule>
    <cfRule type="expression" dxfId="6" priority="11" stopIfTrue="1">
      <formula>AND(fin_tâche&gt;=I$6,début_tâche&lt;J$6)</formula>
    </cfRule>
  </conditionalFormatting>
  <conditionalFormatting sqref="D39">
    <cfRule type="dataBar" priority="9">
      <dataBar>
        <cfvo type="num" val="0"/>
        <cfvo type="num" val="1"/>
        <color theme="0" tint="-0.249977111117893"/>
      </dataBar>
      <extLst>
        <ext xmlns:x14="http://schemas.microsoft.com/office/spreadsheetml/2009/9/main" uri="{B025F937-C7B1-47D3-B67F-A62EFF666E3E}">
          <x14:id>{3406BF2F-C848-2D4B-B68F-E50AA2668CE1}</x14:id>
        </ext>
      </extLst>
    </cfRule>
  </conditionalFormatting>
  <conditionalFormatting sqref="I40:BL41">
    <cfRule type="expression" dxfId="5" priority="8">
      <formula>AND(TODAY()&gt;=I$6,TODAY()&lt;J$6)</formula>
    </cfRule>
  </conditionalFormatting>
  <conditionalFormatting sqref="I40:BL41">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40:D41">
    <cfRule type="dataBar" priority="5">
      <dataBar>
        <cfvo type="num" val="0"/>
        <cfvo type="num" val="1"/>
        <color theme="0" tint="-0.249977111117893"/>
      </dataBar>
      <extLst>
        <ext xmlns:x14="http://schemas.microsoft.com/office/spreadsheetml/2009/9/main" uri="{B025F937-C7B1-47D3-B67F-A62EFF666E3E}">
          <x14:id>{C1B3F003-3F68-CC49-AB63-B0D1147E3D55}</x14:id>
        </ext>
      </extLst>
    </cfRule>
  </conditionalFormatting>
  <conditionalFormatting sqref="D46">
    <cfRule type="dataBar" priority="1">
      <dataBar>
        <cfvo type="num" val="0"/>
        <cfvo type="num" val="1"/>
        <color theme="0" tint="-0.249977111117893"/>
      </dataBar>
      <extLst>
        <ext xmlns:x14="http://schemas.microsoft.com/office/spreadsheetml/2009/9/main" uri="{B025F937-C7B1-47D3-B67F-A62EFF666E3E}">
          <x14:id>{9316D337-7817-DE46-AFFE-C805C3B27D72}</x14:id>
        </ext>
      </extLst>
    </cfRule>
  </conditionalFormatting>
  <conditionalFormatting sqref="I46:BL46">
    <cfRule type="expression" dxfId="2" priority="4">
      <formula>AND(TODAY()&gt;=I$6,TODAY()&lt;J$6)</formula>
    </cfRule>
  </conditionalFormatting>
  <conditionalFormatting sqref="I46:BL4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D64 D76</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D34:D35</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D43 D47</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D56 D59</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D67:D68</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D72:D73</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F36E2A4-6B58-4D4B-94E1-BD803F5948A0}">
            <x14:dataBar minLength="0" maxLength="100" gradient="0">
              <x14:cfvo type="num">
                <xm:f>0</xm:f>
              </x14:cfvo>
              <x14:cfvo type="num">
                <xm:f>1</xm:f>
              </x14:cfvo>
              <x14:negativeFillColor rgb="FFFF0000"/>
              <x14:axisColor rgb="FF000000"/>
            </x14:dataBar>
          </x14:cfRule>
          <xm:sqref>D37:D38 D42</xm:sqref>
        </x14:conditionalFormatting>
        <x14:conditionalFormatting xmlns:xm="http://schemas.microsoft.com/office/excel/2006/main">
          <x14:cfRule type="dataBar" id="{3406BF2F-C848-2D4B-B68F-E50AA2668CE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C1B3F003-3F68-CC49-AB63-B0D1147E3D55}">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316D337-7817-DE46-AFFE-C805C3B27D72}">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2022-01-24T22:32:01Z</dcterms:modified>
</cp:coreProperties>
</file>