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xr:revisionPtr revIDLastSave="0" documentId="13_ncr:1_{962CCF93-E0B0-8D47-AE26-26AB3DD47BF5}"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10" i="11" s="1"/>
  <c r="E11" i="11" s="1"/>
  <c r="F11" i="11" s="1"/>
  <c r="F9" i="11"/>
  <c r="H37" i="11"/>
  <c r="H71" i="11"/>
  <c r="H70" i="11"/>
  <c r="H69" i="11"/>
  <c r="H68" i="11"/>
  <c r="H66" i="11"/>
  <c r="H65" i="11"/>
  <c r="H64" i="11"/>
  <c r="H63" i="11"/>
  <c r="H61" i="11"/>
  <c r="H60" i="11"/>
  <c r="H59" i="11"/>
  <c r="H58" i="11"/>
  <c r="H56" i="11"/>
  <c r="H55" i="11"/>
  <c r="H54" i="11"/>
  <c r="H53" i="11"/>
  <c r="H50" i="11"/>
  <c r="H49" i="11"/>
  <c r="H48" i="11"/>
  <c r="H46" i="11"/>
  <c r="H45" i="11"/>
  <c r="H44" i="11"/>
  <c r="H43" i="11"/>
  <c r="H29" i="11"/>
  <c r="E13" i="11" l="1"/>
  <c r="F13" i="11" s="1"/>
  <c r="E14" i="11" s="1"/>
  <c r="F14" i="11" s="1"/>
  <c r="E15" i="11" s="1"/>
  <c r="I6" i="11"/>
  <c r="I7" i="11" s="1"/>
  <c r="H73" i="11"/>
  <c r="H23" i="11"/>
  <c r="H16" i="11"/>
  <c r="H12" i="11"/>
  <c r="H8" i="11"/>
  <c r="F15" i="11" l="1"/>
  <c r="E17" i="11" s="1"/>
  <c r="E22" i="11"/>
  <c r="H9" i="11"/>
  <c r="E28" i="11" l="1"/>
  <c r="F22" i="11"/>
  <c r="E24" i="11" s="1"/>
  <c r="F17" i="11"/>
  <c r="E18" i="11"/>
  <c r="H17" i="11"/>
  <c r="H22" i="11"/>
  <c r="H10" i="11"/>
  <c r="H13" i="11"/>
  <c r="J6" i="11"/>
  <c r="I5" i="11"/>
  <c r="F18" i="11" l="1"/>
  <c r="H18" i="11"/>
  <c r="E27" i="11"/>
  <c r="F24" i="11"/>
  <c r="H24" i="11" s="1"/>
  <c r="E26" i="11"/>
  <c r="E25" i="11"/>
  <c r="E36" i="11"/>
  <c r="E42" i="11" s="1"/>
  <c r="F39" i="11" s="1"/>
  <c r="F40" i="11" s="1"/>
  <c r="F41" i="11" s="1"/>
  <c r="K6" i="11"/>
  <c r="J7" i="11"/>
  <c r="H14" i="11"/>
  <c r="H11" i="11"/>
  <c r="F42" i="11" l="1"/>
  <c r="H42" i="11" s="1"/>
  <c r="E47" i="11"/>
  <c r="F26" i="11"/>
  <c r="H26" i="11"/>
  <c r="F27" i="11"/>
  <c r="F28" i="11" s="1"/>
  <c r="H27" i="11"/>
  <c r="F25" i="11"/>
  <c r="H25" i="11" s="1"/>
  <c r="E21" i="11"/>
  <c r="E20" i="11"/>
  <c r="E19" i="11"/>
  <c r="L6" i="11"/>
  <c r="K7" i="11"/>
  <c r="H15" i="11"/>
  <c r="E52" i="11" l="1"/>
  <c r="F47" i="11"/>
  <c r="H47" i="11" s="1"/>
  <c r="F19" i="11"/>
  <c r="H19" i="11"/>
  <c r="E30" i="11"/>
  <c r="H28" i="11"/>
  <c r="F20" i="11"/>
  <c r="H20" i="11"/>
  <c r="F21" i="11"/>
  <c r="H21" i="11"/>
  <c r="F36" i="11"/>
  <c r="E38" i="11" s="1"/>
  <c r="E39" i="11" s="1"/>
  <c r="E40" i="11" s="1"/>
  <c r="E41" i="11" s="1"/>
  <c r="M6" i="11"/>
  <c r="L7" i="11"/>
  <c r="F52" i="11" l="1"/>
  <c r="H52" i="11"/>
  <c r="E57" i="11"/>
  <c r="F30" i="11"/>
  <c r="H30" i="11"/>
  <c r="E31" i="11"/>
  <c r="H36" i="11"/>
  <c r="F38" i="11"/>
  <c r="H38" i="11" s="1"/>
  <c r="N6" i="11"/>
  <c r="M7" i="11"/>
  <c r="E62" i="11" l="1"/>
  <c r="F57" i="11"/>
  <c r="H57" i="11" s="1"/>
  <c r="F31" i="11"/>
  <c r="E32" i="11" s="1"/>
  <c r="H31" i="11"/>
  <c r="H39" i="11"/>
  <c r="O6" i="11"/>
  <c r="N7" i="11"/>
  <c r="E67" i="11" l="1"/>
  <c r="F62" i="11"/>
  <c r="H62" i="11" s="1"/>
  <c r="F32" i="11"/>
  <c r="H32" i="11"/>
  <c r="H40" i="11"/>
  <c r="P6" i="11"/>
  <c r="O7" i="11"/>
  <c r="F67" i="11" l="1"/>
  <c r="E72" i="11"/>
  <c r="H67" i="11"/>
  <c r="E33" i="11"/>
  <c r="F33" i="11" s="1"/>
  <c r="H33" i="11" s="1"/>
  <c r="E34" i="11"/>
  <c r="E35" i="11"/>
  <c r="F35" i="11" s="1"/>
  <c r="P7" i="11"/>
  <c r="Q6" i="11"/>
  <c r="P5" i="11"/>
  <c r="F72" i="11" l="1"/>
  <c r="H72" i="11" s="1"/>
  <c r="F34" i="11"/>
  <c r="H34" i="11"/>
  <c r="R6" i="1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<sst xmlns="http://schemas.openxmlformats.org/spreadsheetml/2006/main" count="131" uniqueCount="89">
  <si>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</si>
  <si>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</si>
  <si>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</si>
  <si>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</si>
  <si>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</si>
  <si>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</si>
  <si>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</si>
  <si>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</si>
  <si>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</si>
  <si>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</si>
  <si>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</si>
  <si>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</si>
  <si>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</si>
  <si>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</si>
  <si>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</si>
  <si>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</si>
  <si>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</si>
  <si>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</si>
  <si>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</si>
  <si>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</si>
  <si>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</si>
  <si>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</si>
  <si>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</si>
  <si>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</si>
  <si>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</si>
  <si>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</si>
  <si>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</si>
  <si>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</si>
  <si>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</si>
  <si>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</si>
  <si>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</si>
  <si>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</si>
  <si>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</si>
  <si>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</si>
  <si>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</si>
  <si>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</si>
  <si>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</si>
  <si>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</si>
  <si>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</si>
  <si>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</si>
  <si>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</si>
  <si>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</si>
  <si>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</si>
  <si>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</si>
  <si>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</si>
  <si>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</si>
  <si>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</si>
  <si>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</si>
  <si>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</si>
  <si>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</si>
  <si>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</si>
  <si>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</si>
  <si>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</si>
  <si>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</si>
  <si>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</si>
  <si>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</si>
  <si>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</si>
  <si>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</si>
  <si>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</si>
  <si>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</si>
  <si>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</si>
  <si>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</si>
  <si>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</si>
  <si>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</si>
  <si>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</si>
  <si>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</si>
  <si>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</si>
  <si>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</si>
  <si>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</si>
  <si>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</si>
  <si>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</si>
  <si>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</si>
  <si>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</si>
  <si>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</si>
  <si>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</si>
  <si>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</si>
  <si>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</si>
  <si>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</si>
  <si>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</si>
  <si>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Phase : Point de contrôle (A2.2) (Réunion 5) - Sprint 3</t>
  </si>
  <si>
    <t>Phase : Point de contrôle (A3.1) (Réunion 1) - Sprint 4</t>
  </si>
  <si>
    <t>Phase : A4 (Réunion 3) - Sprint 5</t>
  </si>
  <si>
    <t>Phase : Point de contrôle (A3.2) (Réunion 2) - Sprint 5</t>
  </si>
  <si>
    <t>Phase : A5 (Réunion 4) - Sprint 6</t>
  </si>
  <si>
    <t>Phase : Finale - Sprint 6</t>
  </si>
  <si>
    <t>Réalisation des maquettes V2 sur VisualStudio</t>
  </si>
  <si>
    <t>CC, (CH), AM, (AS)</t>
  </si>
  <si>
    <t>Finalisation des maquettes sur VisualStudio</t>
  </si>
  <si>
    <t>Recherche sécurité, loi,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</si>
</sst>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6"/>
  <sheetViews>
    <sheetView showGridLines="0" tabSelected="1" showRuler="0" zoomScale="106" zoomScaleNormal="100" zoomScalePageLayoutView="70" workbookViewId="0">
      <pane ySplit="7" topLeftCell="A36" activePane="bottomLeft" state="frozen"/>
      <selection pane="bottomLeft" activeCell="D36" sqref="D36"/>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7" t="s">
        <v>36</v>
      </c>
      <c r="C2" s="1"/>
      <c r="D2" s="2"/>
      <c r="E2" s="4"/>
      <c r="F2" s="19"/>
      <c r="H2" s="2"/>
      <c r="I2" s="10"/>
    </row>
    <row r="3" spans="1:64" ht="30" customHeight="1" x14ac:dyDescent="0.3">
      <c r="A3" s="21"/>
      <c r="B3" s="47"/>
      <c r="C3" s="1"/>
      <c r="D3" s="2"/>
      <c r="E3" s="4"/>
      <c r="F3" s="19"/>
      <c r="H3" s="2"/>
      <c r="I3" s="10"/>
    </row>
    <row r="4" spans="1:64" ht="14.5" customHeight="1" x14ac:dyDescent="0.2">
      <c r="A4" s="20" t="s">
        <v>1</v>
      </c>
      <c r="B4" s="47"/>
      <c r="C4" s="41" t="s">
        <v>12</v>
      </c>
      <c r="D4" s="42"/>
      <c r="E4" s="48">
        <v>44459</v>
      </c>
      <c r="F4" s="48"/>
    </row>
    <row r="5" spans="1:64" ht="30" customHeight="1" x14ac:dyDescent="0.2">
      <c r="A5" s="21" t="s">
        <v>2</v>
      </c>
      <c r="C5" s="41" t="s">
        <v>13</v>
      </c>
      <c r="D5" s="42"/>
      <c r="E5" s="36">
        <v>10</v>
      </c>
      <c r="I5" s="44">
        <f>I6</f>
        <v>44522</v>
      </c>
      <c r="J5" s="45"/>
      <c r="K5" s="45"/>
      <c r="L5" s="45"/>
      <c r="M5" s="45"/>
      <c r="N5" s="45"/>
      <c r="O5" s="46"/>
      <c r="P5" s="44">
        <f>P6</f>
        <v>44529</v>
      </c>
      <c r="Q5" s="45"/>
      <c r="R5" s="45"/>
      <c r="S5" s="45"/>
      <c r="T5" s="45"/>
      <c r="U5" s="45"/>
      <c r="V5" s="46"/>
      <c r="W5" s="44">
        <f>W6</f>
        <v>44536</v>
      </c>
      <c r="X5" s="45"/>
      <c r="Y5" s="45"/>
      <c r="Z5" s="45"/>
      <c r="AA5" s="45"/>
      <c r="AB5" s="45"/>
      <c r="AC5" s="46"/>
      <c r="AD5" s="44">
        <f>AD6</f>
        <v>44543</v>
      </c>
      <c r="AE5" s="45"/>
      <c r="AF5" s="45"/>
      <c r="AG5" s="45"/>
      <c r="AH5" s="45"/>
      <c r="AI5" s="45"/>
      <c r="AJ5" s="46"/>
      <c r="AK5" s="44">
        <f>AK6</f>
        <v>44550</v>
      </c>
      <c r="AL5" s="45"/>
      <c r="AM5" s="45"/>
      <c r="AN5" s="45"/>
      <c r="AO5" s="45"/>
      <c r="AP5" s="45"/>
      <c r="AQ5" s="46"/>
      <c r="AR5" s="44">
        <f>AR6</f>
        <v>44557</v>
      </c>
      <c r="AS5" s="45"/>
      <c r="AT5" s="45"/>
      <c r="AU5" s="45"/>
      <c r="AV5" s="45"/>
      <c r="AW5" s="45"/>
      <c r="AX5" s="46"/>
      <c r="AY5" s="44">
        <f>AY6</f>
        <v>44564</v>
      </c>
      <c r="AZ5" s="45"/>
      <c r="BA5" s="45"/>
      <c r="BB5" s="45"/>
      <c r="BC5" s="45"/>
      <c r="BD5" s="45"/>
      <c r="BE5" s="46"/>
      <c r="BF5" s="44">
        <f>BF6</f>
        <v>44571</v>
      </c>
      <c r="BG5" s="45"/>
      <c r="BH5" s="45"/>
      <c r="BI5" s="45"/>
      <c r="BJ5" s="45"/>
      <c r="BK5" s="45"/>
      <c r="BL5" s="46"/>
    </row>
    <row r="6" spans="1:64" ht="15" customHeight="1" x14ac:dyDescent="0.2">
      <c r="A6" s="21" t="s">
        <v>3</v>
      </c>
      <c r="B6" s="43"/>
      <c r="C6" s="43"/>
      <c r="D6" s="43"/>
      <c r="E6" s="43"/>
      <c r="F6" s="43"/>
      <c r="G6" s="43"/>
      <c r="I6" s="31">
        <f>Début_Projet-WEEKDAY(Début_Projet,1)+2+7*(Semaine_Affichage-1)</f>
        <v>44522</v>
      </c>
      <c r="J6" s="32">
        <f>I6+1</f>
        <v>44523</v>
      </c>
      <c r="K6" s="32">
        <f t="shared" ref="K6:AX6" si="0">J6+1</f>
        <v>44524</v>
      </c>
      <c r="L6" s="32">
        <f t="shared" si="0"/>
        <v>44525</v>
      </c>
      <c r="M6" s="32">
        <f t="shared" si="0"/>
        <v>44526</v>
      </c>
      <c r="N6" s="32">
        <f t="shared" si="0"/>
        <v>44527</v>
      </c>
      <c r="O6" s="33">
        <f t="shared" si="0"/>
        <v>44528</v>
      </c>
      <c r="P6" s="31">
        <f>O6+1</f>
        <v>44529</v>
      </c>
      <c r="Q6" s="32">
        <f>P6+1</f>
        <v>44530</v>
      </c>
      <c r="R6" s="32">
        <f t="shared" si="0"/>
        <v>44531</v>
      </c>
      <c r="S6" s="32">
        <f t="shared" si="0"/>
        <v>44532</v>
      </c>
      <c r="T6" s="32">
        <f t="shared" si="0"/>
        <v>44533</v>
      </c>
      <c r="U6" s="32">
        <f t="shared" si="0"/>
        <v>44534</v>
      </c>
      <c r="V6" s="33">
        <f t="shared" si="0"/>
        <v>44535</v>
      </c>
      <c r="W6" s="31">
        <f>V6+1</f>
        <v>44536</v>
      </c>
      <c r="X6" s="32">
        <f>W6+1</f>
        <v>44537</v>
      </c>
      <c r="Y6" s="32">
        <f t="shared" si="0"/>
        <v>44538</v>
      </c>
      <c r="Z6" s="32">
        <f t="shared" si="0"/>
        <v>44539</v>
      </c>
      <c r="AA6" s="32">
        <f t="shared" si="0"/>
        <v>44540</v>
      </c>
      <c r="AB6" s="32">
        <f t="shared" si="0"/>
        <v>44541</v>
      </c>
      <c r="AC6" s="33">
        <f t="shared" si="0"/>
        <v>44542</v>
      </c>
      <c r="AD6" s="31">
        <f>AC6+1</f>
        <v>44543</v>
      </c>
      <c r="AE6" s="32">
        <f>AD6+1</f>
        <v>44544</v>
      </c>
      <c r="AF6" s="32">
        <f t="shared" si="0"/>
        <v>44545</v>
      </c>
      <c r="AG6" s="32">
        <f t="shared" si="0"/>
        <v>44546</v>
      </c>
      <c r="AH6" s="32">
        <f t="shared" si="0"/>
        <v>44547</v>
      </c>
      <c r="AI6" s="32">
        <f t="shared" si="0"/>
        <v>44548</v>
      </c>
      <c r="AJ6" s="33">
        <f t="shared" si="0"/>
        <v>44549</v>
      </c>
      <c r="AK6" s="31">
        <f>AJ6+1</f>
        <v>44550</v>
      </c>
      <c r="AL6" s="32">
        <f>AK6+1</f>
        <v>44551</v>
      </c>
      <c r="AM6" s="32">
        <f t="shared" si="0"/>
        <v>44552</v>
      </c>
      <c r="AN6" s="32">
        <f t="shared" si="0"/>
        <v>44553</v>
      </c>
      <c r="AO6" s="32">
        <f t="shared" si="0"/>
        <v>44554</v>
      </c>
      <c r="AP6" s="32">
        <f t="shared" si="0"/>
        <v>44555</v>
      </c>
      <c r="AQ6" s="33">
        <f t="shared" si="0"/>
        <v>44556</v>
      </c>
      <c r="AR6" s="31">
        <f>AQ6+1</f>
        <v>44557</v>
      </c>
      <c r="AS6" s="32">
        <f>AR6+1</f>
        <v>44558</v>
      </c>
      <c r="AT6" s="32">
        <f t="shared" si="0"/>
        <v>44559</v>
      </c>
      <c r="AU6" s="32">
        <f t="shared" si="0"/>
        <v>44560</v>
      </c>
      <c r="AV6" s="32">
        <f t="shared" si="0"/>
        <v>44561</v>
      </c>
      <c r="AW6" s="32">
        <f t="shared" si="0"/>
        <v>44562</v>
      </c>
      <c r="AX6" s="33">
        <f t="shared" si="0"/>
        <v>44563</v>
      </c>
      <c r="AY6" s="31">
        <f>AX6+1</f>
        <v>44564</v>
      </c>
      <c r="AZ6" s="32">
        <f>AY6+1</f>
        <v>44565</v>
      </c>
      <c r="BA6" s="32">
        <f t="shared" ref="BA6:BE6" si="1">AZ6+1</f>
        <v>44566</v>
      </c>
      <c r="BB6" s="32">
        <f t="shared" si="1"/>
        <v>44567</v>
      </c>
      <c r="BC6" s="32">
        <f t="shared" si="1"/>
        <v>44568</v>
      </c>
      <c r="BD6" s="32">
        <f t="shared" si="1"/>
        <v>44569</v>
      </c>
      <c r="BE6" s="33">
        <f t="shared" si="1"/>
        <v>44570</v>
      </c>
      <c r="BF6" s="31">
        <f>BE6+1</f>
        <v>44571</v>
      </c>
      <c r="BG6" s="32">
        <f>BF6+1</f>
        <v>44572</v>
      </c>
      <c r="BH6" s="32">
        <f t="shared" ref="BH6:BL6" si="2">BG6+1</f>
        <v>44573</v>
      </c>
      <c r="BI6" s="32">
        <f t="shared" si="2"/>
        <v>44574</v>
      </c>
      <c r="BJ6" s="32">
        <f t="shared" si="2"/>
        <v>44575</v>
      </c>
      <c r="BK6" s="32">
        <f t="shared" si="2"/>
        <v>44576</v>
      </c>
      <c r="BL6" s="33">
        <f t="shared" si="2"/>
        <v>44577</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73"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f>E9</f>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f>Début_Projet</f>
        <v>44459</v>
      </c>
      <c r="F10" s="34">
        <f>E10+8</f>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f>F10</f>
        <v>44467</v>
      </c>
      <c r="F11" s="34">
        <f>E11</f>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64</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f>E10</f>
        <v>44459</v>
      </c>
      <c r="F13" s="34">
        <f>E13+6</f>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f>F13+1</f>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f>F14+1</f>
        <v>44470</v>
      </c>
      <c r="F15" s="34">
        <f>E15</f>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66</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f>F15</f>
        <v>44470</v>
      </c>
      <c r="F17" s="34">
        <f>E17+3</f>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f>E17+1</f>
        <v>44471</v>
      </c>
      <c r="F18" s="34">
        <f>E18+7</f>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f>F18</f>
        <v>44478</v>
      </c>
      <c r="F19" s="34">
        <f>E19+9</f>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f>F18</f>
        <v>44478</v>
      </c>
      <c r="F20" s="34">
        <f>E20+7</f>
        <v>44485</v>
      </c>
      <c r="G20" s="13"/>
      <c r="H20" s="13">
        <f t="shared" si="5"/>
        <v>8</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f>F18</f>
        <v>44478</v>
      </c>
      <c r="F21" s="34">
        <f>E21+4</f>
        <v>44482</v>
      </c>
      <c r="G21" s="13"/>
      <c r="H21" s="13">
        <f t="shared" si="5"/>
        <v>5</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f>E15+18</f>
        <v>44488</v>
      </c>
      <c r="F22" s="34">
        <f>E22</f>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67</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f>F22</f>
        <v>44488</v>
      </c>
      <c r="F24" s="34">
        <f>E24+6</f>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f>E24+1</f>
        <v>44489</v>
      </c>
      <c r="F25" s="34">
        <f>E25+11</f>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f>E24+1</f>
        <v>44489</v>
      </c>
      <c r="F26" s="34">
        <f>E26+11</f>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f>E24+1</f>
        <v>44489</v>
      </c>
      <c r="F27" s="34">
        <f>E27+11</f>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f>E22+17</f>
        <v>44505</v>
      </c>
      <c r="F28" s="40">
        <f>E28</f>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68</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t="s">
        <v>76</v>
      </c>
      <c r="D30" s="16">
        <v>1</v>
      </c>
      <c r="E30" s="34">
        <f>F28</f>
        <v>44505</v>
      </c>
      <c r="F30" s="34">
        <f>E30+3</f>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f>E30+1</f>
        <v>44506</v>
      </c>
      <c r="F31" s="34">
        <f>E31+2</f>
        <v>44508</v>
      </c>
      <c r="G31" s="13"/>
      <c r="H31" s="13">
        <f t="shared" si="5"/>
        <v>3</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65</v>
      </c>
      <c r="C32" s="25" t="s">
        <v>39</v>
      </c>
      <c r="D32" s="16">
        <v>1</v>
      </c>
      <c r="E32" s="34">
        <f>F31</f>
        <v>44508</v>
      </c>
      <c r="F32" s="34">
        <f>E32+6</f>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70</v>
      </c>
      <c r="C33" s="25" t="s">
        <v>35</v>
      </c>
      <c r="D33" s="16">
        <v>1</v>
      </c>
      <c r="E33" s="34">
        <f>F32+1</f>
        <v>44515</v>
      </c>
      <c r="F33" s="34">
        <f>E33+9</f>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71</v>
      </c>
      <c r="C34" s="25" t="s">
        <v>37</v>
      </c>
      <c r="D34" s="16">
        <v>1</v>
      </c>
      <c r="E34" s="34">
        <f>F32+1</f>
        <v>44515</v>
      </c>
      <c r="F34" s="34">
        <f>E34+6</f>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78</v>
      </c>
      <c r="C35" s="25" t="s">
        <v>39</v>
      </c>
      <c r="D35" s="16">
        <v>1</v>
      </c>
      <c r="E35" s="34">
        <f>F32+1</f>
        <v>44515</v>
      </c>
      <c r="F35" s="34">
        <f>E35+10</f>
        <v>44525</v>
      </c>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53</v>
      </c>
      <c r="C36" s="25" t="s">
        <v>33</v>
      </c>
      <c r="D36" s="16">
        <v>1</v>
      </c>
      <c r="E36" s="34">
        <f>E28+21</f>
        <v>44526</v>
      </c>
      <c r="F36" s="34">
        <f>E36</f>
        <v>44526</v>
      </c>
      <c r="G36" s="13"/>
      <c r="H36" s="13">
        <f t="shared" si="5"/>
        <v>1</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t="s">
        <v>9</v>
      </c>
      <c r="B37" s="14" t="s">
        <v>79</v>
      </c>
      <c r="C37" s="24"/>
      <c r="D37" s="15"/>
      <c r="E37" s="29"/>
      <c r="F37" s="30"/>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72</v>
      </c>
      <c r="C38" s="25" t="s">
        <v>76</v>
      </c>
      <c r="D38" s="16">
        <v>1</v>
      </c>
      <c r="E38" s="34">
        <f>F36+1</f>
        <v>44527</v>
      </c>
      <c r="F38" s="34">
        <f>E38+2</f>
        <v>44529</v>
      </c>
      <c r="G38" s="13"/>
      <c r="H38" s="13">
        <f t="shared" si="5"/>
        <v>3</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t="s">
        <v>77</v>
      </c>
      <c r="C39" s="25" t="s">
        <v>37</v>
      </c>
      <c r="D39" s="16">
        <v>0.6</v>
      </c>
      <c r="E39" s="34">
        <f>E38+1</f>
        <v>44528</v>
      </c>
      <c r="F39" s="34">
        <f>E42-1</f>
        <v>44546</v>
      </c>
      <c r="G39" s="13"/>
      <c r="H39" s="13">
        <f t="shared" si="5"/>
        <v>19</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27" t="s">
        <v>88</v>
      </c>
      <c r="C40" s="25" t="s">
        <v>39</v>
      </c>
      <c r="D40" s="16">
        <v>0</v>
      </c>
      <c r="E40" s="34">
        <f>E39</f>
        <v>44528</v>
      </c>
      <c r="F40" s="34">
        <f>F39</f>
        <v>44546</v>
      </c>
      <c r="G40" s="13"/>
      <c r="H40" s="13">
        <f t="shared" si="5"/>
        <v>19</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85</v>
      </c>
      <c r="C41" s="25" t="s">
        <v>86</v>
      </c>
      <c r="D41" s="16">
        <v>0.3</v>
      </c>
      <c r="E41" s="34">
        <f>E40</f>
        <v>44528</v>
      </c>
      <c r="F41" s="34">
        <f>F40</f>
        <v>44546</v>
      </c>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73</v>
      </c>
      <c r="C42" s="25" t="s">
        <v>33</v>
      </c>
      <c r="D42" s="16">
        <v>0</v>
      </c>
      <c r="E42" s="34">
        <f>E36+21</f>
        <v>44547</v>
      </c>
      <c r="F42" s="34">
        <f>E42</f>
        <v>44547</v>
      </c>
      <c r="G42" s="13"/>
      <c r="H42" s="13">
        <f t="shared" si="5"/>
        <v>1</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t="s">
        <v>9</v>
      </c>
      <c r="B43" s="14" t="s">
        <v>69</v>
      </c>
      <c r="C43" s="24"/>
      <c r="D43" s="15"/>
      <c r="E43" s="29"/>
      <c r="F43" s="30"/>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74</v>
      </c>
      <c r="C44" s="25"/>
      <c r="D44" s="16">
        <v>0</v>
      </c>
      <c r="E44" s="34"/>
      <c r="F44" s="34"/>
      <c r="G44" s="13"/>
      <c r="H44" s="13" t="str">
        <f t="shared" si="5"/>
        <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75</v>
      </c>
      <c r="C45" s="25" t="s">
        <v>33</v>
      </c>
      <c r="D45" s="16">
        <v>0</v>
      </c>
      <c r="E45" s="34"/>
      <c r="F45" s="34"/>
      <c r="G45" s="13"/>
      <c r="H45" s="13" t="str">
        <f t="shared" si="5"/>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27" t="s">
        <v>87</v>
      </c>
      <c r="C46" s="25"/>
      <c r="D46" s="16">
        <v>0</v>
      </c>
      <c r="E46" s="34"/>
      <c r="F46" s="34"/>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37" t="s">
        <v>47</v>
      </c>
      <c r="C47" s="38" t="s">
        <v>33</v>
      </c>
      <c r="D47" s="39">
        <v>0</v>
      </c>
      <c r="E47" s="40">
        <f>E42+28</f>
        <v>44575</v>
      </c>
      <c r="F47" s="40">
        <f>E47</f>
        <v>44575</v>
      </c>
      <c r="G47" s="13"/>
      <c r="H47" s="13">
        <f t="shared" si="5"/>
        <v>1</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t="s">
        <v>9</v>
      </c>
      <c r="B48" s="14" t="s">
        <v>80</v>
      </c>
      <c r="C48" s="24"/>
      <c r="D48" s="15"/>
      <c r="E48" s="29"/>
      <c r="F48" s="30"/>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t="s">
        <v>48</v>
      </c>
      <c r="C49" s="25"/>
      <c r="D49" s="16">
        <v>0</v>
      </c>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49</v>
      </c>
      <c r="C50" s="25" t="s">
        <v>33</v>
      </c>
      <c r="D50" s="16">
        <v>0</v>
      </c>
      <c r="E50" s="34"/>
      <c r="F50" s="34"/>
      <c r="G50" s="13"/>
      <c r="H50" s="13" t="str">
        <f t="shared" si="5"/>
        <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c r="C51" s="25"/>
      <c r="D51" s="16"/>
      <c r="E51" s="34"/>
      <c r="F51" s="34"/>
      <c r="G51" s="13"/>
      <c r="H51" s="13"/>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50</v>
      </c>
      <c r="C52" s="25" t="s">
        <v>33</v>
      </c>
      <c r="D52" s="16">
        <v>0</v>
      </c>
      <c r="E52" s="34">
        <f>E47+38</f>
        <v>44613</v>
      </c>
      <c r="F52" s="34">
        <f>E52+12</f>
        <v>44625</v>
      </c>
      <c r="G52" s="13"/>
      <c r="H52" s="13">
        <f t="shared" si="5"/>
        <v>13</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t="s">
        <v>9</v>
      </c>
      <c r="B53" s="14" t="s">
        <v>82</v>
      </c>
      <c r="C53" s="24"/>
      <c r="D53" s="15"/>
      <c r="E53" s="29"/>
      <c r="F53" s="30"/>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t="s">
        <v>51</v>
      </c>
      <c r="C54" s="25"/>
      <c r="D54" s="16">
        <v>0</v>
      </c>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27" t="s">
        <v>52</v>
      </c>
      <c r="C55" s="25" t="s">
        <v>33</v>
      </c>
      <c r="D55" s="16">
        <v>0</v>
      </c>
      <c r="E55" s="34"/>
      <c r="F55" s="34"/>
      <c r="G55" s="13"/>
      <c r="H55" s="13" t="str">
        <f t="shared" si="5"/>
        <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c r="B56" s="27"/>
      <c r="C56" s="25"/>
      <c r="D56" s="16"/>
      <c r="E56" s="34"/>
      <c r="F56" s="34"/>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54</v>
      </c>
      <c r="C57" s="25" t="s">
        <v>33</v>
      </c>
      <c r="D57" s="16">
        <v>0</v>
      </c>
      <c r="E57" s="34">
        <f>E52+28</f>
        <v>44641</v>
      </c>
      <c r="F57" s="34">
        <f>E57+12</f>
        <v>44653</v>
      </c>
      <c r="G57" s="13"/>
      <c r="H57" s="13">
        <f t="shared" si="5"/>
        <v>13</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t="s">
        <v>9</v>
      </c>
      <c r="B58" s="14" t="s">
        <v>81</v>
      </c>
      <c r="C58" s="24"/>
      <c r="D58" s="15"/>
      <c r="E58" s="29"/>
      <c r="F58" s="30"/>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t="s">
        <v>55</v>
      </c>
      <c r="C59" s="25"/>
      <c r="D59" s="16">
        <v>0</v>
      </c>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56</v>
      </c>
      <c r="C60" s="25" t="s">
        <v>33</v>
      </c>
      <c r="D60" s="16">
        <v>0</v>
      </c>
      <c r="E60" s="34"/>
      <c r="F60" s="34"/>
      <c r="G60" s="13"/>
      <c r="H60" s="13" t="str">
        <f t="shared" si="5"/>
        <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c r="B61" s="27"/>
      <c r="C61" s="25"/>
      <c r="D61" s="16"/>
      <c r="E61" s="34"/>
      <c r="F61" s="34"/>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37" t="s">
        <v>57</v>
      </c>
      <c r="C62" s="38" t="s">
        <v>33</v>
      </c>
      <c r="D62" s="39">
        <v>0</v>
      </c>
      <c r="E62" s="40">
        <f>E57+14</f>
        <v>44655</v>
      </c>
      <c r="F62" s="40">
        <f>E62+12</f>
        <v>44667</v>
      </c>
      <c r="G62" s="13"/>
      <c r="H62" s="13">
        <f t="shared" si="5"/>
        <v>13</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t="s">
        <v>9</v>
      </c>
      <c r="B63" s="14" t="s">
        <v>83</v>
      </c>
      <c r="C63" s="24"/>
      <c r="D63" s="15"/>
      <c r="E63" s="29"/>
      <c r="F63" s="30"/>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t="s">
        <v>58</v>
      </c>
      <c r="C64" s="25"/>
      <c r="D64" s="16">
        <v>0</v>
      </c>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27" t="s">
        <v>59</v>
      </c>
      <c r="C65" s="25" t="s">
        <v>33</v>
      </c>
      <c r="D65" s="16">
        <v>0</v>
      </c>
      <c r="E65" s="34"/>
      <c r="F65" s="34"/>
      <c r="G65" s="13"/>
      <c r="H65" s="13" t="str">
        <f t="shared" si="5"/>
        <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c r="B66" s="27"/>
      <c r="C66" s="25"/>
      <c r="D66" s="16"/>
      <c r="E66" s="34"/>
      <c r="F66" s="34"/>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s="3" customFormat="1" ht="30" customHeight="1" thickBot="1" x14ac:dyDescent="0.25">
      <c r="A67" s="20"/>
      <c r="B67" s="27" t="s">
        <v>62</v>
      </c>
      <c r="C67" s="25" t="s">
        <v>33</v>
      </c>
      <c r="D67" s="16">
        <v>0</v>
      </c>
      <c r="E67" s="34">
        <f>E62+35</f>
        <v>44690</v>
      </c>
      <c r="F67" s="34">
        <f>E67+12</f>
        <v>44702</v>
      </c>
      <c r="G67" s="13"/>
      <c r="H67" s="13">
        <f t="shared" si="5"/>
        <v>13</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s="3" customFormat="1" ht="30" customHeight="1" thickBot="1" x14ac:dyDescent="0.25">
      <c r="A68" s="20" t="s">
        <v>9</v>
      </c>
      <c r="B68" s="14" t="s">
        <v>84</v>
      </c>
      <c r="C68" s="24"/>
      <c r="D68" s="15"/>
      <c r="E68" s="29"/>
      <c r="F68" s="30"/>
      <c r="G68" s="13"/>
      <c r="H68" s="13" t="str">
        <f t="shared" si="5"/>
        <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row r="69" spans="1:64" s="3" customFormat="1" ht="30" customHeight="1" thickBot="1" x14ac:dyDescent="0.25">
      <c r="A69" s="20"/>
      <c r="B69" s="27" t="s">
        <v>61</v>
      </c>
      <c r="C69" s="25"/>
      <c r="D69" s="16">
        <v>0</v>
      </c>
      <c r="E69" s="34"/>
      <c r="F69" s="34"/>
      <c r="G69" s="13"/>
      <c r="H69" s="13" t="str">
        <f t="shared" si="5"/>
        <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spans="1:64" s="3" customFormat="1" ht="30" customHeight="1" thickBot="1" x14ac:dyDescent="0.25">
      <c r="A70" s="20"/>
      <c r="B70" s="27" t="s">
        <v>60</v>
      </c>
      <c r="C70" s="25" t="s">
        <v>33</v>
      </c>
      <c r="D70" s="16">
        <v>0</v>
      </c>
      <c r="E70" s="34"/>
      <c r="F70" s="34"/>
      <c r="G70" s="13"/>
      <c r="H70" s="13" t="str">
        <f t="shared" si="5"/>
        <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spans="1:64" s="3" customFormat="1" ht="30" customHeight="1" thickBot="1" x14ac:dyDescent="0.25">
      <c r="A71" s="20"/>
      <c r="B71" s="27"/>
      <c r="C71" s="25"/>
      <c r="D71" s="16"/>
      <c r="E71" s="34"/>
      <c r="F71" s="34"/>
      <c r="G71" s="13"/>
      <c r="H71" s="13" t="str">
        <f t="shared" si="5"/>
        <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row>
    <row r="72" spans="1:64" s="3" customFormat="1" ht="30" customHeight="1" thickBot="1" x14ac:dyDescent="0.25">
      <c r="A72" s="20"/>
      <c r="B72" s="37" t="s">
        <v>63</v>
      </c>
      <c r="C72" s="38" t="s">
        <v>33</v>
      </c>
      <c r="D72" s="39"/>
      <c r="E72" s="40">
        <f>E67+5</f>
        <v>44695</v>
      </c>
      <c r="F72" s="40">
        <f>E72</f>
        <v>44695</v>
      </c>
      <c r="G72" s="13"/>
      <c r="H72" s="13">
        <f t="shared" si="5"/>
        <v>1</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row>
    <row r="73" spans="1:64" s="3" customFormat="1" ht="30" customHeight="1" thickBot="1" x14ac:dyDescent="0.25">
      <c r="A73" s="20" t="s">
        <v>10</v>
      </c>
      <c r="B73" s="28"/>
      <c r="C73" s="26"/>
      <c r="D73" s="12"/>
      <c r="E73" s="35"/>
      <c r="F73" s="35"/>
      <c r="G73" s="13"/>
      <c r="H73" s="13" t="str">
        <f t="shared" si="5"/>
        <v/>
      </c>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row>
    <row r="74" spans="1:64" ht="30" customHeight="1" x14ac:dyDescent="0.2">
      <c r="G74" s="6"/>
    </row>
    <row r="75" spans="1:64" ht="30" customHeight="1" x14ac:dyDescent="0.2">
      <c r="C75" s="10"/>
      <c r="F75" s="22"/>
    </row>
    <row r="76" spans="1:64" ht="30" customHeight="1" x14ac:dyDescent="0.2">
      <c r="C76"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23:D28 D61 D73">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8:BL61 I73:BL73 I34:BL36">
    <cfRule type="expression" dxfId="50" priority="126">
      <formula>AND(TODAY()&gt;=I$6,TODAY()&lt;J$6)</formula>
    </cfRule>
  </conditionalFormatting>
  <conditionalFormatting sqref="I8:BL31 I58:BL61 I73:BL73 I34:BL36">
    <cfRule type="expression" dxfId="49" priority="120">
      <formula>AND(début_tâche&lt;=I$6,ROUNDDOWN((fin_tâche-début_tâche+1)*avancement_tâche,0)+début_tâche-1&gt;=I$6)</formula>
    </cfRule>
    <cfRule type="expression" dxfId="48" priority="121" stopIfTrue="1">
      <formula>AND(fin_tâche&gt;=I$6,début_tâche&lt;J$6)</formula>
    </cfRule>
  </conditionalFormatting>
  <conditionalFormatting sqref="D29:D31 D34:D35">
    <cfRule type="dataBar" priority="90">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43 D46">
    <cfRule type="dataBar" priority="86">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43:BL46">
    <cfRule type="expression" dxfId="47" priority="89">
      <formula>AND(TODAY()&gt;=I$6,TODAY()&lt;J$6)</formula>
    </cfRule>
  </conditionalFormatting>
  <conditionalFormatting sqref="I43:BL46">
    <cfRule type="expression" dxfId="46" priority="87">
      <formula>AND(début_tâche&lt;=I$6,ROUNDDOWN((fin_tâche-début_tâche+1)*avancement_tâche,0)+début_tâche-1&gt;=I$6)</formula>
    </cfRule>
    <cfRule type="expression" dxfId="45" priority="88" stopIfTrue="1">
      <formula>AND(fin_tâche&gt;=I$6,début_tâche&lt;J$6)</formula>
    </cfRule>
  </conditionalFormatting>
  <conditionalFormatting sqref="D44:D45">
    <cfRule type="dataBar" priority="85">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6">
    <cfRule type="dataBar" priority="84">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7:BL47">
    <cfRule type="expression" dxfId="44" priority="83">
      <formula>AND(TODAY()&gt;=I$6,TODAY()&lt;J$6)</formula>
    </cfRule>
  </conditionalFormatting>
  <conditionalFormatting sqref="I47:BL47">
    <cfRule type="expression" dxfId="43" priority="81">
      <formula>AND(début_tâche&lt;=I$6,ROUNDDOWN((fin_tâche-début_tâche+1)*avancement_tâche,0)+début_tâche-1&gt;=I$6)</formula>
    </cfRule>
    <cfRule type="expression" dxfId="42" priority="82" stopIfTrue="1">
      <formula>AND(fin_tâche&gt;=I$6,début_tâche&lt;J$6)</formula>
    </cfRule>
  </conditionalFormatting>
  <conditionalFormatting sqref="D48">
    <cfRule type="dataBar" priority="77">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8:BL51">
    <cfRule type="expression" dxfId="41" priority="80">
      <formula>AND(TODAY()&gt;=I$6,TODAY()&lt;J$6)</formula>
    </cfRule>
  </conditionalFormatting>
  <conditionalFormatting sqref="I48:BL51">
    <cfRule type="expression" dxfId="40" priority="78">
      <formula>AND(début_tâche&lt;=I$6,ROUNDDOWN((fin_tâche-début_tâche+1)*avancement_tâche,0)+début_tâche-1&gt;=I$6)</formula>
    </cfRule>
    <cfRule type="expression" dxfId="39" priority="79" stopIfTrue="1">
      <formula>AND(fin_tâche&gt;=I$6,début_tâche&lt;J$6)</formula>
    </cfRule>
  </conditionalFormatting>
  <conditionalFormatting sqref="D49:D51">
    <cfRule type="dataBar" priority="76">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7">
    <cfRule type="dataBar" priority="75">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52:BL52">
    <cfRule type="expression" dxfId="38" priority="74">
      <formula>AND(TODAY()&gt;=I$6,TODAY()&lt;J$6)</formula>
    </cfRule>
  </conditionalFormatting>
  <conditionalFormatting sqref="I52:BL52">
    <cfRule type="expression" dxfId="37" priority="72">
      <formula>AND(début_tâche&lt;=I$6,ROUNDDOWN((fin_tâche-début_tâche+1)*avancement_tâche,0)+début_tâche-1&gt;=I$6)</formula>
    </cfRule>
    <cfRule type="expression" dxfId="36" priority="73" stopIfTrue="1">
      <formula>AND(fin_tâche&gt;=I$6,début_tâche&lt;J$6)</formula>
    </cfRule>
  </conditionalFormatting>
  <conditionalFormatting sqref="D53 D56">
    <cfRule type="dataBar" priority="68">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53:BL56">
    <cfRule type="expression" dxfId="35" priority="71">
      <formula>AND(TODAY()&gt;=I$6,TODAY()&lt;J$6)</formula>
    </cfRule>
  </conditionalFormatting>
  <conditionalFormatting sqref="I53:BL56">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54:D55">
    <cfRule type="dataBar" priority="67">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52">
    <cfRule type="dataBar" priority="66">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7:BL57">
    <cfRule type="expression" dxfId="32" priority="65">
      <formula>AND(TODAY()&gt;=I$6,TODAY()&lt;J$6)</formula>
    </cfRule>
  </conditionalFormatting>
  <conditionalFormatting sqref="I57:BL57">
    <cfRule type="expression" dxfId="31" priority="63">
      <formula>AND(début_tâche&lt;=I$6,ROUNDDOWN((fin_tâche-début_tâche+1)*avancement_tâche,0)+début_tâche-1&gt;=I$6)</formula>
    </cfRule>
    <cfRule type="expression" dxfId="30" priority="64" stopIfTrue="1">
      <formula>AND(fin_tâche&gt;=I$6,début_tâche&lt;J$6)</formula>
    </cfRule>
  </conditionalFormatting>
  <conditionalFormatting sqref="D58">
    <cfRule type="dataBar" priority="59">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9:D60">
    <cfRule type="dataBar" priority="58">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7">
    <cfRule type="dataBar" priority="57">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56">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55">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54">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53">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52">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51">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66">
    <cfRule type="dataBar" priority="47">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63:BL66">
    <cfRule type="expression" dxfId="29" priority="50">
      <formula>AND(TODAY()&gt;=I$6,TODAY()&lt;J$6)</formula>
    </cfRule>
  </conditionalFormatting>
  <conditionalFormatting sqref="I63:BL66">
    <cfRule type="expression" dxfId="28" priority="48">
      <formula>AND(début_tâche&lt;=I$6,ROUNDDOWN((fin_tâche-début_tâche+1)*avancement_tâche,0)+début_tâche-1&gt;=I$6)</formula>
    </cfRule>
    <cfRule type="expression" dxfId="27" priority="49" stopIfTrue="1">
      <formula>AND(fin_tâche&gt;=I$6,début_tâche&lt;J$6)</formula>
    </cfRule>
  </conditionalFormatting>
  <conditionalFormatting sqref="I62:BL62">
    <cfRule type="expression" dxfId="26" priority="46">
      <formula>AND(TODAY()&gt;=I$6,TODAY()&lt;J$6)</formula>
    </cfRule>
  </conditionalFormatting>
  <conditionalFormatting sqref="I62:BL62">
    <cfRule type="expression" dxfId="25" priority="44">
      <formula>AND(début_tâche&lt;=I$6,ROUNDDOWN((fin_tâche-début_tâche+1)*avancement_tâche,0)+début_tâche-1&gt;=I$6)</formula>
    </cfRule>
    <cfRule type="expression" dxfId="24" priority="45" stopIfTrue="1">
      <formula>AND(fin_tâche&gt;=I$6,début_tâche&lt;J$6)</formula>
    </cfRule>
  </conditionalFormatting>
  <conditionalFormatting sqref="D63">
    <cfRule type="dataBar" priority="43">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64:D65">
    <cfRule type="dataBar" priority="42">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62">
    <cfRule type="dataBar" priority="41">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71">
    <cfRule type="dataBar" priority="37">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8:BL71">
    <cfRule type="expression" dxfId="23" priority="40">
      <formula>AND(TODAY()&gt;=I$6,TODAY()&lt;J$6)</formula>
    </cfRule>
  </conditionalFormatting>
  <conditionalFormatting sqref="I68:BL71">
    <cfRule type="expression" dxfId="22" priority="38">
      <formula>AND(début_tâche&lt;=I$6,ROUNDDOWN((fin_tâche-début_tâche+1)*avancement_tâche,0)+début_tâche-1&gt;=I$6)</formula>
    </cfRule>
    <cfRule type="expression" dxfId="21" priority="39" stopIfTrue="1">
      <formula>AND(fin_tâche&gt;=I$6,début_tâche&lt;J$6)</formula>
    </cfRule>
  </conditionalFormatting>
  <conditionalFormatting sqref="I67:BL67">
    <cfRule type="expression" dxfId="20" priority="36">
      <formula>AND(TODAY()&gt;=I$6,TODAY()&lt;J$6)</formula>
    </cfRule>
  </conditionalFormatting>
  <conditionalFormatting sqref="I67:BL67">
    <cfRule type="expression" dxfId="19" priority="34">
      <formula>AND(début_tâche&lt;=I$6,ROUNDDOWN((fin_tâche-début_tâche+1)*avancement_tâche,0)+début_tâche-1&gt;=I$6)</formula>
    </cfRule>
    <cfRule type="expression" dxfId="18" priority="35" stopIfTrue="1">
      <formula>AND(fin_tâche&gt;=I$6,début_tâche&lt;J$6)</formula>
    </cfRule>
  </conditionalFormatting>
  <conditionalFormatting sqref="D68">
    <cfRule type="dataBar" priority="33">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9:D70">
    <cfRule type="dataBar" priority="32">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7">
    <cfRule type="dataBar" priority="31">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72:BL72">
    <cfRule type="expression" dxfId="17" priority="26">
      <formula>AND(TODAY()&gt;=I$6,TODAY()&lt;J$6)</formula>
    </cfRule>
  </conditionalFormatting>
  <conditionalFormatting sqref="I72:BL72">
    <cfRule type="expression" dxfId="16" priority="24">
      <formula>AND(début_tâche&lt;=I$6,ROUNDDOWN((fin_tâche-début_tâche+1)*avancement_tâche,0)+début_tâche-1&gt;=I$6)</formula>
    </cfRule>
    <cfRule type="expression" dxfId="15" priority="25" stopIfTrue="1">
      <formula>AND(fin_tâche&gt;=I$6,début_tâche&lt;J$6)</formula>
    </cfRule>
  </conditionalFormatting>
  <conditionalFormatting sqref="D72">
    <cfRule type="dataBar" priority="21">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14" priority="20">
      <formula>AND(TODAY()&gt;=I$6,TODAY()&lt;J$6)</formula>
    </cfRule>
  </conditionalFormatting>
  <conditionalFormatting sqref="I32:BL32">
    <cfRule type="expression" dxfId="13" priority="18">
      <formula>AND(début_tâche&lt;=I$6,ROUNDDOWN((fin_tâche-début_tâche+1)*avancement_tâche,0)+début_tâche-1&gt;=I$6)</formula>
    </cfRule>
    <cfRule type="expression" dxfId="12" priority="19" stopIfTrue="1">
      <formula>AND(fin_tâche&gt;=I$6,début_tâche&lt;J$6)</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11" priority="16">
      <formula>AND(TODAY()&gt;=I$6,TODAY()&lt;J$6)</formula>
    </cfRule>
  </conditionalFormatting>
  <conditionalFormatting sqref="I33:BL33">
    <cfRule type="expression" dxfId="10" priority="14">
      <formula>AND(début_tâche&lt;=I$6,ROUNDDOWN((fin_tâche-début_tâche+1)*avancement_tâche,0)+début_tâche-1&gt;=I$6)</formula>
    </cfRule>
    <cfRule type="expression" dxfId="9" priority="15" stopIfTrue="1">
      <formula>AND(fin_tâche&gt;=I$6,début_tâche&lt;J$6)</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{7CD6064B-B17C-3642-93C7-3FE042B15E7C}</x14:id>
        </ext>
      </extLst>
    </cfRule>
  </conditionalFormatting>
  <conditionalFormatting sqref="I37:BL38 I42:BL42">
    <cfRule type="expression" dxfId="8" priority="12">
      <formula>AND(TODAY()&gt;=I$6,TODAY()&lt;J$6)</formula>
    </cfRule>
  </conditionalFormatting>
  <conditionalFormatting sqref="I37:BL38 I42:BL42">
    <cfRule type="expression" dxfId="7" priority="10">
      <formula>AND(début_tâche&lt;=I$6,ROUNDDOWN((fin_tâche-début_tâche+1)*avancement_tâche,0)+début_tâche-1&gt;=I$6)</formula>
    </cfRule>
    <cfRule type="expression" dxfId="6" priority="11" stopIfTrue="1">
      <formula>AND(fin_tâche&gt;=I$6,début_tâche&lt;J$6)</formula>
    </cfRule>
  </conditionalFormatting>
  <conditionalFormatting sqref="D37:D38 D42">
    <cfRule type="dataBar" priority="9">
      <dataBar>
        <cfvo type="num" val="0"/>
        <cfvo type="num" val="1"/>
        <color theme="0" tint="-0.249977111117893"/>
      </dataBar>
      <extLst>
        <ext xmlns:x14="http://schemas.microsoft.com/office/spreadsheetml/2009/9/main" uri="{B025F937-C7B1-47D3-B67F-A62EFF666E3E}">
          <x14:id>{DF36E2A4-6B58-4D4B-94E1-BD803F5948A0}</x14:id>
        </ext>
      </extLst>
    </cfRule>
  </conditionalFormatting>
  <conditionalFormatting sqref="I39:BL39">
    <cfRule type="expression" dxfId="5" priority="8">
      <formula>AND(TODAY()&gt;=I$6,TODAY()&lt;J$6)</formula>
    </cfRule>
  </conditionalFormatting>
  <conditionalFormatting sqref="I39:BL39">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9">
    <cfRule type="dataBar" priority="5">
      <dataBar>
        <cfvo type="num" val="0"/>
        <cfvo type="num" val="1"/>
        <color theme="0" tint="-0.249977111117893"/>
      </dataBar>
      <extLst>
        <ext xmlns:x14="http://schemas.microsoft.com/office/spreadsheetml/2009/9/main" uri="{B025F937-C7B1-47D3-B67F-A62EFF666E3E}">
          <x14:id>{3406BF2F-C848-2D4B-B68F-E50AA2668CE1}</x14:id>
        </ext>
      </extLst>
    </cfRule>
  </conditionalFormatting>
  <conditionalFormatting sqref="I40:BL41">
    <cfRule type="expression" dxfId="2" priority="4">
      <formula>AND(TODAY()&gt;=I$6,TODAY()&lt;J$6)</formula>
    </cfRule>
  </conditionalFormatting>
  <conditionalFormatting sqref="I40:BL41">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40:D41">
    <cfRule type="dataBar" priority="1">
      <dataBar>
        <cfvo type="num" val="0"/>
        <cfvo type="num" val="1"/>
        <color theme="0" tint="-0.249977111117893"/>
      </dataBar>
      <extLst>
        <ext xmlns:x14="http://schemas.microsoft.com/office/spreadsheetml/2009/9/main" uri="{B025F937-C7B1-47D3-B67F-A62EFF666E3E}">
          <x14:id>{C1B3F003-3F68-CC49-AB63-B0D1147E3D55}</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D61 D73</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D34:D35</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D43 D46</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D49:D51</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D53 D56</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D59:D60</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D69:D70</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F36E2A4-6B58-4D4B-94E1-BD803F5948A0}">
            <x14:dataBar minLength="0" maxLength="100" gradient="0">
              <x14:cfvo type="num">
                <xm:f>0</xm:f>
              </x14:cfvo>
              <x14:cfvo type="num">
                <xm:f>1</xm:f>
              </x14:cfvo>
              <x14:negativeFillColor rgb="FFFF0000"/>
              <x14:axisColor rgb="FF000000"/>
            </x14:dataBar>
          </x14:cfRule>
          <xm:sqref>D37:D38 D42</xm:sqref>
        </x14:conditionalFormatting>
        <x14:conditionalFormatting xmlns:xm="http://schemas.microsoft.com/office/excel/2006/main">
          <x14:cfRule type="dataBar" id="{3406BF2F-C848-2D4B-B68F-E50AA2668CE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C1B3F003-3F68-CC49-AB63-B0D1147E3D55}">
            <x14:dataBar minLength="0" maxLength="100" gradient="0">
              <x14:cfvo type="num">
                <xm:f>0</xm:f>
              </x14:cfvo>
              <x14:cfvo type="num">
                <xm:f>1</xm:f>
              </x14:cfvo>
              <x14:negativeFillColor rgb="FFFF0000"/>
              <x14:axisColor rgb="FF000000"/>
            </x14:dataBar>
          </x14:cfRule>
          <xm:sqref>D40:D41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2021-12-13T16:51:42Z</dcterms:modified>
</cp:coreProperties>
</file>