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BE7699E2-2441-4845-B8D9-54B0BDEDA0AC}" xr6:coauthVersionLast="47" xr6:coauthVersionMax="47" xr10:uidLastSave="{00000000-0000-0000-0000-000000000000}"/>
  <bookViews>
    <workbookView xWindow="0" yWindow="0" windowWidth="28800" windowHeight="18000" tabRatio="648" activeTab="4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1" i="20" l="1"/>
  <c r="D290" i="20"/>
  <c r="H291" i="19"/>
  <c r="H295" i="19" s="1"/>
  <c r="D290" i="19"/>
  <c r="D290" i="5"/>
  <c r="H291" i="18"/>
  <c r="H295" i="18" s="1"/>
  <c r="H291" i="17"/>
  <c r="D289" i="17"/>
  <c r="H266" i="17"/>
  <c r="D255" i="17"/>
  <c r="D256" i="17" s="1"/>
  <c r="D257" i="17" s="1"/>
  <c r="D255" i="5"/>
  <c r="D256" i="5" s="1"/>
  <c r="D257" i="5" s="1"/>
  <c r="D287" i="18"/>
  <c r="N233" i="21"/>
  <c r="C271" i="5"/>
  <c r="D271" i="5"/>
  <c r="D272" i="5" s="1"/>
  <c r="B292" i="5"/>
  <c r="B293" i="5" s="1"/>
  <c r="B294" i="5" s="1"/>
  <c r="J291" i="17"/>
  <c r="C271" i="17"/>
  <c r="D271" i="17" s="1"/>
  <c r="D272" i="17" s="1"/>
  <c r="B292" i="17"/>
  <c r="B293" i="17"/>
  <c r="B294" i="17" s="1"/>
  <c r="J291" i="18"/>
  <c r="J295" i="18" s="1"/>
  <c r="C271" i="18"/>
  <c r="B292" i="18"/>
  <c r="B293" i="18"/>
  <c r="B294" i="18" s="1"/>
  <c r="J291" i="19"/>
  <c r="C271" i="19"/>
  <c r="D271" i="19" s="1"/>
  <c r="D272" i="19" s="1"/>
  <c r="B292" i="19"/>
  <c r="B293" i="19" s="1"/>
  <c r="B294" i="19" s="1"/>
  <c r="J291" i="20"/>
  <c r="C271" i="20"/>
  <c r="D271" i="20"/>
  <c r="E279" i="20"/>
  <c r="E275" i="20"/>
  <c r="E274" i="20"/>
  <c r="E273" i="20"/>
  <c r="E272" i="20"/>
  <c r="E271" i="20"/>
  <c r="E276" i="20"/>
  <c r="E277" i="20"/>
  <c r="E278" i="20"/>
  <c r="E280" i="20"/>
  <c r="E281" i="20"/>
  <c r="E282" i="20"/>
  <c r="E283" i="20"/>
  <c r="E284" i="20"/>
  <c r="E285" i="20"/>
  <c r="E286" i="20"/>
  <c r="D274" i="20"/>
  <c r="D272" i="20"/>
  <c r="C272" i="20"/>
  <c r="B292" i="20"/>
  <c r="B293" i="20"/>
  <c r="B294" i="20" s="1"/>
  <c r="J295" i="17"/>
  <c r="J295" i="19"/>
  <c r="H295" i="20"/>
  <c r="J239" i="20"/>
  <c r="J295" i="20"/>
  <c r="N239" i="21"/>
  <c r="H266" i="20"/>
  <c r="D257" i="20"/>
  <c r="H266" i="19"/>
  <c r="H266" i="18"/>
  <c r="D252" i="18"/>
  <c r="D253" i="18" s="1"/>
  <c r="D252" i="5"/>
  <c r="D253" i="5" s="1"/>
  <c r="H239" i="19"/>
  <c r="N187" i="21"/>
  <c r="C235" i="5"/>
  <c r="N238" i="21" l="1"/>
  <c r="N237" i="21"/>
  <c r="N236" i="21"/>
  <c r="N235" i="21"/>
  <c r="N242" i="21"/>
  <c r="E272" i="19"/>
  <c r="E271" i="19"/>
  <c r="D273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C292" i="19" s="1"/>
  <c r="C293" i="19" s="1"/>
  <c r="C294" i="19" s="1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E271" i="17"/>
  <c r="C272" i="17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E272" i="5"/>
  <c r="E271" i="5"/>
  <c r="N240" i="21" l="1"/>
  <c r="E273" i="19"/>
  <c r="D274" i="19"/>
  <c r="D273" i="5"/>
  <c r="D274" i="5" s="1"/>
  <c r="C273" i="20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D271" i="18"/>
  <c r="E271" i="18" s="1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D273" i="20" l="1"/>
  <c r="E274" i="19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3" i="18" l="1"/>
  <c r="E272" i="18"/>
  <c r="D276" i="19"/>
  <c r="D277" i="19" s="1"/>
  <c r="D278" i="19" s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D274" i="18" l="1"/>
  <c r="E273" i="18"/>
  <c r="D275" i="20"/>
  <c r="E276" i="19"/>
  <c r="E273" i="17"/>
  <c r="D276" i="5"/>
  <c r="D277" i="5" s="1"/>
  <c r="D278" i="5" s="1"/>
  <c r="D279" i="5" s="1"/>
  <c r="D280" i="5" s="1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D275" i="18" l="1"/>
  <c r="E274" i="18"/>
  <c r="D276" i="20"/>
  <c r="E277" i="19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6" i="18" l="1"/>
  <c r="E275" i="18"/>
  <c r="D277" i="20"/>
  <c r="D279" i="19"/>
  <c r="D280" i="19" s="1"/>
  <c r="D281" i="19" s="1"/>
  <c r="E278" i="19"/>
  <c r="D276" i="17"/>
  <c r="D277" i="17" s="1"/>
  <c r="D278" i="17" s="1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D277" i="18" l="1"/>
  <c r="E276" i="18"/>
  <c r="D278" i="20"/>
  <c r="E279" i="19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D278" i="18" l="1"/>
  <c r="E277" i="18"/>
  <c r="D279" i="20"/>
  <c r="E280" i="19"/>
  <c r="E277" i="17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79" i="18" l="1"/>
  <c r="E278" i="18"/>
  <c r="D280" i="20"/>
  <c r="D282" i="19"/>
  <c r="D283" i="19" s="1"/>
  <c r="E281" i="19"/>
  <c r="D279" i="17"/>
  <c r="E278" i="17"/>
  <c r="D281" i="5"/>
  <c r="D282" i="5" s="1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0" i="18" l="1"/>
  <c r="E279" i="18"/>
  <c r="D281" i="20"/>
  <c r="D283" i="5"/>
  <c r="D284" i="5" s="1"/>
  <c r="D285" i="5" s="1"/>
  <c r="D286" i="5" s="1"/>
  <c r="D287" i="5" s="1"/>
  <c r="D288" i="5" s="1"/>
  <c r="D289" i="5" s="1"/>
  <c r="E282" i="19"/>
  <c r="D280" i="17"/>
  <c r="E279" i="17"/>
  <c r="E281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E280" i="18" l="1"/>
  <c r="D281" i="18"/>
  <c r="D282" i="20"/>
  <c r="D284" i="19"/>
  <c r="D285" i="19" s="1"/>
  <c r="D286" i="19" s="1"/>
  <c r="D287" i="19" s="1"/>
  <c r="D288" i="19" s="1"/>
  <c r="D289" i="19" s="1"/>
  <c r="E283" i="19"/>
  <c r="D281" i="17"/>
  <c r="E280" i="17"/>
  <c r="E282" i="5"/>
  <c r="D254" i="17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E281" i="18" l="1"/>
  <c r="D282" i="18"/>
  <c r="D283" i="20"/>
  <c r="E284" i="19"/>
  <c r="D282" i="17"/>
  <c r="E281" i="17"/>
  <c r="E283" i="5"/>
  <c r="E254" i="17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3" i="18" l="1"/>
  <c r="E282" i="18"/>
  <c r="D284" i="20"/>
  <c r="E285" i="19"/>
  <c r="D283" i="17"/>
  <c r="D284" i="17" s="1"/>
  <c r="D285" i="17" s="1"/>
  <c r="D286" i="17" s="1"/>
  <c r="D287" i="17" s="1"/>
  <c r="E282" i="17"/>
  <c r="E284" i="5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4" i="18" l="1"/>
  <c r="E283" i="18"/>
  <c r="D285" i="20"/>
  <c r="E286" i="19"/>
  <c r="E283" i="17"/>
  <c r="E285" i="5"/>
  <c r="E256" i="17"/>
  <c r="D258" i="5"/>
  <c r="E257" i="5"/>
  <c r="E256" i="20"/>
  <c r="E256" i="19"/>
  <c r="E256" i="18"/>
  <c r="E228" i="20"/>
  <c r="E229" i="19"/>
  <c r="D230" i="19"/>
  <c r="E228" i="18"/>
  <c r="E229" i="17"/>
  <c r="D230" i="17"/>
  <c r="D231" i="5"/>
  <c r="E230" i="5"/>
  <c r="D285" i="18" l="1"/>
  <c r="E284" i="18"/>
  <c r="D286" i="20"/>
  <c r="E287" i="19"/>
  <c r="E284" i="17"/>
  <c r="E286" i="5"/>
  <c r="D258" i="17"/>
  <c r="E257" i="17"/>
  <c r="D259" i="5"/>
  <c r="D260" i="5" s="1"/>
  <c r="D261" i="5" s="1"/>
  <c r="D262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6" i="18" l="1"/>
  <c r="E285" i="18"/>
  <c r="D287" i="20"/>
  <c r="E287" i="20" s="1"/>
  <c r="E288" i="19"/>
  <c r="E285" i="17"/>
  <c r="E287" i="5"/>
  <c r="D259" i="17"/>
  <c r="D260" i="17" s="1"/>
  <c r="E258" i="17"/>
  <c r="D263" i="5"/>
  <c r="D264" i="5" s="1"/>
  <c r="D265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E286" i="18" l="1"/>
  <c r="D288" i="20"/>
  <c r="E288" i="20" s="1"/>
  <c r="E289" i="19"/>
  <c r="E286" i="17"/>
  <c r="E288" i="5"/>
  <c r="D261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E287" i="18" l="1"/>
  <c r="D288" i="18"/>
  <c r="D289" i="18" s="1"/>
  <c r="D289" i="20"/>
  <c r="E289" i="20" s="1"/>
  <c r="D291" i="19"/>
  <c r="D292" i="19" s="1"/>
  <c r="E290" i="19"/>
  <c r="D288" i="17"/>
  <c r="E287" i="17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E288" i="18" l="1"/>
  <c r="E291" i="19"/>
  <c r="E290" i="20"/>
  <c r="E288" i="17"/>
  <c r="E290" i="5"/>
  <c r="D291" i="5"/>
  <c r="D292" i="5" s="1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E291" i="5" l="1"/>
  <c r="D290" i="18"/>
  <c r="E289" i="18"/>
  <c r="E292" i="19"/>
  <c r="D293" i="19"/>
  <c r="D291" i="20"/>
  <c r="E291" i="20" s="1"/>
  <c r="D290" i="17"/>
  <c r="E289" i="17"/>
  <c r="D263" i="17"/>
  <c r="E262" i="17"/>
  <c r="D266" i="5"/>
  <c r="E263" i="5"/>
  <c r="E262" i="20"/>
  <c r="D263" i="20"/>
  <c r="D264" i="20" s="1"/>
  <c r="D265" i="20" s="1"/>
  <c r="E262" i="19"/>
  <c r="D263" i="19"/>
  <c r="E262" i="18"/>
  <c r="E235" i="19"/>
  <c r="D236" i="19"/>
  <c r="E235" i="17"/>
  <c r="D236" i="17"/>
  <c r="E236" i="5"/>
  <c r="D237" i="5"/>
  <c r="E234" i="20"/>
  <c r="E234" i="18"/>
  <c r="E292" i="5" l="1"/>
  <c r="D293" i="5"/>
  <c r="E290" i="18"/>
  <c r="D291" i="18"/>
  <c r="D294" i="19"/>
  <c r="E294" i="19" s="1"/>
  <c r="E293" i="19"/>
  <c r="D292" i="20"/>
  <c r="E292" i="20" s="1"/>
  <c r="D291" i="17"/>
  <c r="E290" i="17"/>
  <c r="D264" i="17"/>
  <c r="E263" i="17"/>
  <c r="E264" i="5"/>
  <c r="E263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94" i="5" l="1"/>
  <c r="E294" i="5" s="1"/>
  <c r="E293" i="5"/>
  <c r="E291" i="17"/>
  <c r="D292" i="17"/>
  <c r="E291" i="18"/>
  <c r="D292" i="18"/>
  <c r="D293" i="20"/>
  <c r="E293" i="20" s="1"/>
  <c r="D265" i="17"/>
  <c r="E264" i="17"/>
  <c r="E266" i="5"/>
  <c r="E265" i="5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E292" i="17" l="1"/>
  <c r="D293" i="17"/>
  <c r="E292" i="18"/>
  <c r="D293" i="18"/>
  <c r="D294" i="20"/>
  <c r="E294" i="20" s="1"/>
  <c r="D266" i="17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D294" i="17" l="1"/>
  <c r="E294" i="17" s="1"/>
  <c r="E293" i="17"/>
  <c r="E293" i="18"/>
  <c r="D294" i="18"/>
  <c r="E294" i="18" s="1"/>
  <c r="E238" i="20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N6" i="21" l="1"/>
  <c r="H295" i="17"/>
  <c r="D58" i="19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152" i="17" l="1"/>
  <c r="D59" i="20"/>
  <c r="D84" i="19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59" i="17" l="1"/>
  <c r="D88" i="18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<sst xmlns="http://schemas.openxmlformats.org/spreadsheetml/2006/main" count="723" uniqueCount="403">
  <si>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</si>
  <si>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</si>
  <si>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</si>
  <si>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</si>
  <si>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</si>
  <si>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</si>
  <si>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</si>
  <si>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</si>
  <si>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</si>
  <si>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</si>
  <si>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</si>
  <si>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</si>
  <si>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</si>
  <si>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</si>
  <si>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</si>
  <si>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</si>
  <si>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</si>
  <si>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</si>
  <si>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</si>
  <si>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</si>
  <si>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</si>
  <si>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</si>
  <si>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</si>
  <si>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</si>
  <si>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</si>
  <si>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</si>
  <si>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</si>
  <si>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</si>
  <si>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</si>
  <si>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</si>
  <si>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</si>
  <si>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</si>
  <si>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</si>
  <si>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</si>
  <si>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</si>
  <si>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</si>
  <si>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</si>
  <si>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</si>
  <si>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</si>
  <si>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</si>
  <si>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</si>
  <si>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</si>
  <si>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</si>
  <si>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</si>
  <si>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</si>
  <si>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</si>
  <si>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</si>
  <si>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</si>
  <si>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</si>
  <si>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</si>
  <si>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</si>
  <si>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</si>
  <si>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</si>
  <si>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</si>
  <si>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</si>
  <si>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</si>
  <si>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</si>
  <si>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</si>
  <si>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</si>
  <si>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</si>
  <si>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</si>
  <si>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</si>
  <si>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</si>
  <si>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</si>
  <si>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</si>
  <si>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</si>
  <si>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</si>
  <si>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</si>
  <si>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</si>
  <si>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</si>
  <si>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</si>
  <si>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</si>
  <si>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</si>
  <si>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</si>
  <si>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</si>
  <si>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</si>
  <si>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</si>
  <si>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</si>
  <si>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</si>
  <si>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</si>
  <si>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</si>
  <si>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</si>
  <si>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</si>
  <si>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</si>
  <si>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</si>
  <si>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</si>
  <si>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</si>
  <si>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</si>
  <si>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</si>
  <si>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</si>
  <si>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</si>
  <si>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</si>
  <si>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</si>
  <si>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</si>
  <si>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</si>
  <si>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</si>
  <si>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</si>
  <si>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</si>
  <si>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</si>
  <si>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</si>
  <si>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</si>
  <si>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</si>
  <si>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</si>
  <si>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</si>
  <si>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</si>
  <si>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</si>
  <si>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</si>
  <si>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</si>
  <si>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</si>
  <si>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</si>
  <si>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</si>
  <si>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</si>
  <si>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</si>
  <si>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</si>
  <si>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</si>
  <si>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</si>
  <si>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</si>
  <si>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</si>
  <si>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</si>
  <si>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</si>
  <si>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</si>
  <si>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</si>
  <si>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</si>
  <si>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</si>
  <si>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</si>
  <si>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</si>
  <si>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</si>
  <si>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</si>
  <si>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</si>
  <si>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</si>
  <si>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</si>
  <si>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</si>
  <si>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</si>
  <si>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</si>
  <si>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</si>
  <si>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</si>
  <si>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</si>
  <si>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</si>
  <si>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</si>
  <si>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</si>
  <si>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</si>
  <si>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</si>
  <si>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</si>
  <si>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</si>
  <si>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</si>
  <si>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</si>
  <si>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</si>
  <si>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</si>
  <si>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</si>
  <si>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</si>
  <si>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</si>
  <si>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</si>
  <si>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</si>
  <si>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</si>
  <si>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</si>
  <si>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</si>
  <si>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</si>
  <si>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</si>
  <si>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</si>
  <si>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</si>
  <si>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</si>
  <si>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</si>
  <si>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</si>
  <si>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</si>
  <si>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</si>
  <si>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</si>
  <si>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</si>
  <si>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</si>
  <si>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</si>
  <si>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</si>
  <si>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</si>
  <si>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</si>
  <si>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</si>
  <si>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</si>
  <si>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</si>
  <si>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</si>
  <si>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</si>
  <si>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</si>
  <si>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</si>
  <si>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</si>
  <si>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</si>
  <si>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</si>
  <si>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</si>
  <si>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</si>
  <si>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</si>
  <si>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</si>
  <si>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</si>
  <si>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</si>
  <si>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</si>
  <si>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</si>
  <si>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</si>
  <si>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</si>
  <si>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</si>
  <si>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</si>
  <si>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</si>
  <si>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</si>
  <si>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</si>
  <si>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</si>
  <si>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</si>
  <si>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</si>
  <si>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</si>
  <si>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</si>
  <si>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</si>
  <si>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</si>
  <si>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</si>
  <si>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</si>
  <si>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</si>
  <si>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</si>
  <si>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</si>
  <si>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</si>
  <si>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</si>
  <si>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</si>
  <si>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</si>
  <si>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</si>
  <si>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</si>
  <si>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</si>
  <si>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</si>
  <si>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</si>
  <si>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</si>
  <si>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</si>
  <si>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</si>
  <si>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</si>
  <si>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</si>
  <si>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</si>
  <si>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</si>
  <si>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</si>
  <si>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</si>
  <si>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</si>
  <si>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</si>
  <si>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</si>
  <si>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</si>
  <si>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</si>
  <si>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</si>
  <si>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</si>
  <si>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</si>
  <si>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</si>
  <si>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</si>
  <si>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</si>
  <si>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</si>
  <si>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</si>
  <si>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</si>
  <si>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</si>
  <si>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</si>
  <si>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</si>
  <si>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</si>
  <si>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</si>
  <si>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</si>
  <si>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</si>
  <si>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</si>
  <si>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</si>
  <si>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</si>
  <si>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</si>
  <si>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</si>
  <si>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</si>
  <si>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</si>
  <si>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</si>
  <si>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</si>
  <si>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</si>
  <si>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</si>
  <si>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</si>
  <si>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</si>
  <si>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</si>
  <si>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</si>
  <si>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</si>
  <si>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</si>
  <si>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</si>
  <si>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</si>
  <si>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</si>
  <si>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</si>
  <si>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</si>
  <si>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</si>
  <si>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</si>
  <si>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</si>
  <si>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</si>
  <si>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</si>
  <si>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</si>
  <si>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</si>
  <si>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</si>
  <si>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</si>
  <si>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</si>
  <si>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</si>
  <si>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</si>
  <si>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</si>
  <si>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</si>
  <si>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</si>
  <si>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</si>
  <si>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</si>
  <si>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</si>
  <si>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</si>
  <si>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</si>
  <si>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</si>
  <si>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</si>
  <si>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</si>
  <si>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</si>
  <si>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</si>
  <si>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</si>
  <si>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</si>
  <si>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</si>
  <si>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</si>
  <si>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</si>
  <si>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</si>
  <si>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</si>
  <si>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</si>
  <si>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</si>
  <si>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</si>
  <si>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</si>
  <si>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</si>
  <si>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</si>
  <si>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</si>
  <si>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</si>
  <si>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</si>
  <si>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</si>
  <si>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</si>
  <si>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</si>
  <si>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</si>
  <si>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</si>
  <si>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</si>
  <si>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</si>
  <si>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</si>
  <si>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</si>
  <si>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</si>
  <si>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</si>
  <si>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</si>
  <si>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</si>
  <si>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</si>
  <si>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</si>
  <si>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</si>
  <si>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</si>
  <si>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</si>
  <si>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</si>
  <si>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</si>
  <si>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</si>
  <si>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</si>
  <si>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</si>
  <si>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</si>
  <si>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</si>
  <si>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</si>
  <si>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</si>
  <si>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</si>
  <si>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</si>
  <si>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</si>
  <si>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</si>
  <si>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</si>
  <si>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</si>
  <si>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</si>
  <si>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</si>
  <si>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</si>
  <si>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</si>
  <si>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</si>
  <si>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</si>
  <si>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</si>
  <si>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</si>
  <si>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</si>
  <si>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</si>
  <si>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</si>
  <si>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</si>
  <si>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</si>
  <si>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</si>
  <si>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</si>
  <si>
    <t>Recherche pour le code de WavMap</t>
  </si>
  <si>
    <t>Cahier des charges : Création du fichier selon modèle précédent, modification et vérification des fonctionnalités</t>
  </si>
  <si>
    <t>Envoi de mail à Waview pour changement de cahier des charges</t>
  </si>
  <si>
    <t>Continuation du code de WavMap</t>
  </si>
  <si>
    <t>Calendrier WaCom</t>
  </si>
  <si>
    <t xml:space="preserve">Résolution des problèmes du chat </t>
  </si>
  <si>
    <t>Résolution des problèmes de résolution</t>
  </si>
  <si>
    <t>CRUD sur le stock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</si>
  <si>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</si>
  <si>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</si>
  <si>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</si>
  <si>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</si>
  <si>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</si>
  <si>
    <t>Mise à jour du document de vision manuel_utilisatation_WavCom_administrateur_V1.1</t>
  </si>
  <si>
    <t>Mise à jour du document de vision manuel_utilisatation_WavCom_client_V1.1</t>
  </si>
  <si>
    <t>Vérification PV réunion A5</t>
  </si>
  <si>
    <t>Envoi de mail pour PV réunion A5</t>
  </si>
  <si>
    <t>Continuation du code de WavMap en collaboration avec Constantin</t>
  </si>
  <si>
    <t>Envoi mail retour Waview</t>
  </si>
  <si>
    <t>Envoi mail au groupe d'encadrement</t>
  </si>
  <si>
    <t xml:space="preserve">Correction des petits problèmes </t>
  </si>
  <si>
    <t>Gestion activité</t>
  </si>
  <si>
    <t>Envoi des documents projet</t>
  </si>
  <si>
    <t>Validation d'un nouveau client</t>
  </si>
  <si>
    <t>Reservations matériel</t>
  </si>
  <si>
    <t xml:space="preserve">Totale des heures du grep </t>
  </si>
  <si>
    <t>sans vacances</t>
  </si>
  <si>
    <t>avec vacances</t>
  </si>
  <si>
    <t>Modification du tableau des risques</t>
  </si>
  <si>
    <t>Mise à jour document manuel_utilisation_administrateur_WavMap_V1.2</t>
  </si>
  <si>
    <t>Mise à jour document manuel_utilisation_client_WavMap_V1.2</t>
  </si>
  <si>
    <t>Vérification liste des risques + mise en page du document</t>
  </si>
  <si>
    <t>Suite manuel Installation WavMap</t>
  </si>
  <si>
    <t xml:space="preserve">Modification du product backlog </t>
  </si>
  <si>
    <t>Création du sprint 8</t>
  </si>
  <si>
    <t>Mise à jour du Trello pour les tâches du sprint 8</t>
  </si>
  <si>
    <t>Modification script SQL</t>
  </si>
  <si>
    <t>Recherches pour les tests + installation de jest sur serveur + code commun avec Aurélie + continuation du code</t>
  </si>
  <si>
    <t>Continuation du code et ajoutes de tous les commentaires</t>
  </si>
  <si>
    <t>Mise à jour de la BDD et de la modélisation BDD de WavMap</t>
  </si>
  <si>
    <t>Continuation du code avec aide de Hauri</t>
  </si>
  <si>
    <t>Continuation du code</t>
  </si>
  <si>
    <t xml:space="preserve">Approbation lieu + envoie mail </t>
  </si>
  <si>
    <t>Visualisation des lieux dans l'application client + suppression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</si>
</sst>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47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7" xfId="0" applyNumberFormat="1" applyFont="1" applyFill="1" applyBorder="1" applyAlignment="1">
      <alignment horizontal="left" vertical="center" wrapText="1"/>
    </xf>
    <xf numFmtId="166" fontId="11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19" xfId="0" applyNumberFormat="1" applyFont="1" applyFill="1" applyBorder="1" applyAlignment="1">
      <alignment horizontal="left" vertical="center" wrapText="1"/>
    </xf>
    <xf numFmtId="166" fontId="15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168" fontId="0" fillId="0" borderId="0" xfId="0" applyNumberFormat="1" applyFill="1"/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center" vertical="center" wrapText="1"/>
    </xf>
    <xf numFmtId="166" fontId="18" fillId="0" borderId="12" xfId="2" applyNumberFormat="1" applyFont="1" applyBorder="1" applyAlignment="1">
      <alignment horizontal="center" vertical="center" wrapText="1"/>
    </xf>
    <xf numFmtId="167" fontId="10" fillId="2" borderId="4" xfId="2" applyNumberFormat="1" applyFont="1" applyFill="1" applyBorder="1" applyAlignment="1">
      <alignment horizontal="left" vertical="center" wrapText="1"/>
    </xf>
    <xf numFmtId="166" fontId="11" fillId="0" borderId="4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/>
    </xf>
    <xf numFmtId="167" fontId="10" fillId="3" borderId="0" xfId="2" applyNumberFormat="1" applyFont="1" applyFill="1" applyBorder="1" applyAlignment="1">
      <alignment horizontal="left" vertical="center" wrapText="1"/>
    </xf>
    <xf numFmtId="166" fontId="15" fillId="0" borderId="12" xfId="2" applyNumberFormat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left" vertical="center" wrapText="1"/>
    </xf>
    <xf numFmtId="167" fontId="10" fillId="6" borderId="20" xfId="0" applyNumberFormat="1" applyFont="1" applyFill="1" applyBorder="1" applyAlignment="1">
      <alignment horizontal="left" vertical="center" wrapText="1"/>
    </xf>
    <xf numFmtId="167" fontId="10" fillId="6" borderId="14" xfId="0" applyNumberFormat="1" applyFont="1" applyFill="1" applyBorder="1" applyAlignment="1">
      <alignment horizontal="left" vertical="center" wrapText="1"/>
    </xf>
    <xf numFmtId="167" fontId="10" fillId="6" borderId="21" xfId="0" applyNumberFormat="1" applyFont="1" applyFill="1" applyBorder="1" applyAlignment="1">
      <alignment horizontal="left" vertical="center" wrapText="1"/>
    </xf>
    <xf numFmtId="167" fontId="10" fillId="6" borderId="4" xfId="0" applyNumberFormat="1" applyFont="1" applyFill="1" applyBorder="1" applyAlignment="1">
      <alignment horizontal="left" vertical="center" wrapText="1"/>
    </xf>
    <xf numFmtId="167" fontId="10" fillId="6" borderId="9" xfId="0" applyNumberFormat="1" applyFont="1" applyFill="1" applyBorder="1" applyAlignment="1">
      <alignment horizontal="left" vertical="center" wrapText="1"/>
    </xf>
    <xf numFmtId="167" fontId="13" fillId="6" borderId="4" xfId="0" applyNumberFormat="1" applyFont="1" applyFill="1" applyBorder="1" applyAlignment="1">
      <alignment horizontal="left" vertical="center" wrapText="1"/>
    </xf>
    <xf numFmtId="167" fontId="13" fillId="6" borderId="9" xfId="0" applyNumberFormat="1" applyFont="1" applyFill="1" applyBorder="1" applyAlignment="1">
      <alignment horizontal="left" vertical="center" wrapText="1"/>
    </xf>
    <xf numFmtId="167" fontId="10" fillId="6" borderId="4" xfId="2" applyNumberFormat="1" applyFont="1" applyFill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Commun!$C$271:$C$294</c:f>
              <c:numCache>
                <c:formatCode>0.0</c:formatCode>
                <c:ptCount val="24"/>
                <c:pt idx="0">
                  <c:v>4.5714285714285712</c:v>
                </c:pt>
                <c:pt idx="1">
                  <c:v>4.3809523809523805</c:v>
                </c:pt>
                <c:pt idx="2">
                  <c:v>4.1904761904761898</c:v>
                </c:pt>
                <c:pt idx="3">
                  <c:v>3.9999999999999991</c:v>
                </c:pt>
                <c:pt idx="4">
                  <c:v>3.8095238095238084</c:v>
                </c:pt>
                <c:pt idx="5">
                  <c:v>3.6190476190476177</c:v>
                </c:pt>
                <c:pt idx="6">
                  <c:v>3.428571428571427</c:v>
                </c:pt>
                <c:pt idx="7">
                  <c:v>3.2380952380952364</c:v>
                </c:pt>
                <c:pt idx="8">
                  <c:v>3.0476190476190457</c:v>
                </c:pt>
                <c:pt idx="9">
                  <c:v>2.857142857142855</c:v>
                </c:pt>
                <c:pt idx="10">
                  <c:v>2.6666666666666643</c:v>
                </c:pt>
                <c:pt idx="11">
                  <c:v>2.4761904761904736</c:v>
                </c:pt>
                <c:pt idx="12">
                  <c:v>2.2857142857142829</c:v>
                </c:pt>
                <c:pt idx="13">
                  <c:v>2.0952380952380922</c:v>
                </c:pt>
                <c:pt idx="14">
                  <c:v>1.9047619047619018</c:v>
                </c:pt>
                <c:pt idx="15">
                  <c:v>1.7142857142857113</c:v>
                </c:pt>
                <c:pt idx="16">
                  <c:v>1.5238095238095208</c:v>
                </c:pt>
                <c:pt idx="17">
                  <c:v>1.3333333333333304</c:v>
                </c:pt>
                <c:pt idx="18">
                  <c:v>1.1428571428571399</c:v>
                </c:pt>
                <c:pt idx="19">
                  <c:v>0.95238095238094944</c:v>
                </c:pt>
                <c:pt idx="20">
                  <c:v>0.76190476190475898</c:v>
                </c:pt>
                <c:pt idx="21">
                  <c:v>0.57142857142856851</c:v>
                </c:pt>
                <c:pt idx="22">
                  <c:v>0.38095238095237804</c:v>
                </c:pt>
                <c:pt idx="23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Commun!$D$271:$D$294</c:f>
              <c:numCache>
                <c:formatCode>0.0</c:formatCode>
                <c:ptCount val="24"/>
                <c:pt idx="0">
                  <c:v>4.5297619047619042</c:v>
                </c:pt>
                <c:pt idx="1">
                  <c:v>4.4499007936507935</c:v>
                </c:pt>
                <c:pt idx="2">
                  <c:v>4.4499007936507935</c:v>
                </c:pt>
                <c:pt idx="3">
                  <c:v>4.3700396825396828</c:v>
                </c:pt>
                <c:pt idx="4">
                  <c:v>4.3700396825396828</c:v>
                </c:pt>
                <c:pt idx="5">
                  <c:v>4.3700396825396828</c:v>
                </c:pt>
                <c:pt idx="6">
                  <c:v>3.0887896825396828</c:v>
                </c:pt>
                <c:pt idx="7">
                  <c:v>2.4846230158730158</c:v>
                </c:pt>
                <c:pt idx="8">
                  <c:v>1.9012896825396826</c:v>
                </c:pt>
                <c:pt idx="9">
                  <c:v>1.8387896825396826</c:v>
                </c:pt>
                <c:pt idx="10">
                  <c:v>1.8387896825396826</c:v>
                </c:pt>
                <c:pt idx="11">
                  <c:v>1.7137896825396826</c:v>
                </c:pt>
                <c:pt idx="12">
                  <c:v>1.4429563492063493</c:v>
                </c:pt>
                <c:pt idx="13">
                  <c:v>0.77281746031746035</c:v>
                </c:pt>
                <c:pt idx="14">
                  <c:v>0.35962301587301593</c:v>
                </c:pt>
                <c:pt idx="15">
                  <c:v>0.10962301587301593</c:v>
                </c:pt>
                <c:pt idx="16">
                  <c:v>-0.24801587301587291</c:v>
                </c:pt>
                <c:pt idx="17">
                  <c:v>-0.26190476190476181</c:v>
                </c:pt>
                <c:pt idx="18">
                  <c:v>-1.1160714285714284</c:v>
                </c:pt>
                <c:pt idx="19">
                  <c:v>-1.4250992063492061</c:v>
                </c:pt>
                <c:pt idx="20">
                  <c:v>-1.4250992063492061</c:v>
                </c:pt>
                <c:pt idx="21">
                  <c:v>-1.4632936507936505</c:v>
                </c:pt>
                <c:pt idx="22">
                  <c:v>-1.4632936507936505</c:v>
                </c:pt>
                <c:pt idx="23">
                  <c:v>-1.4632936507936505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1.0535714285714284</c:v>
                </c:pt>
                <c:pt idx="10">
                  <c:v>1.0535714285714284</c:v>
                </c:pt>
                <c:pt idx="11">
                  <c:v>0.99107142857142838</c:v>
                </c:pt>
                <c:pt idx="12">
                  <c:v>0.82440476190476175</c:v>
                </c:pt>
                <c:pt idx="13">
                  <c:v>0.74107142857142838</c:v>
                </c:pt>
                <c:pt idx="14">
                  <c:v>0.74107142857142838</c:v>
                </c:pt>
                <c:pt idx="15">
                  <c:v>0.74107142857142838</c:v>
                </c:pt>
                <c:pt idx="16">
                  <c:v>0.73065476190476175</c:v>
                </c:pt>
                <c:pt idx="17">
                  <c:v>0.68898809523809512</c:v>
                </c:pt>
                <c:pt idx="18">
                  <c:v>0.68898809523809512</c:v>
                </c:pt>
                <c:pt idx="19">
                  <c:v>0.68898809523809512</c:v>
                </c:pt>
                <c:pt idx="20">
                  <c:v>0.68898809523809512</c:v>
                </c:pt>
                <c:pt idx="21">
                  <c:v>0.68898809523809512</c:v>
                </c:pt>
                <c:pt idx="22">
                  <c:v>0.68898809523809512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-0.18005952380952389</c:v>
                </c:pt>
                <c:pt idx="19">
                  <c:v>-0.18005952380952389</c:v>
                </c:pt>
                <c:pt idx="20">
                  <c:v>-0.18005952380952389</c:v>
                </c:pt>
                <c:pt idx="21">
                  <c:v>-0.18005952380952389</c:v>
                </c:pt>
                <c:pt idx="22">
                  <c:v>-0.18005952380952389</c:v>
                </c:pt>
                <c:pt idx="23">
                  <c:v>-0.18005952380952389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-0.28422619047619058</c:v>
                </c:pt>
                <c:pt idx="19">
                  <c:v>-0.28422619047619058</c:v>
                </c:pt>
                <c:pt idx="20">
                  <c:v>-0.28422619047619058</c:v>
                </c:pt>
                <c:pt idx="21">
                  <c:v>-0.28422619047619058</c:v>
                </c:pt>
                <c:pt idx="22">
                  <c:v>-0.28422619047619058</c:v>
                </c:pt>
                <c:pt idx="23">
                  <c:v>-0.28422619047619058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-0.63492063492063489</c:v>
                </c:pt>
                <c:pt idx="19">
                  <c:v>-0.75644841269841268</c:v>
                </c:pt>
                <c:pt idx="20">
                  <c:v>-0.75644841269841268</c:v>
                </c:pt>
                <c:pt idx="21">
                  <c:v>-0.7946428571428571</c:v>
                </c:pt>
                <c:pt idx="22">
                  <c:v>-0.7946428571428571</c:v>
                </c:pt>
                <c:pt idx="23">
                  <c:v>-0.7946428571428571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-0.86755952380952384</c:v>
                </c:pt>
                <c:pt idx="20">
                  <c:v>-0.86755952380952384</c:v>
                </c:pt>
                <c:pt idx="21">
                  <c:v>-0.86755952380952384</c:v>
                </c:pt>
                <c:pt idx="22">
                  <c:v>-0.86755952380952384</c:v>
                </c:pt>
                <c:pt idx="23">
                  <c:v>-0.86755952380952384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1.0535714285714284</c:v>
                </c:pt>
                <c:pt idx="10">
                  <c:v>1.0535714285714284</c:v>
                </c:pt>
                <c:pt idx="11">
                  <c:v>0.99107142857142838</c:v>
                </c:pt>
                <c:pt idx="12">
                  <c:v>0.82440476190476175</c:v>
                </c:pt>
                <c:pt idx="13">
                  <c:v>0.74107142857142838</c:v>
                </c:pt>
                <c:pt idx="14">
                  <c:v>0.74107142857142838</c:v>
                </c:pt>
                <c:pt idx="15">
                  <c:v>0.74107142857142838</c:v>
                </c:pt>
                <c:pt idx="16">
                  <c:v>0.73065476190476175</c:v>
                </c:pt>
                <c:pt idx="17">
                  <c:v>0.68898809523809512</c:v>
                </c:pt>
                <c:pt idx="18">
                  <c:v>0.68898809523809512</c:v>
                </c:pt>
                <c:pt idx="19">
                  <c:v>0.68898809523809512</c:v>
                </c:pt>
                <c:pt idx="20">
                  <c:v>0.68898809523809512</c:v>
                </c:pt>
                <c:pt idx="21">
                  <c:v>0.68898809523809512</c:v>
                </c:pt>
                <c:pt idx="22">
                  <c:v>0.68898809523809512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-0.18005952380952389</c:v>
                </c:pt>
                <c:pt idx="19">
                  <c:v>-0.18005952380952389</c:v>
                </c:pt>
                <c:pt idx="20">
                  <c:v>-0.18005952380952389</c:v>
                </c:pt>
                <c:pt idx="21">
                  <c:v>-0.18005952380952389</c:v>
                </c:pt>
                <c:pt idx="22">
                  <c:v>-0.18005952380952389</c:v>
                </c:pt>
                <c:pt idx="23">
                  <c:v>-0.18005952380952389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-0.28422619047619058</c:v>
                </c:pt>
                <c:pt idx="19">
                  <c:v>-0.28422619047619058</c:v>
                </c:pt>
                <c:pt idx="20">
                  <c:v>-0.28422619047619058</c:v>
                </c:pt>
                <c:pt idx="21">
                  <c:v>-0.28422619047619058</c:v>
                </c:pt>
                <c:pt idx="22">
                  <c:v>-0.28422619047619058</c:v>
                </c:pt>
                <c:pt idx="23">
                  <c:v>-0.28422619047619058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-0.63492063492063489</c:v>
                </c:pt>
                <c:pt idx="19">
                  <c:v>-0.75644841269841268</c:v>
                </c:pt>
                <c:pt idx="20">
                  <c:v>-0.75644841269841268</c:v>
                </c:pt>
                <c:pt idx="21">
                  <c:v>-0.7946428571428571</c:v>
                </c:pt>
                <c:pt idx="22">
                  <c:v>-0.7946428571428571</c:v>
                </c:pt>
                <c:pt idx="23">
                  <c:v>-0.7946428571428571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-0.86755952380952384</c:v>
                </c:pt>
                <c:pt idx="20">
                  <c:v>-0.86755952380952384</c:v>
                </c:pt>
                <c:pt idx="21">
                  <c:v>-0.86755952380952384</c:v>
                </c:pt>
                <c:pt idx="22">
                  <c:v>-0.86755952380952384</c:v>
                </c:pt>
                <c:pt idx="23">
                  <c:v>-0.86755952380952384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4.1899801587301582</c:v>
                </c:pt>
                <c:pt idx="10">
                  <c:v>4.1899801587301582</c:v>
                </c:pt>
                <c:pt idx="11">
                  <c:v>4.1274801587301582</c:v>
                </c:pt>
                <c:pt idx="12">
                  <c:v>3.9608134920634916</c:v>
                </c:pt>
                <c:pt idx="13">
                  <c:v>3.4295634920634916</c:v>
                </c:pt>
                <c:pt idx="14">
                  <c:v>3.4295634920634916</c:v>
                </c:pt>
                <c:pt idx="15">
                  <c:v>3.4295634920634916</c:v>
                </c:pt>
                <c:pt idx="16">
                  <c:v>3.3774801587301582</c:v>
                </c:pt>
                <c:pt idx="17">
                  <c:v>3.3358134920634916</c:v>
                </c:pt>
                <c:pt idx="18">
                  <c:v>3.3358134920634916</c:v>
                </c:pt>
                <c:pt idx="19">
                  <c:v>3.2108134920634916</c:v>
                </c:pt>
                <c:pt idx="20">
                  <c:v>3.1066468253968251</c:v>
                </c:pt>
                <c:pt idx="21">
                  <c:v>2.8358134920634916</c:v>
                </c:pt>
                <c:pt idx="22">
                  <c:v>2.7733134920634916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4" totalsRowShown="0" totalsRowBorderDxfId="21">
  <autoFilter ref="B2:D34" xr:uid="{00000000-0009-0000-0100-000001000000}"/>
  <tableColumns count="3">
    <tableColumn id="1" xr3:uid="{CD3EE646-83A2-4C43-BE17-1D13A1789997}" name="DATE" dataDxfId="20" totalsRowDxfId="19"/>
    <tableColumn id="2" xr3:uid="{35B558AF-A00C-8A47-8F22-48D29FAC35F3}" name="DURÉE" dataDxfId="18" totalsRowDxfId="17"/>
    <tableColumn id="3" xr3:uid="{4C1F4176-4430-7541-BDFD-529187E4605B}" name="ÉVÉNEMENT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20">
  <autoFilter ref="B2:D120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101">
  <autoFilter ref="B2:D10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56" totalsRowShown="0">
  <autoFilter ref="B2:D156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76">
  <autoFilter ref="B2:D76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4"/>
  <sheetViews>
    <sheetView showGridLines="0" zoomScaleNormal="100" workbookViewId="0">
      <pane ySplit="1" topLeftCell="A265" activePane="bottomLeft" state="frozen"/>
      <selection pane="bottomLeft" activeCell="D293" sqref="D293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43" t="s">
        <v>8</v>
      </c>
      <c r="C2" s="144"/>
      <c r="D2" s="144"/>
      <c r="E2" s="144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43" t="s">
        <v>3</v>
      </c>
      <c r="C25" s="144"/>
      <c r="D25" s="144"/>
      <c r="E25" s="144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43" t="s">
        <v>4</v>
      </c>
      <c r="C57" s="144"/>
      <c r="D57" s="144"/>
      <c r="E57" s="144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43" t="s">
        <v>5</v>
      </c>
      <c r="C82" s="144"/>
      <c r="D82" s="144"/>
      <c r="E82" s="144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43" t="s">
        <v>6</v>
      </c>
      <c r="C107" s="144"/>
      <c r="D107" s="144"/>
      <c r="E107" s="144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43" t="s">
        <v>9</v>
      </c>
      <c r="C150" s="144"/>
      <c r="D150" s="144"/>
      <c r="E150" s="144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43" t="s">
        <v>253</v>
      </c>
      <c r="C191" s="144"/>
      <c r="D191" s="144"/>
      <c r="E191" s="144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43" t="s">
        <v>307</v>
      </c>
      <c r="C217" s="144"/>
      <c r="D217" s="144"/>
      <c r="E217" s="144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" x14ac:dyDescent="0.2">
      <c r="B243" s="143" t="s">
        <v>327</v>
      </c>
      <c r="C243" s="144"/>
      <c r="D243" s="144"/>
      <c r="E243" s="144"/>
    </row>
    <row r="244" spans="1:5" x14ac:dyDescent="0.2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 x14ac:dyDescent="0.2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 x14ac:dyDescent="0.2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59" si="33">D245</f>
        <v>4.3809523809523805</v>
      </c>
      <c r="E246" s="9">
        <f t="shared" si="30"/>
        <v>1</v>
      </c>
    </row>
    <row r="247" spans="1:5" x14ac:dyDescent="0.2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 x14ac:dyDescent="0.2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 x14ac:dyDescent="0.2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 x14ac:dyDescent="0.2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 x14ac:dyDescent="0.2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 x14ac:dyDescent="0.2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 x14ac:dyDescent="0.2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4.1899801587301582</v>
      </c>
      <c r="E253" s="9">
        <f t="shared" si="30"/>
        <v>0.95640851449275355</v>
      </c>
    </row>
    <row r="254" spans="1:5" x14ac:dyDescent="0.2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4.1899801587301582</v>
      </c>
      <c r="E254" s="9">
        <f t="shared" si="30"/>
        <v>0.95640851449275355</v>
      </c>
    </row>
    <row r="255" spans="1:5" x14ac:dyDescent="0.2">
      <c r="A255">
        <v>12</v>
      </c>
      <c r="B255" s="4">
        <f t="shared" si="31"/>
        <v>44679</v>
      </c>
      <c r="C255" s="5">
        <f t="shared" si="32"/>
        <v>2.2857142857142829</v>
      </c>
      <c r="D255" s="5">
        <f>D254-(JDB_Angela!C94)</f>
        <v>4.1274801587301582</v>
      </c>
      <c r="E255" s="9">
        <f t="shared" si="30"/>
        <v>0.94214221014492749</v>
      </c>
    </row>
    <row r="256" spans="1:5" x14ac:dyDescent="0.2">
      <c r="A256">
        <v>13</v>
      </c>
      <c r="B256" s="4">
        <f t="shared" si="31"/>
        <v>44680</v>
      </c>
      <c r="C256" s="5">
        <f t="shared" si="32"/>
        <v>2.0952380952380922</v>
      </c>
      <c r="D256" s="5">
        <f>D255-(JDB_Angela!C95)</f>
        <v>3.9608134920634916</v>
      </c>
      <c r="E256" s="9">
        <f t="shared" si="30"/>
        <v>0.90409873188405798</v>
      </c>
    </row>
    <row r="257" spans="1:5" x14ac:dyDescent="0.2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D256-(JDB_Angela!C96+JDB_Angela!C97+JDB_Aurelie!C71+JDB_Aurelie!C72+JDB_Constantin!C42)</f>
        <v>3.4295634920634916</v>
      </c>
      <c r="E257" s="9">
        <f t="shared" si="30"/>
        <v>0.78283514492753625</v>
      </c>
    </row>
    <row r="258" spans="1:5" x14ac:dyDescent="0.2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3.4295634920634916</v>
      </c>
      <c r="E258" s="9">
        <f t="shared" si="30"/>
        <v>0.78283514492753625</v>
      </c>
    </row>
    <row r="259" spans="1:5" x14ac:dyDescent="0.2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3.4295634920634916</v>
      </c>
      <c r="E259" s="9">
        <f t="shared" si="30"/>
        <v>0.78283514492753625</v>
      </c>
    </row>
    <row r="260" spans="1:5" x14ac:dyDescent="0.2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D259-(JDB_Angela!C98+JDB_Aurelie!C73)</f>
        <v>3.3774801587301582</v>
      </c>
      <c r="E260" s="9">
        <f t="shared" si="30"/>
        <v>0.77094655797101441</v>
      </c>
    </row>
    <row r="261" spans="1:5" x14ac:dyDescent="0.2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D260-(JDB_Angela!C99)</f>
        <v>3.3358134920634916</v>
      </c>
      <c r="E261" s="9">
        <f t="shared" si="30"/>
        <v>0.76143568840579712</v>
      </c>
    </row>
    <row r="262" spans="1:5" x14ac:dyDescent="0.2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</f>
        <v>3.3358134920634916</v>
      </c>
      <c r="E262" s="9">
        <f t="shared" si="30"/>
        <v>0.76143568840579712</v>
      </c>
    </row>
    <row r="263" spans="1:5" x14ac:dyDescent="0.2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3.2108134920634916</v>
      </c>
      <c r="E263" s="9">
        <f t="shared" si="30"/>
        <v>0.7329030797101449</v>
      </c>
    </row>
    <row r="264" spans="1:5" x14ac:dyDescent="0.2">
      <c r="A264">
        <v>21</v>
      </c>
      <c r="B264" s="4">
        <f t="shared" si="31"/>
        <v>44688</v>
      </c>
      <c r="C264" s="5">
        <f t="shared" si="32"/>
        <v>0.57142857142856851</v>
      </c>
      <c r="D264" s="5">
        <f>D263-(JDB_Constantin!C43)</f>
        <v>3.1066468253968251</v>
      </c>
      <c r="E264" s="9">
        <f t="shared" si="30"/>
        <v>0.70912590579710144</v>
      </c>
    </row>
    <row r="265" spans="1:5" x14ac:dyDescent="0.2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D264-(JDB_Aurelie!C75+JDB_Constantin!C44)</f>
        <v>2.8358134920634916</v>
      </c>
      <c r="E265" s="9">
        <f t="shared" si="30"/>
        <v>0.64730525362318836</v>
      </c>
    </row>
    <row r="266" spans="1:5" x14ac:dyDescent="0.2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2.7733134920634916</v>
      </c>
      <c r="E266" s="9">
        <f t="shared" si="30"/>
        <v>0.63303894927536231</v>
      </c>
    </row>
    <row r="270" spans="1:5" ht="26" x14ac:dyDescent="0.2">
      <c r="B270" s="143" t="s">
        <v>328</v>
      </c>
      <c r="C270" s="144"/>
      <c r="D270" s="144"/>
      <c r="E270" s="144"/>
    </row>
    <row r="271" spans="1:5" x14ac:dyDescent="0.2">
      <c r="A271">
        <v>1</v>
      </c>
      <c r="B271" s="4">
        <f>B266+1</f>
        <v>44691</v>
      </c>
      <c r="C271" s="5">
        <f>($F$1*4/7)*A294</f>
        <v>4.5714285714285712</v>
      </c>
      <c r="D271" s="5">
        <f>C271-(JDB_Angela!C100)</f>
        <v>4.5297619047619042</v>
      </c>
      <c r="E271" s="9">
        <f>D271/$C$271</f>
        <v>0.99088541666666663</v>
      </c>
    </row>
    <row r="272" spans="1:5" x14ac:dyDescent="0.2">
      <c r="A272">
        <v>2</v>
      </c>
      <c r="B272" s="4">
        <f>B271+1</f>
        <v>44692</v>
      </c>
      <c r="C272" s="5">
        <f>C271-(($F$1/7)*4)</f>
        <v>4.3809523809523805</v>
      </c>
      <c r="D272" s="5">
        <f>D271-(JDB_Angela!C101+JDB_Coralie!C127+JDB_Coralie!C128)</f>
        <v>4.4499007936507935</v>
      </c>
      <c r="E272" s="9">
        <f t="shared" ref="E272:E291" si="34">D272/$C$271</f>
        <v>0.97341579861111116</v>
      </c>
    </row>
    <row r="273" spans="1:5" x14ac:dyDescent="0.2">
      <c r="A273">
        <v>3</v>
      </c>
      <c r="B273" s="4">
        <f t="shared" ref="B273:B294" si="35">B272+1</f>
        <v>44693</v>
      </c>
      <c r="C273" s="5">
        <f t="shared" ref="C273:C294" si="36">C272-(($F$1/7)*4)</f>
        <v>4.1904761904761898</v>
      </c>
      <c r="D273" s="5">
        <f t="shared" ref="D273:D294" si="37">D272</f>
        <v>4.4499007936507935</v>
      </c>
      <c r="E273" s="9">
        <f t="shared" si="34"/>
        <v>0.97341579861111116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3.9999999999999991</v>
      </c>
      <c r="D274" s="5">
        <f>D273-(JDB_Angela!C102+JDB_Angela!C103+JDB_Coralie!C129)</f>
        <v>4.3700396825396828</v>
      </c>
      <c r="E274" s="9">
        <f t="shared" si="34"/>
        <v>0.95594618055555569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3.8095238095238084</v>
      </c>
      <c r="D275" s="5">
        <f t="shared" si="37"/>
        <v>4.3700396825396828</v>
      </c>
      <c r="E275" s="9">
        <f t="shared" si="34"/>
        <v>0.95594618055555569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3.6190476190476177</v>
      </c>
      <c r="D276" s="5">
        <f t="shared" si="37"/>
        <v>4.3700396825396828</v>
      </c>
      <c r="E276" s="9">
        <f t="shared" si="34"/>
        <v>0.95594618055555569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3.428571428571427</v>
      </c>
      <c r="D277" s="5">
        <f>D276-(JDB_Angela!C104+JDB_Angela!C105+JDB_Angela!C106+JDB_Angela!C107+JDB_Angela!C108+JDB_Angela!C109+JDB_Aurelie!C78+JDB_Aurelie!C79+JDB_Coralie!C130+JDB_Coralie!C131+JDB_Coralie!C132+JDB_Coralie!C133+JDB_Coralie!C134+JDB_Coralie!C135+JDB_Coralie!C136+JDB_Constantin!C45+JDB_Constantin!C46+JDB_Constantin!C47+JDB_Constantin!C48)</f>
        <v>3.0887896825396828</v>
      </c>
      <c r="E277" s="9">
        <f t="shared" si="34"/>
        <v>0.67567274305555569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3.2380952380952364</v>
      </c>
      <c r="D278" s="5">
        <f>D277-(JDB_Coralie!C137+JDB_Coralie!C138+JDB_Constantin!C49+JDB_Commun!C30*4)</f>
        <v>2.4846230158730158</v>
      </c>
      <c r="E278" s="9">
        <f t="shared" si="34"/>
        <v>0.54351128472222221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3.0476190476190457</v>
      </c>
      <c r="D279" s="5">
        <f>D278-(JDB_Aurelie!C80+JDB_Constantin!C50)</f>
        <v>1.9012896825396826</v>
      </c>
      <c r="E279" s="9">
        <f t="shared" si="34"/>
        <v>0.41590711805555558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2.857142857142855</v>
      </c>
      <c r="D280" s="5">
        <f>D279-(JDB_Aurelie!C81)</f>
        <v>1.8387896825396826</v>
      </c>
      <c r="E280" s="9">
        <f t="shared" si="34"/>
        <v>0.40223524305555558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2.6666666666666643</v>
      </c>
      <c r="D281" s="5">
        <f t="shared" si="37"/>
        <v>1.8387896825396826</v>
      </c>
      <c r="E281" s="9">
        <f t="shared" si="34"/>
        <v>0.40223524305555558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2.4761904761904736</v>
      </c>
      <c r="D282" s="5">
        <f>D281-(JDB_Aurelie!C82)</f>
        <v>1.7137896825396826</v>
      </c>
      <c r="E282" s="9">
        <f t="shared" si="34"/>
        <v>0.37489149305555558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2.2857142857142829</v>
      </c>
      <c r="D283" s="5">
        <f>D282-(JDB_Aurelie!C83+JDB_Coralie!C143)</f>
        <v>1.4429563492063493</v>
      </c>
      <c r="E283" s="9">
        <f t="shared" si="34"/>
        <v>0.31564670138888895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2.0952380952380922</v>
      </c>
      <c r="D284" s="5">
        <f>D283-(JDB_Angela!C110+JDB_Angela!C111+JDB_Angela!C112+JDB_Angela!C113+JDB_Angela!C114+JDB_Aurelie!C84+JDB_Aurelie!C85+JDB_Constantin!C55+JDB_Constantin!C56)</f>
        <v>0.77281746031746035</v>
      </c>
      <c r="E284" s="9">
        <f t="shared" si="34"/>
        <v>0.16905381944444445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1.9047619047619018</v>
      </c>
      <c r="D285" s="5">
        <f>D284-(JDB_Angela!C115+JDB_Aurelie!C87+JDB_Aurelie!C86+JDB_Coralie!C144+JDB_Coralie!C145+JDB_Coralie!C146)</f>
        <v>0.35962301587301593</v>
      </c>
      <c r="E285" s="9">
        <f t="shared" si="34"/>
        <v>7.8667534722222238E-2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1.7142857142857113</v>
      </c>
      <c r="D286" s="5">
        <f>D285-(JDB_Angela!C116+JDB_Aurelie!C88+JDB_Coralie!C147)</f>
        <v>0.10962301587301593</v>
      </c>
      <c r="E286" s="9">
        <f t="shared" si="34"/>
        <v>2.3980034722222234E-2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1.5238095238095208</v>
      </c>
      <c r="D287" s="5">
        <f>D286-(JDB_Commun!C31*4+JDB_Coralie!C148+JDB_Aurelie!C89)</f>
        <v>-0.24801587301587291</v>
      </c>
      <c r="E287" s="9">
        <f t="shared" si="34"/>
        <v>-5.4253472222222203E-2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1.3333333333333304</v>
      </c>
      <c r="D288" s="5">
        <f>D287-(JDB_Coralie!C149+JDB_Coralie!C150)</f>
        <v>-0.26190476190476181</v>
      </c>
      <c r="E288" s="9">
        <f t="shared" si="34"/>
        <v>-5.729166666666665E-2</v>
      </c>
    </row>
    <row r="289" spans="1:5" x14ac:dyDescent="0.2">
      <c r="A289">
        <v>19</v>
      </c>
      <c r="B289" s="4">
        <f t="shared" si="35"/>
        <v>44709</v>
      </c>
      <c r="C289" s="5">
        <f t="shared" si="36"/>
        <v>1.1428571428571399</v>
      </c>
      <c r="D289" s="5">
        <f>D288-(JDB_Angela!C117+JDB_Angela!C118+JDB_Angela!C119+JDB_Aurelie!C90+JDB_Aurelie!C91+JDB_Aurelie!C92+JDB_Coralie!C151)</f>
        <v>-1.1160714285714284</v>
      </c>
      <c r="E289" s="9">
        <f t="shared" si="34"/>
        <v>-0.24414062499999997</v>
      </c>
    </row>
    <row r="290" spans="1:5" x14ac:dyDescent="0.2">
      <c r="A290">
        <v>20</v>
      </c>
      <c r="B290" s="4">
        <f t="shared" si="35"/>
        <v>44710</v>
      </c>
      <c r="C290" s="5">
        <f t="shared" si="36"/>
        <v>0.95238095238094944</v>
      </c>
      <c r="D290" s="5">
        <f>D289-(JDB_Coralie!C152+JDB_Coralie!C153+JDB_Coralie!C154+JDB_Constantin!C57+JDB_Constantin!C58)</f>
        <v>-1.4250992063492061</v>
      </c>
      <c r="E290" s="9">
        <f t="shared" si="34"/>
        <v>-0.31174045138888884</v>
      </c>
    </row>
    <row r="291" spans="1:5" x14ac:dyDescent="0.2">
      <c r="A291">
        <v>21</v>
      </c>
      <c r="B291" s="4">
        <f t="shared" si="35"/>
        <v>44711</v>
      </c>
      <c r="C291" s="5">
        <f t="shared" si="36"/>
        <v>0.76190476190475898</v>
      </c>
      <c r="D291" s="5">
        <f t="shared" si="37"/>
        <v>-1.4250992063492061</v>
      </c>
      <c r="E291" s="9">
        <f t="shared" si="34"/>
        <v>-0.31174045138888884</v>
      </c>
    </row>
    <row r="292" spans="1:5" x14ac:dyDescent="0.2">
      <c r="A292">
        <v>22</v>
      </c>
      <c r="B292" s="4">
        <f t="shared" si="35"/>
        <v>44712</v>
      </c>
      <c r="C292" s="5">
        <f t="shared" si="36"/>
        <v>0.57142857142856851</v>
      </c>
      <c r="D292" s="5">
        <f>D291-(JDB_Coralie!C155+JDB_Coralie!C156)</f>
        <v>-1.4632936507936505</v>
      </c>
      <c r="E292" s="9">
        <f t="shared" ref="E292:E294" si="38">D292/$C$271</f>
        <v>-0.32009548611111105</v>
      </c>
    </row>
    <row r="293" spans="1:5" x14ac:dyDescent="0.2">
      <c r="A293">
        <v>23</v>
      </c>
      <c r="B293" s="4">
        <f t="shared" si="35"/>
        <v>44713</v>
      </c>
      <c r="C293" s="5">
        <f t="shared" si="36"/>
        <v>0.38095238095237804</v>
      </c>
      <c r="D293" s="5">
        <f t="shared" si="37"/>
        <v>-1.4632936507936505</v>
      </c>
      <c r="E293" s="9">
        <f t="shared" si="38"/>
        <v>-0.32009548611111105</v>
      </c>
    </row>
    <row r="294" spans="1:5" x14ac:dyDescent="0.2">
      <c r="A294">
        <v>24</v>
      </c>
      <c r="B294" s="4">
        <f t="shared" si="35"/>
        <v>44714</v>
      </c>
      <c r="C294" s="5">
        <f t="shared" si="36"/>
        <v>0.19047619047618758</v>
      </c>
      <c r="D294" s="5">
        <f t="shared" si="37"/>
        <v>-1.4632936507936505</v>
      </c>
      <c r="E294" s="9">
        <f t="shared" si="38"/>
        <v>-0.32009548611111105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75" priority="12" timePeriod="today">
      <formula>FLOOR(B1,1)=TODAY()</formula>
    </cfRule>
  </conditionalFormatting>
  <conditionalFormatting sqref="B150:E187">
    <cfRule type="timePeriod" dxfId="74" priority="10" timePeriod="today">
      <formula>FLOOR(B150,1)=TODAY()</formula>
    </cfRule>
  </conditionalFormatting>
  <conditionalFormatting sqref="B25:E25">
    <cfRule type="timePeriod" dxfId="73" priority="9" timePeriod="today">
      <formula>FLOOR(B25,1)=TODAY()</formula>
    </cfRule>
  </conditionalFormatting>
  <conditionalFormatting sqref="B22:E24">
    <cfRule type="timePeriod" dxfId="72" priority="8" timePeriod="today">
      <formula>FLOOR(B22,1)=TODAY()</formula>
    </cfRule>
  </conditionalFormatting>
  <conditionalFormatting sqref="B54:E57">
    <cfRule type="timePeriod" dxfId="71" priority="7" timePeriod="today">
      <formula>FLOOR(B54,1)=TODAY()</formula>
    </cfRule>
  </conditionalFormatting>
  <conditionalFormatting sqref="B107:E107">
    <cfRule type="timePeriod" dxfId="70" priority="6" timePeriod="today">
      <formula>FLOOR(B107,1)=TODAY()</formula>
    </cfRule>
  </conditionalFormatting>
  <conditionalFormatting sqref="B191:E213">
    <cfRule type="timePeriod" dxfId="69" priority="5" timePeriod="today">
      <formula>FLOOR(B191,1)=TODAY()</formula>
    </cfRule>
  </conditionalFormatting>
  <conditionalFormatting sqref="B217:E239">
    <cfRule type="timePeriod" dxfId="68" priority="4" timePeriod="today">
      <formula>FLOOR(B217,1)=TODAY()</formula>
    </cfRule>
  </conditionalFormatting>
  <conditionalFormatting sqref="B243:E266">
    <cfRule type="timePeriod" dxfId="67" priority="2" timePeriod="today">
      <formula>FLOOR(B243,1)=TODAY()</formula>
    </cfRule>
  </conditionalFormatting>
  <conditionalFormatting sqref="B270:E294">
    <cfRule type="timePeriod" dxfId="6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37" zoomScaleNormal="100" workbookViewId="0">
      <selection activeCell="B152" sqref="B152:D156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5" t="s">
        <v>123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09">
        <v>44627</v>
      </c>
      <c r="C92" s="110">
        <v>3.472222222222222E-3</v>
      </c>
      <c r="D92" s="111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77">
        <v>44650</v>
      </c>
      <c r="C113" s="66">
        <v>3.472222222222222E-3</v>
      </c>
      <c r="D113" s="63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77">
        <v>44657</v>
      </c>
      <c r="C117" s="66">
        <v>3.472222222222222E-3</v>
      </c>
      <c r="D117" s="63" t="s">
        <v>318</v>
      </c>
    </row>
    <row r="118" spans="2:4" ht="30.75" customHeight="1" x14ac:dyDescent="0.2">
      <c r="B118" s="77">
        <v>44662</v>
      </c>
      <c r="C118" s="66">
        <v>2.0833333333333332E-2</v>
      </c>
      <c r="D118" s="63" t="s">
        <v>319</v>
      </c>
    </row>
    <row r="119" spans="2:4" ht="30.75" customHeight="1" x14ac:dyDescent="0.2">
      <c r="B119" s="77">
        <v>44662</v>
      </c>
      <c r="C119" s="66">
        <v>2.0833333333333332E-2</v>
      </c>
      <c r="D119" s="63" t="s">
        <v>320</v>
      </c>
    </row>
    <row r="120" spans="2:4" ht="30.75" customHeight="1" x14ac:dyDescent="0.2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 x14ac:dyDescent="0.25">
      <c r="B121" s="78">
        <v>44663</v>
      </c>
      <c r="C121" s="74">
        <v>0.16666666666666666</v>
      </c>
      <c r="D121" s="62" t="s">
        <v>325</v>
      </c>
    </row>
    <row r="122" spans="2:4" ht="30.75" customHeight="1" thickTop="1" x14ac:dyDescent="0.2">
      <c r="B122" s="77">
        <v>44677</v>
      </c>
      <c r="C122" s="66">
        <v>1.0416666666666666E-2</v>
      </c>
      <c r="D122" s="63" t="s">
        <v>326</v>
      </c>
    </row>
    <row r="123" spans="2:4" ht="30.75" customHeight="1" x14ac:dyDescent="0.2">
      <c r="B123" s="77">
        <v>44677</v>
      </c>
      <c r="C123" s="66">
        <v>3.472222222222222E-3</v>
      </c>
      <c r="D123" s="63" t="s">
        <v>163</v>
      </c>
    </row>
    <row r="124" spans="2:4" ht="30.75" customHeight="1" x14ac:dyDescent="0.2">
      <c r="B124" s="77">
        <v>44681</v>
      </c>
      <c r="C124" s="66">
        <v>0.125</v>
      </c>
      <c r="D124" s="63" t="s">
        <v>344</v>
      </c>
    </row>
    <row r="125" spans="2:4" ht="30.75" customHeight="1" x14ac:dyDescent="0.2">
      <c r="B125" s="77">
        <v>44684</v>
      </c>
      <c r="C125" s="66">
        <v>0.17708333333333334</v>
      </c>
      <c r="D125" s="63" t="s">
        <v>344</v>
      </c>
    </row>
    <row r="126" spans="2:4" ht="30" customHeight="1" thickBot="1" x14ac:dyDescent="0.25">
      <c r="B126" s="78">
        <v>44685</v>
      </c>
      <c r="C126" s="74">
        <v>0.20833333333333334</v>
      </c>
      <c r="D126" s="62" t="s">
        <v>344</v>
      </c>
    </row>
    <row r="127" spans="2:4" ht="30.75" customHeight="1" thickTop="1" x14ac:dyDescent="0.2">
      <c r="B127" s="77">
        <v>44692</v>
      </c>
      <c r="C127" s="66">
        <v>3.472222222222222E-3</v>
      </c>
      <c r="D127" s="64" t="s">
        <v>341</v>
      </c>
    </row>
    <row r="128" spans="2:4" ht="30.75" customHeight="1" x14ac:dyDescent="0.2">
      <c r="B128" s="77">
        <v>44692</v>
      </c>
      <c r="C128" s="66">
        <v>1.3888888888888888E-2</v>
      </c>
      <c r="D128" s="63" t="s">
        <v>135</v>
      </c>
    </row>
    <row r="129" spans="2:4" ht="30.75" customHeight="1" x14ac:dyDescent="0.2">
      <c r="B129" s="77">
        <v>44694</v>
      </c>
      <c r="C129" s="66">
        <v>6.9444444444444441E-3</v>
      </c>
      <c r="D129" s="63" t="s">
        <v>320</v>
      </c>
    </row>
    <row r="130" spans="2:4" ht="30.75" customHeight="1" x14ac:dyDescent="0.2">
      <c r="B130" s="77">
        <v>44697</v>
      </c>
      <c r="C130" s="66">
        <v>6.25E-2</v>
      </c>
      <c r="D130" s="63" t="s">
        <v>342</v>
      </c>
    </row>
    <row r="131" spans="2:4" ht="30.75" customHeight="1" x14ac:dyDescent="0.2">
      <c r="B131" s="77">
        <v>44697</v>
      </c>
      <c r="C131" s="66">
        <v>6.9444444444444441E-3</v>
      </c>
      <c r="D131" s="63" t="s">
        <v>345</v>
      </c>
    </row>
    <row r="132" spans="2:4" ht="30.75" customHeight="1" x14ac:dyDescent="0.2">
      <c r="B132" s="77">
        <v>44697</v>
      </c>
      <c r="C132" s="66">
        <v>4.1666666666666664E-2</v>
      </c>
      <c r="D132" s="63" t="s">
        <v>346</v>
      </c>
    </row>
    <row r="133" spans="2:4" ht="30.75" customHeight="1" x14ac:dyDescent="0.2">
      <c r="B133" s="77">
        <v>44697</v>
      </c>
      <c r="C133" s="66">
        <v>6.9444444444444441E-3</v>
      </c>
      <c r="D133" s="63" t="s">
        <v>135</v>
      </c>
    </row>
    <row r="134" spans="2:4" ht="30.75" customHeight="1" x14ac:dyDescent="0.2">
      <c r="B134" s="77">
        <v>44697</v>
      </c>
      <c r="C134" s="66">
        <v>2.0833333333333332E-2</v>
      </c>
      <c r="D134" s="63" t="s">
        <v>238</v>
      </c>
    </row>
    <row r="135" spans="2:4" ht="30.75" customHeight="1" x14ac:dyDescent="0.2">
      <c r="B135" s="77">
        <v>44697</v>
      </c>
      <c r="C135" s="66">
        <v>2.7777777777777776E-2</v>
      </c>
      <c r="D135" s="63" t="s">
        <v>347</v>
      </c>
    </row>
    <row r="136" spans="2:4" ht="30.75" customHeight="1" x14ac:dyDescent="0.2">
      <c r="B136" s="77">
        <v>44697</v>
      </c>
      <c r="C136" s="66">
        <v>0.14930555555555555</v>
      </c>
      <c r="D136" s="63" t="s">
        <v>348</v>
      </c>
    </row>
    <row r="137" spans="2:4" ht="30.75" customHeight="1" x14ac:dyDescent="0.2">
      <c r="B137" s="77">
        <v>44698</v>
      </c>
      <c r="C137" s="66">
        <v>4.1666666666666664E-2</v>
      </c>
      <c r="D137" s="63" t="s">
        <v>349</v>
      </c>
    </row>
    <row r="138" spans="2:4" ht="30.75" customHeight="1" x14ac:dyDescent="0.2">
      <c r="B138" s="77">
        <v>44698</v>
      </c>
      <c r="C138" s="66">
        <v>0.10416666666666667</v>
      </c>
      <c r="D138" s="63" t="s">
        <v>350</v>
      </c>
    </row>
    <row r="139" spans="2:4" ht="30.75" customHeight="1" x14ac:dyDescent="0.2">
      <c r="B139" s="77">
        <v>44700</v>
      </c>
      <c r="C139" s="66">
        <v>3.125E-2</v>
      </c>
      <c r="D139" s="63" t="s">
        <v>359</v>
      </c>
    </row>
    <row r="140" spans="2:4" ht="30.75" customHeight="1" x14ac:dyDescent="0.2">
      <c r="B140" s="77">
        <v>44700</v>
      </c>
      <c r="C140" s="66">
        <v>4.1666666666666664E-2</v>
      </c>
      <c r="D140" s="63" t="s">
        <v>360</v>
      </c>
    </row>
    <row r="141" spans="2:4" ht="30.75" customHeight="1" x14ac:dyDescent="0.2">
      <c r="B141" s="77">
        <v>44700</v>
      </c>
      <c r="C141" s="66">
        <v>6.9444444444444441E-3</v>
      </c>
      <c r="D141" s="63" t="s">
        <v>361</v>
      </c>
    </row>
    <row r="142" spans="2:4" ht="30.75" customHeight="1" x14ac:dyDescent="0.2">
      <c r="B142" s="77">
        <v>44701</v>
      </c>
      <c r="C142" s="66">
        <v>0.16666666666666666</v>
      </c>
      <c r="D142" s="63" t="s">
        <v>362</v>
      </c>
    </row>
    <row r="143" spans="2:4" ht="30.75" customHeight="1" x14ac:dyDescent="0.2">
      <c r="B143" s="77">
        <v>44703</v>
      </c>
      <c r="C143" s="66">
        <v>0.25</v>
      </c>
      <c r="D143" s="63" t="s">
        <v>362</v>
      </c>
    </row>
    <row r="144" spans="2:4" ht="30.75" customHeight="1" x14ac:dyDescent="0.2">
      <c r="B144" s="77">
        <v>44705</v>
      </c>
      <c r="C144" s="66">
        <v>0.125</v>
      </c>
      <c r="D144" s="63" t="s">
        <v>362</v>
      </c>
    </row>
    <row r="145" spans="2:4" ht="30.75" customHeight="1" x14ac:dyDescent="0.2">
      <c r="B145" s="77">
        <v>44705</v>
      </c>
      <c r="C145" s="66">
        <v>1.3888888888888888E-2</v>
      </c>
      <c r="D145" s="63" t="s">
        <v>374</v>
      </c>
    </row>
    <row r="146" spans="2:4" ht="30.75" customHeight="1" x14ac:dyDescent="0.2">
      <c r="B146" s="77">
        <v>44705</v>
      </c>
      <c r="C146" s="66">
        <v>3.472222222222222E-3</v>
      </c>
      <c r="D146" s="63" t="s">
        <v>375</v>
      </c>
    </row>
    <row r="147" spans="2:4" ht="30.75" customHeight="1" x14ac:dyDescent="0.2">
      <c r="B147" s="77">
        <v>44706</v>
      </c>
      <c r="C147" s="66">
        <v>0.10416666666666667</v>
      </c>
      <c r="D147" s="63" t="s">
        <v>376</v>
      </c>
    </row>
    <row r="148" spans="2:4" ht="30.75" customHeight="1" x14ac:dyDescent="0.2">
      <c r="B148" s="77">
        <v>44707</v>
      </c>
      <c r="C148" s="66">
        <v>3.472222222222222E-3</v>
      </c>
      <c r="D148" s="63" t="s">
        <v>377</v>
      </c>
    </row>
    <row r="149" spans="2:4" ht="30.75" customHeight="1" x14ac:dyDescent="0.2">
      <c r="B149" s="77">
        <v>44708</v>
      </c>
      <c r="C149" s="66">
        <v>3.472222222222222E-3</v>
      </c>
      <c r="D149" s="63" t="s">
        <v>378</v>
      </c>
    </row>
    <row r="150" spans="2:4" ht="30.75" customHeight="1" x14ac:dyDescent="0.2">
      <c r="B150" s="77">
        <v>44708</v>
      </c>
      <c r="C150" s="66">
        <v>1.0416666666666666E-2</v>
      </c>
      <c r="D150" s="63" t="s">
        <v>387</v>
      </c>
    </row>
    <row r="151" spans="2:4" ht="30.75" customHeight="1" x14ac:dyDescent="0.2">
      <c r="B151" s="77">
        <v>44709</v>
      </c>
      <c r="C151" s="66">
        <v>0.375</v>
      </c>
      <c r="D151" s="63" t="s">
        <v>396</v>
      </c>
    </row>
    <row r="152" spans="2:4" ht="30.75" customHeight="1" x14ac:dyDescent="0.2">
      <c r="B152" s="77">
        <v>44710</v>
      </c>
      <c r="C152" s="66">
        <v>0.10416666666666667</v>
      </c>
      <c r="D152" s="63" t="s">
        <v>397</v>
      </c>
    </row>
    <row r="153" spans="2:4" ht="30.75" customHeight="1" x14ac:dyDescent="0.2">
      <c r="B153" s="77">
        <v>44710</v>
      </c>
      <c r="C153" s="66">
        <v>3.472222222222222E-3</v>
      </c>
      <c r="D153" s="63" t="s">
        <v>320</v>
      </c>
    </row>
    <row r="154" spans="2:4" ht="30.75" customHeight="1" x14ac:dyDescent="0.2">
      <c r="B154" s="77">
        <v>44710</v>
      </c>
      <c r="C154" s="66">
        <v>1.3888888888888888E-2</v>
      </c>
      <c r="D154" s="63" t="s">
        <v>398</v>
      </c>
    </row>
    <row r="155" spans="2:4" ht="30.75" customHeight="1" x14ac:dyDescent="0.2">
      <c r="B155" s="77">
        <v>44712</v>
      </c>
      <c r="C155" s="66">
        <v>1.7361111111111112E-2</v>
      </c>
      <c r="D155" s="63" t="s">
        <v>399</v>
      </c>
    </row>
    <row r="156" spans="2:4" ht="30.75" customHeight="1" x14ac:dyDescent="0.2">
      <c r="B156" s="77">
        <v>44712</v>
      </c>
      <c r="C156" s="66">
        <v>2.0833333333333332E-2</v>
      </c>
      <c r="D156" s="63" t="s">
        <v>400</v>
      </c>
    </row>
    <row r="157" spans="2:4" ht="30.75" customHeight="1" x14ac:dyDescent="0.2"/>
    <row r="158" spans="2:4" ht="30.75" customHeight="1" x14ac:dyDescent="0.2"/>
    <row r="159" spans="2:4" ht="30.75" customHeight="1" x14ac:dyDescent="0.2"/>
    <row r="160" spans="2:4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3"/>
  <sheetViews>
    <sheetView showGridLines="0" topLeftCell="A41" zoomScaleNormal="100" workbookViewId="0">
      <selection activeCell="D60" sqref="D60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5" t="s">
        <v>184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135">
        <v>44459</v>
      </c>
      <c r="C3" s="79">
        <v>3.472222222222222E-3</v>
      </c>
      <c r="D3" s="21" t="s">
        <v>185</v>
      </c>
    </row>
    <row r="4" spans="1:26" ht="30.75" customHeight="1" x14ac:dyDescent="0.2">
      <c r="B4" s="136">
        <v>44463</v>
      </c>
      <c r="C4" s="79">
        <v>1.3888888888888889E-3</v>
      </c>
      <c r="D4" s="21" t="s">
        <v>186</v>
      </c>
    </row>
    <row r="5" spans="1:26" ht="30.75" customHeight="1" x14ac:dyDescent="0.2">
      <c r="B5" s="136">
        <v>44463</v>
      </c>
      <c r="C5" s="79">
        <v>4.1666666666666664E-2</v>
      </c>
      <c r="D5" s="21" t="s">
        <v>88</v>
      </c>
    </row>
    <row r="6" spans="1:26" ht="30.75" customHeight="1" x14ac:dyDescent="0.2">
      <c r="B6" s="136">
        <v>44468</v>
      </c>
      <c r="C6" s="79">
        <v>8.3333333333333329E-2</v>
      </c>
      <c r="D6" s="67" t="s">
        <v>187</v>
      </c>
    </row>
    <row r="7" spans="1:26" ht="30.75" customHeight="1" thickBot="1" x14ac:dyDescent="0.25">
      <c r="B7" s="137">
        <v>44477</v>
      </c>
      <c r="C7" s="80">
        <v>6.9444444444444441E-3</v>
      </c>
      <c r="D7" s="30" t="s">
        <v>188</v>
      </c>
    </row>
    <row r="8" spans="1:26" ht="30.75" customHeight="1" thickTop="1" x14ac:dyDescent="0.2">
      <c r="B8" s="136">
        <v>44479</v>
      </c>
      <c r="C8" s="81">
        <v>6.25E-2</v>
      </c>
      <c r="D8" s="32" t="s">
        <v>189</v>
      </c>
    </row>
    <row r="9" spans="1:26" ht="30.75" customHeight="1" x14ac:dyDescent="0.2">
      <c r="B9" s="136">
        <v>44485</v>
      </c>
      <c r="C9" s="82">
        <v>2.0833333333333332E-2</v>
      </c>
      <c r="D9" s="83" t="s">
        <v>190</v>
      </c>
    </row>
    <row r="10" spans="1:26" ht="30.75" customHeight="1" x14ac:dyDescent="0.2">
      <c r="B10" s="136">
        <v>44488</v>
      </c>
      <c r="C10" s="79">
        <v>4.1666666666666664E-2</v>
      </c>
      <c r="D10" s="21" t="s">
        <v>191</v>
      </c>
    </row>
    <row r="11" spans="1:26" ht="30.75" customHeight="1" x14ac:dyDescent="0.2">
      <c r="B11" s="136">
        <v>44494</v>
      </c>
      <c r="C11" s="81">
        <v>1.3888888888888888E-2</v>
      </c>
      <c r="D11" s="32" t="s">
        <v>192</v>
      </c>
    </row>
    <row r="12" spans="1:26" ht="30.75" customHeight="1" x14ac:dyDescent="0.2">
      <c r="B12" s="136">
        <v>44494</v>
      </c>
      <c r="C12" s="79">
        <v>3.125E-2</v>
      </c>
      <c r="D12" s="21" t="s">
        <v>193</v>
      </c>
    </row>
    <row r="13" spans="1:26" ht="30.75" customHeight="1" x14ac:dyDescent="0.2">
      <c r="B13" s="138">
        <v>44494</v>
      </c>
      <c r="C13" s="82">
        <v>2.0833333333333332E-2</v>
      </c>
      <c r="D13" s="83" t="s">
        <v>194</v>
      </c>
    </row>
    <row r="14" spans="1:26" ht="30.75" customHeight="1" thickBot="1" x14ac:dyDescent="0.25">
      <c r="B14" s="139">
        <v>44502</v>
      </c>
      <c r="C14" s="80">
        <v>4.1666666666666664E-2</v>
      </c>
      <c r="D14" s="30" t="s">
        <v>195</v>
      </c>
    </row>
    <row r="15" spans="1:26" ht="30.75" customHeight="1" thickTop="1" x14ac:dyDescent="0.2">
      <c r="B15" s="138">
        <v>44506</v>
      </c>
      <c r="C15" s="84">
        <v>2.0833333333333332E-2</v>
      </c>
      <c r="D15" s="76" t="s">
        <v>196</v>
      </c>
    </row>
    <row r="16" spans="1:26" ht="30.75" customHeight="1" x14ac:dyDescent="0.2">
      <c r="B16" s="138">
        <v>44508</v>
      </c>
      <c r="C16" s="82">
        <v>2.0833333333333332E-2</v>
      </c>
      <c r="D16" s="83" t="s">
        <v>197</v>
      </c>
    </row>
    <row r="17" spans="2:4" ht="30.75" customHeight="1" x14ac:dyDescent="0.2">
      <c r="B17" s="140">
        <v>44520</v>
      </c>
      <c r="C17" s="85">
        <v>6.25E-2</v>
      </c>
      <c r="D17" s="63" t="s">
        <v>198</v>
      </c>
    </row>
    <row r="18" spans="2:4" ht="30.75" customHeight="1" x14ac:dyDescent="0.2">
      <c r="B18" s="140">
        <v>44520</v>
      </c>
      <c r="C18" s="85">
        <v>3.125E-2</v>
      </c>
      <c r="D18" s="63" t="s">
        <v>199</v>
      </c>
    </row>
    <row r="19" spans="2:4" ht="30.75" customHeight="1" x14ac:dyDescent="0.2">
      <c r="B19" s="140">
        <v>44521</v>
      </c>
      <c r="C19" s="86">
        <v>2.0833333333333332E-2</v>
      </c>
      <c r="D19" s="60" t="s">
        <v>200</v>
      </c>
    </row>
    <row r="20" spans="2:4" ht="30.75" customHeight="1" x14ac:dyDescent="0.2">
      <c r="B20" s="140">
        <v>44522</v>
      </c>
      <c r="C20" s="85">
        <v>2.0833333333333332E-2</v>
      </c>
      <c r="D20" s="63" t="s">
        <v>201</v>
      </c>
    </row>
    <row r="21" spans="2:4" ht="30.75" customHeight="1" x14ac:dyDescent="0.2">
      <c r="B21" s="140">
        <v>44522</v>
      </c>
      <c r="C21" s="85">
        <v>6.25E-2</v>
      </c>
      <c r="D21" s="63" t="s">
        <v>202</v>
      </c>
    </row>
    <row r="22" spans="2:4" ht="30.75" customHeight="1" x14ac:dyDescent="0.2">
      <c r="B22" s="140">
        <v>44523</v>
      </c>
      <c r="C22" s="85">
        <v>0.16666666666666666</v>
      </c>
      <c r="D22" s="63" t="s">
        <v>203</v>
      </c>
    </row>
    <row r="23" spans="2:4" ht="30.75" customHeight="1" thickBot="1" x14ac:dyDescent="0.25">
      <c r="B23" s="141">
        <v>44523</v>
      </c>
      <c r="C23" s="87">
        <v>6.25E-2</v>
      </c>
      <c r="D23" s="62" t="s">
        <v>204</v>
      </c>
    </row>
    <row r="24" spans="2:4" ht="30.75" customHeight="1" thickTop="1" x14ac:dyDescent="0.2">
      <c r="B24" s="138">
        <v>44546</v>
      </c>
      <c r="C24" s="82">
        <v>0.125</v>
      </c>
      <c r="D24" s="83" t="s">
        <v>205</v>
      </c>
    </row>
    <row r="25" spans="2:4" ht="30.75" customHeight="1" x14ac:dyDescent="0.2">
      <c r="B25" s="138">
        <v>44546</v>
      </c>
      <c r="C25" s="82">
        <v>3.125E-2</v>
      </c>
      <c r="D25" s="83" t="s">
        <v>206</v>
      </c>
    </row>
    <row r="26" spans="2:4" ht="30.75" customHeight="1" thickBot="1" x14ac:dyDescent="0.25">
      <c r="B26" s="139">
        <v>44546</v>
      </c>
      <c r="C26" s="80">
        <v>2.0833333333333332E-2</v>
      </c>
      <c r="D26" s="30" t="s">
        <v>207</v>
      </c>
    </row>
    <row r="27" spans="2:4" ht="30.75" customHeight="1" thickTop="1" x14ac:dyDescent="0.2">
      <c r="B27" s="138">
        <v>44573</v>
      </c>
      <c r="C27" s="84">
        <v>0.125</v>
      </c>
      <c r="D27" s="76" t="s">
        <v>208</v>
      </c>
    </row>
    <row r="28" spans="2:4" ht="30.75" customHeight="1" thickBot="1" x14ac:dyDescent="0.25">
      <c r="B28" s="139">
        <v>44585</v>
      </c>
      <c r="C28" s="80">
        <v>0.16666666666666666</v>
      </c>
      <c r="D28" s="30" t="s">
        <v>209</v>
      </c>
    </row>
    <row r="29" spans="2:4" ht="30.75" customHeight="1" thickTop="1" x14ac:dyDescent="0.2">
      <c r="B29" s="138">
        <v>44607</v>
      </c>
      <c r="C29" s="82">
        <v>0.41666666666666669</v>
      </c>
      <c r="D29" s="83" t="s">
        <v>232</v>
      </c>
    </row>
    <row r="30" spans="2:4" ht="30.75" customHeight="1" x14ac:dyDescent="0.2">
      <c r="B30" s="138">
        <v>44609</v>
      </c>
      <c r="C30" s="82">
        <v>6.25E-2</v>
      </c>
      <c r="D30" s="83" t="s">
        <v>233</v>
      </c>
    </row>
    <row r="31" spans="2:4" ht="30.75" customHeight="1" x14ac:dyDescent="0.2">
      <c r="B31" s="138">
        <v>44614</v>
      </c>
      <c r="C31" s="82">
        <v>0.125</v>
      </c>
      <c r="D31" s="83" t="s">
        <v>234</v>
      </c>
    </row>
    <row r="32" spans="2:4" ht="30.75" customHeight="1" thickBot="1" x14ac:dyDescent="0.25">
      <c r="B32" s="139">
        <v>44619</v>
      </c>
      <c r="C32" s="80">
        <v>0.14583333333333334</v>
      </c>
      <c r="D32" s="30" t="s">
        <v>246</v>
      </c>
    </row>
    <row r="33" spans="2:4" ht="30.75" customHeight="1" thickTop="1" x14ac:dyDescent="0.2">
      <c r="B33" s="138">
        <v>44626</v>
      </c>
      <c r="C33" s="82">
        <v>8.3333333333333329E-2</v>
      </c>
      <c r="D33" s="83" t="s">
        <v>257</v>
      </c>
    </row>
    <row r="34" spans="2:4" ht="30.75" customHeight="1" x14ac:dyDescent="0.2">
      <c r="B34" s="138">
        <v>44632</v>
      </c>
      <c r="C34" s="82">
        <v>0.125</v>
      </c>
      <c r="D34" s="83" t="s">
        <v>290</v>
      </c>
    </row>
    <row r="35" spans="2:4" ht="30.75" customHeight="1" x14ac:dyDescent="0.2">
      <c r="B35" s="138">
        <v>44635</v>
      </c>
      <c r="C35" s="82">
        <v>6.25E-2</v>
      </c>
      <c r="D35" s="83" t="s">
        <v>290</v>
      </c>
    </row>
    <row r="36" spans="2:4" ht="30.75" customHeight="1" thickBot="1" x14ac:dyDescent="0.25">
      <c r="B36" s="139">
        <v>44643</v>
      </c>
      <c r="C36" s="80">
        <v>8.3333333333333329E-2</v>
      </c>
      <c r="D36" s="30" t="s">
        <v>291</v>
      </c>
    </row>
    <row r="37" spans="2:4" ht="30.75" customHeight="1" thickTop="1" x14ac:dyDescent="0.2">
      <c r="B37" s="138">
        <v>44653</v>
      </c>
      <c r="C37" s="82">
        <v>8.3333333333333329E-2</v>
      </c>
      <c r="D37" s="83" t="s">
        <v>308</v>
      </c>
    </row>
    <row r="38" spans="2:4" ht="30.75" customHeight="1" x14ac:dyDescent="0.2">
      <c r="B38" s="138">
        <v>44653</v>
      </c>
      <c r="C38" s="82">
        <v>0.125</v>
      </c>
      <c r="D38" s="83" t="s">
        <v>309</v>
      </c>
    </row>
    <row r="39" spans="2:4" ht="30.75" customHeight="1" x14ac:dyDescent="0.2">
      <c r="B39" s="138">
        <v>44653</v>
      </c>
      <c r="C39" s="82">
        <v>0.125</v>
      </c>
      <c r="D39" s="83" t="s">
        <v>310</v>
      </c>
    </row>
    <row r="40" spans="2:4" ht="30.75" customHeight="1" x14ac:dyDescent="0.2">
      <c r="B40" s="138">
        <v>44654</v>
      </c>
      <c r="C40" s="82">
        <v>7.2916666666666671E-2</v>
      </c>
      <c r="D40" s="83" t="s">
        <v>311</v>
      </c>
    </row>
    <row r="41" spans="2:4" ht="30.75" customHeight="1" thickBot="1" x14ac:dyDescent="0.25">
      <c r="B41" s="139">
        <v>44655</v>
      </c>
      <c r="C41" s="80">
        <v>4.1666666666666664E-2</v>
      </c>
      <c r="D41" s="30" t="s">
        <v>312</v>
      </c>
    </row>
    <row r="42" spans="2:4" ht="30.75" customHeight="1" thickTop="1" x14ac:dyDescent="0.2">
      <c r="B42" s="138">
        <v>44681</v>
      </c>
      <c r="C42" s="82">
        <v>0.33333333333333331</v>
      </c>
      <c r="D42" s="83" t="s">
        <v>381</v>
      </c>
    </row>
    <row r="43" spans="2:4" ht="30.75" customHeight="1" x14ac:dyDescent="0.2">
      <c r="B43" s="138">
        <v>44688</v>
      </c>
      <c r="C43" s="82">
        <v>0.10416666666666667</v>
      </c>
      <c r="D43" s="83" t="s">
        <v>382</v>
      </c>
    </row>
    <row r="44" spans="2:4" ht="30.75" customHeight="1" thickBot="1" x14ac:dyDescent="0.25">
      <c r="B44" s="139">
        <v>44689</v>
      </c>
      <c r="C44" s="80">
        <v>0.20833333333333334</v>
      </c>
      <c r="D44" s="30" t="s">
        <v>383</v>
      </c>
    </row>
    <row r="45" spans="2:4" ht="30.75" customHeight="1" thickTop="1" x14ac:dyDescent="0.2">
      <c r="B45" s="138">
        <v>44697</v>
      </c>
      <c r="C45" s="84">
        <v>4.1666666666666664E-2</v>
      </c>
      <c r="D45" s="76" t="s">
        <v>351</v>
      </c>
    </row>
    <row r="46" spans="2:4" ht="30.75" customHeight="1" x14ac:dyDescent="0.2">
      <c r="B46" s="138">
        <v>44697</v>
      </c>
      <c r="C46" s="82">
        <v>0.125</v>
      </c>
      <c r="D46" s="83" t="s">
        <v>352</v>
      </c>
    </row>
    <row r="47" spans="2:4" ht="30.75" customHeight="1" x14ac:dyDescent="0.2">
      <c r="B47" s="138">
        <v>44697</v>
      </c>
      <c r="C47" s="82">
        <v>0.16666666666666666</v>
      </c>
      <c r="D47" s="83" t="s">
        <v>353</v>
      </c>
    </row>
    <row r="48" spans="2:4" ht="30.75" customHeight="1" x14ac:dyDescent="0.2">
      <c r="B48" s="138">
        <v>44697</v>
      </c>
      <c r="C48" s="82">
        <v>8.3333333333333329E-2</v>
      </c>
      <c r="D48" s="83" t="s">
        <v>354</v>
      </c>
    </row>
    <row r="49" spans="2:4" ht="30.75" customHeight="1" x14ac:dyDescent="0.2">
      <c r="B49" s="138">
        <v>44698</v>
      </c>
      <c r="C49" s="82">
        <v>0.16666666666666666</v>
      </c>
      <c r="D49" s="83" t="s">
        <v>355</v>
      </c>
    </row>
    <row r="50" spans="2:4" ht="30.75" customHeight="1" x14ac:dyDescent="0.2">
      <c r="B50" s="138">
        <v>44699</v>
      </c>
      <c r="C50" s="82">
        <v>0.45833333333333331</v>
      </c>
      <c r="D50" s="83" t="s">
        <v>358</v>
      </c>
    </row>
    <row r="51" spans="2:4" ht="30.75" customHeight="1" x14ac:dyDescent="0.2">
      <c r="B51" s="138">
        <v>44700</v>
      </c>
      <c r="C51" s="82">
        <v>0.29166666666666669</v>
      </c>
      <c r="D51" s="83" t="s">
        <v>363</v>
      </c>
    </row>
    <row r="52" spans="2:4" ht="30.75" customHeight="1" x14ac:dyDescent="0.2">
      <c r="B52" s="138">
        <v>44700</v>
      </c>
      <c r="C52" s="82">
        <v>8.3333333333333329E-2</v>
      </c>
      <c r="D52" s="83" t="s">
        <v>364</v>
      </c>
    </row>
    <row r="53" spans="2:4" ht="30.75" customHeight="1" x14ac:dyDescent="0.2">
      <c r="B53" s="138">
        <v>44700</v>
      </c>
      <c r="C53" s="82">
        <v>3.125E-2</v>
      </c>
      <c r="D53" s="83" t="s">
        <v>365</v>
      </c>
    </row>
    <row r="54" spans="2:4" ht="30.75" customHeight="1" x14ac:dyDescent="0.2">
      <c r="B54" s="138">
        <v>44700</v>
      </c>
      <c r="C54" s="82">
        <v>1.0416666666666666E-2</v>
      </c>
      <c r="D54" s="83" t="s">
        <v>366</v>
      </c>
    </row>
    <row r="55" spans="2:4" ht="30.75" customHeight="1" x14ac:dyDescent="0.2">
      <c r="B55" s="138">
        <v>44704</v>
      </c>
      <c r="C55" s="82">
        <v>8.3333333333333329E-2</v>
      </c>
      <c r="D55" s="83" t="s">
        <v>379</v>
      </c>
    </row>
    <row r="56" spans="2:4" ht="30.75" customHeight="1" x14ac:dyDescent="0.2">
      <c r="B56" s="138">
        <v>44704</v>
      </c>
      <c r="C56" s="82">
        <v>0.125</v>
      </c>
      <c r="D56" s="83" t="s">
        <v>380</v>
      </c>
    </row>
    <row r="57" spans="2:4" ht="30.75" customHeight="1" x14ac:dyDescent="0.2">
      <c r="B57" s="138">
        <v>44710</v>
      </c>
      <c r="C57" s="82">
        <v>8.3333333333333329E-2</v>
      </c>
      <c r="D57" s="83" t="s">
        <v>401</v>
      </c>
    </row>
    <row r="58" spans="2:4" ht="30.75" customHeight="1" x14ac:dyDescent="0.2">
      <c r="B58" s="138">
        <v>44710</v>
      </c>
      <c r="C58" s="82">
        <v>0.10416666666666667</v>
      </c>
      <c r="D58" s="83" t="s">
        <v>402</v>
      </c>
    </row>
    <row r="59" spans="2:4" ht="30.75" customHeight="1" x14ac:dyDescent="0.2">
      <c r="B59" s="138"/>
      <c r="C59" s="82"/>
      <c r="D59" s="83"/>
    </row>
    <row r="60" spans="2:4" ht="30.75" customHeight="1" x14ac:dyDescent="0.2">
      <c r="B60" s="142"/>
      <c r="C60" s="127"/>
      <c r="D60" s="97"/>
    </row>
    <row r="61" spans="2:4" ht="30.75" customHeight="1" x14ac:dyDescent="0.2">
      <c r="B61" s="142"/>
      <c r="C61" s="127"/>
      <c r="D61" s="97"/>
    </row>
    <row r="62" spans="2:4" ht="30.75" customHeight="1" x14ac:dyDescent="0.2">
      <c r="B62" s="142"/>
      <c r="C62" s="127"/>
      <c r="D62" s="97"/>
    </row>
    <row r="63" spans="2:4" ht="30.75" customHeight="1" x14ac:dyDescent="0.2">
      <c r="B63" s="142"/>
      <c r="C63" s="127"/>
      <c r="D63" s="97"/>
    </row>
    <row r="64" spans="2:4" ht="30.75" customHeight="1" x14ac:dyDescent="0.2">
      <c r="B64" s="142"/>
      <c r="C64" s="127"/>
      <c r="D64" s="97"/>
    </row>
    <row r="65" spans="2:4" ht="30.75" customHeight="1" x14ac:dyDescent="0.2">
      <c r="B65" s="142"/>
      <c r="C65" s="127"/>
      <c r="D65" s="97"/>
    </row>
    <row r="66" spans="2:4" ht="30.75" customHeight="1" x14ac:dyDescent="0.2">
      <c r="B66" s="142"/>
      <c r="C66" s="127"/>
      <c r="D66" s="97"/>
    </row>
    <row r="67" spans="2:4" ht="30.75" customHeight="1" x14ac:dyDescent="0.2">
      <c r="B67" s="142"/>
      <c r="C67" s="127"/>
      <c r="D67" s="97"/>
    </row>
    <row r="68" spans="2:4" ht="30.75" customHeight="1" x14ac:dyDescent="0.2">
      <c r="B68" s="142"/>
      <c r="C68" s="127"/>
      <c r="D68" s="97"/>
    </row>
    <row r="69" spans="2:4" ht="30.75" customHeight="1" x14ac:dyDescent="0.2">
      <c r="B69" s="142"/>
      <c r="C69" s="127"/>
      <c r="D69" s="97"/>
    </row>
    <row r="70" spans="2:4" ht="30.75" customHeight="1" x14ac:dyDescent="0.2">
      <c r="B70" s="142"/>
      <c r="C70" s="127"/>
      <c r="D70" s="97"/>
    </row>
    <row r="71" spans="2:4" ht="30.75" customHeight="1" x14ac:dyDescent="0.2">
      <c r="B71" s="142"/>
      <c r="C71" s="127"/>
      <c r="D71" s="97"/>
    </row>
    <row r="72" spans="2:4" ht="30.75" customHeight="1" x14ac:dyDescent="0.2">
      <c r="B72" s="142"/>
      <c r="C72" s="127"/>
      <c r="D72" s="97"/>
    </row>
    <row r="73" spans="2:4" ht="30.75" customHeight="1" x14ac:dyDescent="0.2">
      <c r="B73" s="142"/>
      <c r="C73" s="127"/>
      <c r="D73" s="97"/>
    </row>
    <row r="74" spans="2:4" ht="30.75" customHeight="1" x14ac:dyDescent="0.2">
      <c r="B74" s="142"/>
      <c r="C74" s="127"/>
      <c r="D74" s="97"/>
    </row>
    <row r="75" spans="2:4" ht="30.75" customHeight="1" x14ac:dyDescent="0.2">
      <c r="B75" s="142"/>
      <c r="C75" s="127"/>
      <c r="D75" s="97"/>
    </row>
    <row r="76" spans="2:4" ht="30.75" customHeight="1" x14ac:dyDescent="0.2">
      <c r="B76" s="142"/>
      <c r="C76" s="128"/>
      <c r="D76" s="126"/>
    </row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K296"/>
  <sheetViews>
    <sheetView showGridLines="0" zoomScale="110" zoomScaleNormal="70" workbookViewId="0">
      <pane ySplit="1" topLeftCell="A272" activePane="bottomLeft" state="frozen"/>
      <selection pane="bottomLeft" activeCell="H291" sqref="H291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3" bestFit="1" customWidth="1"/>
    <col min="8" max="8" width="10.83203125" style="91"/>
    <col min="9" max="9" width="2" bestFit="1" customWidth="1"/>
    <col min="10" max="10" width="9.33203125" style="9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" x14ac:dyDescent="0.2">
      <c r="B2" s="143" t="s">
        <v>8</v>
      </c>
      <c r="C2" s="144"/>
      <c r="D2" s="144"/>
      <c r="E2" s="144"/>
      <c r="F2" s="2"/>
      <c r="H2" s="92"/>
      <c r="J2" s="9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1">
        <f>SUM(JDB_Angela!C3:C9)</f>
        <v>0.18402777777777776</v>
      </c>
      <c r="I21" t="s">
        <v>222</v>
      </c>
      <c r="J21" s="91">
        <f>F1/7*A21</f>
        <v>0.90476190476190466</v>
      </c>
    </row>
    <row r="25" spans="1:10" ht="26" x14ac:dyDescent="0.2">
      <c r="A25" s="1"/>
      <c r="B25" s="143" t="s">
        <v>3</v>
      </c>
      <c r="C25" s="144"/>
      <c r="D25" s="144"/>
      <c r="E25" s="14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1">
        <f>SUM(JDB_Angela!C10:C29)</f>
        <v>0.68055555555555547</v>
      </c>
      <c r="I53" t="s">
        <v>222</v>
      </c>
      <c r="J53" s="91">
        <f>F1/7*A53</f>
        <v>1.3333333333333333</v>
      </c>
    </row>
    <row r="57" spans="1:10" ht="26" x14ac:dyDescent="0.2">
      <c r="B57" s="143" t="s">
        <v>4</v>
      </c>
      <c r="C57" s="144"/>
      <c r="D57" s="144"/>
      <c r="E57" s="14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1">
        <f>SUM(JDB_Angela!C30:C39)</f>
        <v>0.49652777777777779</v>
      </c>
      <c r="I78" t="s">
        <v>222</v>
      </c>
      <c r="J78" s="91">
        <f>F1/7*A78</f>
        <v>1</v>
      </c>
    </row>
    <row r="82" spans="1:5" ht="26" x14ac:dyDescent="0.2">
      <c r="B82" s="143" t="s">
        <v>5</v>
      </c>
      <c r="C82" s="144"/>
      <c r="D82" s="144"/>
      <c r="E82" s="14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1">
        <f>SUM(JDB_Angela!C40:C50)</f>
        <v>0.35416666666666657</v>
      </c>
      <c r="I103" t="s">
        <v>222</v>
      </c>
      <c r="J103" s="91">
        <f>F1/7*A103</f>
        <v>1</v>
      </c>
    </row>
    <row r="107" spans="1:10" ht="26" x14ac:dyDescent="0.2">
      <c r="B107" s="143" t="s">
        <v>6</v>
      </c>
      <c r="C107" s="144"/>
      <c r="D107" s="144"/>
      <c r="E107" s="14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1">
        <f>SUM(JDB_Angela!C51:C54)</f>
        <v>4.8611111111111105E-2</v>
      </c>
      <c r="I146" s="93" t="s">
        <v>222</v>
      </c>
      <c r="J146" s="94">
        <f>F1/7*A146</f>
        <v>1.857142857142857</v>
      </c>
    </row>
    <row r="150" spans="1:10" ht="26" x14ac:dyDescent="0.2">
      <c r="B150" s="143" t="s">
        <v>9</v>
      </c>
      <c r="C150" s="144"/>
      <c r="D150" s="144"/>
      <c r="E150" s="14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1.1577380952380953</v>
      </c>
      <c r="E187" s="101">
        <f t="shared" si="20"/>
        <v>0.65709459459459463</v>
      </c>
      <c r="G187" t="s">
        <v>221</v>
      </c>
      <c r="H187" s="91">
        <f>SUM(JDB_Angela!C55:C64)</f>
        <v>0.52083333333333326</v>
      </c>
      <c r="I187" t="s">
        <v>222</v>
      </c>
      <c r="J187" s="91">
        <f>F1/7*A187</f>
        <v>1.7619047619047619</v>
      </c>
    </row>
    <row r="188" spans="1:10" x14ac:dyDescent="0.2">
      <c r="B188" s="105"/>
      <c r="C188" s="106"/>
      <c r="D188" s="106"/>
      <c r="E188" s="107"/>
    </row>
    <row r="189" spans="1:10" x14ac:dyDescent="0.2">
      <c r="B189" s="102"/>
      <c r="C189" s="103"/>
      <c r="D189" s="103"/>
      <c r="E189" s="104"/>
    </row>
    <row r="190" spans="1:10" x14ac:dyDescent="0.2">
      <c r="B190" s="102"/>
      <c r="C190" s="103"/>
      <c r="D190" s="103"/>
      <c r="E190" s="104"/>
    </row>
    <row r="191" spans="1:10" ht="26" x14ac:dyDescent="0.2">
      <c r="B191" s="143" t="s">
        <v>253</v>
      </c>
      <c r="C191" s="144"/>
      <c r="D191" s="144"/>
      <c r="E191" s="144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1">
        <f>SUM(JDB_Angela!C65:C79)</f>
        <v>0.4861111111111111</v>
      </c>
      <c r="I213" t="s">
        <v>222</v>
      </c>
      <c r="J213" s="91">
        <f>$F$1/7*A213</f>
        <v>1.0476190476190474</v>
      </c>
    </row>
    <row r="217" spans="1:10" ht="26" x14ac:dyDescent="0.2">
      <c r="B217" s="143" t="s">
        <v>307</v>
      </c>
      <c r="C217" s="144"/>
      <c r="D217" s="144"/>
      <c r="E217" s="144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1">
        <f>SUM(JDB_Angela!C80:C92)</f>
        <v>0.62152777777777768</v>
      </c>
      <c r="I239" t="s">
        <v>222</v>
      </c>
      <c r="J239" s="91">
        <f>$F$1/7*A239</f>
        <v>1.0476190476190474</v>
      </c>
    </row>
    <row r="243" spans="1:10" ht="26" x14ac:dyDescent="0.2">
      <c r="B243" s="143" t="s">
        <v>327</v>
      </c>
      <c r="C243" s="144"/>
      <c r="D243" s="144"/>
      <c r="E243" s="144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1.0535714285714284</v>
      </c>
      <c r="E253" s="9">
        <f t="shared" si="31"/>
        <v>0.96195652173913038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1.0535714285714284</v>
      </c>
      <c r="E254" s="9">
        <f t="shared" si="31"/>
        <v>0.96195652173913038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>D254-(JDB_Angela!C94)</f>
        <v>0.99107142857142838</v>
      </c>
      <c r="E255" s="9">
        <f t="shared" si="31"/>
        <v>0.90489130434782605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>D255-(JDB_Angela!C95)</f>
        <v>0.82440476190476175</v>
      </c>
      <c r="E256" s="9">
        <f t="shared" si="31"/>
        <v>0.75271739130434778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D256-(JDB_Angela!C96+JDB_Angela!C97)</f>
        <v>0.74107142857142838</v>
      </c>
      <c r="E257" s="9">
        <f t="shared" si="31"/>
        <v>0.67663043478260865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0.74107142857142838</v>
      </c>
      <c r="E258" s="9">
        <f t="shared" si="31"/>
        <v>0.67663043478260865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0.74107142857142838</v>
      </c>
      <c r="E259" s="9">
        <f t="shared" si="31"/>
        <v>0.67663043478260865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D259-(JDB_Angela!C98)</f>
        <v>0.73065476190476175</v>
      </c>
      <c r="E260" s="9">
        <f t="shared" si="31"/>
        <v>0.66711956521739124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D260-(JDB_Angela!C99)</f>
        <v>0.68898809523809512</v>
      </c>
      <c r="E261" s="9">
        <f t="shared" si="31"/>
        <v>0.62907608695652173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0.68898809523809512</v>
      </c>
      <c r="E262" s="9">
        <f t="shared" si="31"/>
        <v>0.62907608695652173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0.68898809523809512</v>
      </c>
      <c r="E263" s="9">
        <f t="shared" si="31"/>
        <v>0.62907608695652173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0.68898809523809512</v>
      </c>
      <c r="E264" s="9">
        <f t="shared" si="31"/>
        <v>0.62907608695652173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0.68898809523809512</v>
      </c>
      <c r="E265" s="9">
        <f t="shared" si="31"/>
        <v>0.62907608695652173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0.68898809523809512</v>
      </c>
      <c r="E266" s="9">
        <f t="shared" si="31"/>
        <v>0.62907608695652173</v>
      </c>
      <c r="G266" t="s">
        <v>221</v>
      </c>
      <c r="H266" s="122">
        <f>SUM(JDB_Angela!C93:C99)</f>
        <v>0.40625000000000006</v>
      </c>
      <c r="I266" t="s">
        <v>222</v>
      </c>
      <c r="J266" s="91">
        <f>$F$1/7*A266</f>
        <v>1.0952380952380951</v>
      </c>
    </row>
    <row r="270" spans="1:10" ht="26" x14ac:dyDescent="0.2">
      <c r="B270" s="143" t="s">
        <v>328</v>
      </c>
      <c r="C270" s="144"/>
      <c r="D270" s="144"/>
      <c r="E270" s="144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C271-(JDB_Angela!C100)</f>
        <v>1.1011904761904761</v>
      </c>
      <c r="E271" s="9">
        <f>D271/$C$271</f>
        <v>0.96354166666666663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D271-(JDB_Angela!C101)</f>
        <v>1.0386904761904761</v>
      </c>
      <c r="E272" s="9">
        <f t="shared" ref="E272:E291" si="35">D272/$C$271</f>
        <v>0.90885416666666663</v>
      </c>
      <c r="H272"/>
      <c r="J272"/>
    </row>
    <row r="273" spans="1:10" x14ac:dyDescent="0.2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1.0386904761904761</v>
      </c>
      <c r="E273" s="9">
        <f t="shared" si="35"/>
        <v>0.90885416666666663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D273-(JDB_Angela!C102+JDB_Angela!C103)</f>
        <v>0.96577380952380942</v>
      </c>
      <c r="E274" s="9">
        <f t="shared" si="35"/>
        <v>0.84505208333333326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0.96577380952380942</v>
      </c>
      <c r="E275" s="9">
        <f t="shared" si="35"/>
        <v>0.84505208333333326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0.96577380952380942</v>
      </c>
      <c r="E276" s="9">
        <f t="shared" si="35"/>
        <v>0.84505208333333326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D276-(JDB_Angela!C104+JDB_Angela!C105+JDB_Angela!C106+JDB_Angela!C107+JDB_Angela!C108+JDB_Angela!C109)</f>
        <v>0.521329365079365</v>
      </c>
      <c r="E277" s="9">
        <f t="shared" si="35"/>
        <v>0.45616319444444442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0.44841269841269832</v>
      </c>
      <c r="E278" s="9">
        <f t="shared" si="35"/>
        <v>0.39236111111111105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0.44841269841269832</v>
      </c>
      <c r="E279" s="9">
        <f t="shared" si="35"/>
        <v>0.39236111111111105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0.71428571428571375</v>
      </c>
      <c r="D280" s="5">
        <f t="shared" si="38"/>
        <v>0.44841269841269832</v>
      </c>
      <c r="E280" s="9">
        <f t="shared" si="35"/>
        <v>0.39236111111111105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0.44841269841269832</v>
      </c>
      <c r="E281" s="9">
        <f t="shared" si="35"/>
        <v>0.39236111111111105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0.44841269841269832</v>
      </c>
      <c r="E282" s="9">
        <f t="shared" si="35"/>
        <v>0.39236111111111105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0.57142857142857073</v>
      </c>
      <c r="D283" s="5">
        <f t="shared" si="38"/>
        <v>0.44841269841269832</v>
      </c>
      <c r="E283" s="9">
        <f t="shared" si="35"/>
        <v>0.39236111111111105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D283-(JDB_Angela!C110+JDB_Angela!C111+JDB_Angela!C112+JDB_Angela!C113+JDB_Angela!C114)</f>
        <v>0.23660714285714277</v>
      </c>
      <c r="E284" s="9">
        <f t="shared" si="35"/>
        <v>0.20703124999999994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D284-(JDB_Angela!C115)</f>
        <v>0.11160714285714277</v>
      </c>
      <c r="E285" s="9">
        <f t="shared" si="35"/>
        <v>9.7656249999999931E-2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D285-(JDB_Angela!C116)</f>
        <v>7.4404761904760947E-3</v>
      </c>
      <c r="E286" s="9">
        <f t="shared" si="35"/>
        <v>6.5104166666665828E-3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D286-(JDB_Commun!C31)</f>
        <v>-7.5892857142857234E-2</v>
      </c>
      <c r="E287" s="9">
        <f t="shared" si="35"/>
        <v>-6.6406250000000083E-2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-7.5892857142857234E-2</v>
      </c>
      <c r="E288" s="9">
        <f t="shared" si="35"/>
        <v>-6.6406250000000083E-2</v>
      </c>
    </row>
    <row r="289" spans="1:11" x14ac:dyDescent="0.2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D288-(JDB_Angela!C117+JDB_Angela!C118+JDB_Angela!C119)</f>
        <v>-0.18005952380952389</v>
      </c>
      <c r="E289" s="9">
        <f t="shared" si="35"/>
        <v>-0.15755208333333343</v>
      </c>
      <c r="H289"/>
      <c r="J289"/>
    </row>
    <row r="290" spans="1:11" x14ac:dyDescent="0.2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-0.18005952380952389</v>
      </c>
      <c r="E290" s="9">
        <f t="shared" si="35"/>
        <v>-0.15755208333333343</v>
      </c>
    </row>
    <row r="291" spans="1:11" x14ac:dyDescent="0.2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-0.18005952380952389</v>
      </c>
      <c r="E291" s="9">
        <f t="shared" si="35"/>
        <v>-0.15755208333333343</v>
      </c>
      <c r="G291" t="s">
        <v>221</v>
      </c>
      <c r="H291" s="122">
        <f>SUM(JDB_Angela!C100:C119)</f>
        <v>1.1666666666666667</v>
      </c>
      <c r="I291" t="s">
        <v>222</v>
      </c>
      <c r="J291" s="91">
        <f>$F$1/7*A294</f>
        <v>1.1428571428571428</v>
      </c>
    </row>
    <row r="292" spans="1:11" x14ac:dyDescent="0.2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-0.18005952380952389</v>
      </c>
      <c r="E292" s="9">
        <f t="shared" ref="E292:E294" si="39">D292/$C$271</f>
        <v>-0.15755208333333343</v>
      </c>
    </row>
    <row r="293" spans="1:11" x14ac:dyDescent="0.2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-0.18005952380952389</v>
      </c>
      <c r="E293" s="9">
        <f t="shared" si="39"/>
        <v>-0.15755208333333343</v>
      </c>
    </row>
    <row r="294" spans="1:11" x14ac:dyDescent="0.2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-0.18005952380952389</v>
      </c>
      <c r="E294" s="9">
        <f t="shared" si="39"/>
        <v>-0.15755208333333343</v>
      </c>
    </row>
    <row r="295" spans="1:11" x14ac:dyDescent="0.2">
      <c r="G295" t="s">
        <v>384</v>
      </c>
      <c r="H295" s="91">
        <f>H21+H53+H78+H103+H146+H187+H213+H239+H266+H291+SUM(JDB_Commun!C3:C31)</f>
        <v>6.4131944444444446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 x14ac:dyDescent="0.2">
      <c r="J296" s="91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65" priority="12" timePeriod="today">
      <formula>FLOOR(B1,1)=TODAY()</formula>
    </cfRule>
  </conditionalFormatting>
  <conditionalFormatting sqref="B150:E190">
    <cfRule type="timePeriod" dxfId="64" priority="11" timePeriod="today">
      <formula>FLOOR(B150,1)=TODAY()</formula>
    </cfRule>
  </conditionalFormatting>
  <conditionalFormatting sqref="B25:E25">
    <cfRule type="timePeriod" dxfId="63" priority="10" timePeriod="today">
      <formula>FLOOR(B25,1)=TODAY()</formula>
    </cfRule>
  </conditionalFormatting>
  <conditionalFormatting sqref="B22:E24">
    <cfRule type="timePeriod" dxfId="62" priority="9" timePeriod="today">
      <formula>FLOOR(B22,1)=TODAY()</formula>
    </cfRule>
  </conditionalFormatting>
  <conditionalFormatting sqref="B54:E57">
    <cfRule type="timePeriod" dxfId="61" priority="8" timePeriod="today">
      <formula>FLOOR(B54,1)=TODAY()</formula>
    </cfRule>
  </conditionalFormatting>
  <conditionalFormatting sqref="B107:E107">
    <cfRule type="timePeriod" dxfId="60" priority="7" timePeriod="today">
      <formula>FLOOR(B107,1)=TODAY()</formula>
    </cfRule>
  </conditionalFormatting>
  <conditionalFormatting sqref="B191:E191">
    <cfRule type="timePeriod" dxfId="59" priority="5" timePeriod="today">
      <formula>FLOOR(B191,1)=TODAY()</formula>
    </cfRule>
  </conditionalFormatting>
  <conditionalFormatting sqref="B192:E213">
    <cfRule type="timePeriod" dxfId="58" priority="4" timePeriod="today">
      <formula>FLOOR(B192,1)=TODAY()</formula>
    </cfRule>
  </conditionalFormatting>
  <conditionalFormatting sqref="B217:E239">
    <cfRule type="timePeriod" dxfId="57" priority="3" timePeriod="today">
      <formula>FLOOR(B217,1)=TODAY()</formula>
    </cfRule>
  </conditionalFormatting>
  <conditionalFormatting sqref="B243:E266">
    <cfRule type="timePeriod" dxfId="56" priority="2" timePeriod="today">
      <formula>FLOOR(B243,1)=TODAY()</formula>
    </cfRule>
  </conditionalFormatting>
  <conditionalFormatting sqref="B270:E294">
    <cfRule type="timePeriod" dxfId="5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K296"/>
  <sheetViews>
    <sheetView showGridLines="0" zoomScaleNormal="85" workbookViewId="0">
      <pane ySplit="1" topLeftCell="A270" activePane="bottomLeft" state="frozen"/>
      <selection pane="bottomLeft" activeCell="H297" sqref="H29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2.6640625" bestFit="1" customWidth="1"/>
    <col min="8" max="8" width="10.83203125" style="91"/>
    <col min="9" max="9" width="2" bestFit="1" customWidth="1"/>
    <col min="10" max="10" width="8.83203125" style="9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" x14ac:dyDescent="0.2">
      <c r="B2" s="143" t="s">
        <v>8</v>
      </c>
      <c r="C2" s="144"/>
      <c r="D2" s="144"/>
      <c r="E2" s="144"/>
      <c r="F2" s="2"/>
      <c r="H2" s="92"/>
      <c r="J2" s="9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1">
        <f>SUM(JDB_Aurelie!C3:C11)</f>
        <v>0.2048611111111111</v>
      </c>
      <c r="I21" t="s">
        <v>222</v>
      </c>
      <c r="J21" s="91">
        <f>F1/7*A21</f>
        <v>0.90476190476190466</v>
      </c>
    </row>
    <row r="25" spans="1:10" ht="26" x14ac:dyDescent="0.2">
      <c r="A25" s="1"/>
      <c r="B25" s="143" t="s">
        <v>3</v>
      </c>
      <c r="C25" s="144"/>
      <c r="D25" s="144"/>
      <c r="E25" s="14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1">
        <f>SUM(JDB_Aurelie!C12:C19)</f>
        <v>0.30902777777777779</v>
      </c>
      <c r="I53" t="s">
        <v>222</v>
      </c>
      <c r="J53" s="91">
        <f>F1/7*A53</f>
        <v>1.3333333333333333</v>
      </c>
    </row>
    <row r="57" spans="1:10" ht="26" x14ac:dyDescent="0.2">
      <c r="B57" s="143" t="s">
        <v>4</v>
      </c>
      <c r="C57" s="144"/>
      <c r="D57" s="144"/>
      <c r="E57" s="14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1">
        <f>SUM(JDB_Aurelie!C20:C28)</f>
        <v>0.39236111111111105</v>
      </c>
      <c r="I78" t="s">
        <v>222</v>
      </c>
      <c r="J78" s="91">
        <f>F1/7*A78</f>
        <v>1</v>
      </c>
    </row>
    <row r="82" spans="1:5" ht="26" x14ac:dyDescent="0.2">
      <c r="B82" s="143" t="s">
        <v>5</v>
      </c>
      <c r="C82" s="144"/>
      <c r="D82" s="144"/>
      <c r="E82" s="14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1">
        <f>SUM(JDB_Aurelie!C29:C40)</f>
        <v>0.37152777777777773</v>
      </c>
      <c r="I103" t="s">
        <v>222</v>
      </c>
      <c r="J103" s="91">
        <f>F1/7*A103</f>
        <v>1</v>
      </c>
    </row>
    <row r="107" spans="1:10" ht="26" x14ac:dyDescent="0.2">
      <c r="B107" s="143" t="s">
        <v>6</v>
      </c>
      <c r="C107" s="144"/>
      <c r="D107" s="144"/>
      <c r="E107" s="14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1">
        <f>SUM(JDB_Aurelie!C41:C47)</f>
        <v>0.25347222222222221</v>
      </c>
      <c r="I146" s="93" t="s">
        <v>222</v>
      </c>
      <c r="J146" s="94">
        <f>F1/7*A146</f>
        <v>1.857142857142857</v>
      </c>
    </row>
    <row r="150" spans="1:10" ht="26" x14ac:dyDescent="0.2">
      <c r="B150" s="143" t="s">
        <v>9</v>
      </c>
      <c r="C150" s="144"/>
      <c r="D150" s="144"/>
      <c r="E150" s="14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1">
        <f>SUM(JDB_Aurelie!C48:C54)</f>
        <v>0.72916666666666663</v>
      </c>
      <c r="I187" t="s">
        <v>222</v>
      </c>
      <c r="J187" s="91">
        <f>F1/7*A187</f>
        <v>1.7619047619047619</v>
      </c>
    </row>
    <row r="191" spans="1:10" ht="26" x14ac:dyDescent="0.2">
      <c r="B191" s="143" t="s">
        <v>253</v>
      </c>
      <c r="C191" s="144"/>
      <c r="D191" s="144"/>
      <c r="E191" s="144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1">
        <f>SUM(JDB_Aurelie!C55:C60)</f>
        <v>0.34375</v>
      </c>
      <c r="I213" t="s">
        <v>222</v>
      </c>
      <c r="J213" s="91">
        <f>$F$1/7*A213</f>
        <v>1.0476190476190474</v>
      </c>
    </row>
    <row r="217" spans="1:10" ht="26" x14ac:dyDescent="0.2">
      <c r="B217" s="143" t="s">
        <v>307</v>
      </c>
      <c r="C217" s="144"/>
      <c r="D217" s="144"/>
      <c r="E217" s="144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1">
        <f>SUM(JDB_Aurelie!C61:C68)</f>
        <v>0.64583333333333337</v>
      </c>
      <c r="I239" t="s">
        <v>222</v>
      </c>
      <c r="J239" s="91">
        <f>$F$1/7*A239</f>
        <v>1.0476190476190474</v>
      </c>
    </row>
    <row r="243" spans="1:10" ht="26" x14ac:dyDescent="0.2">
      <c r="B243" s="143" t="s">
        <v>327</v>
      </c>
      <c r="C243" s="144"/>
      <c r="D243" s="144"/>
      <c r="E243" s="144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22">
        <f>SUM(JDB_Aurelie!C69:C77)</f>
        <v>0.54166666666666663</v>
      </c>
      <c r="I266" t="s">
        <v>222</v>
      </c>
      <c r="J266" s="91">
        <f>$F$1/7*A266</f>
        <v>1.0952380952380951</v>
      </c>
    </row>
    <row r="270" spans="1:10" ht="26" x14ac:dyDescent="0.2">
      <c r="B270" s="143" t="s">
        <v>328</v>
      </c>
      <c r="C270" s="144"/>
      <c r="D270" s="144"/>
      <c r="E270" s="144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 t="shared" ref="E272:E291" si="35">D272/$C$271</f>
        <v>1</v>
      </c>
      <c r="H272"/>
      <c r="J272"/>
    </row>
    <row r="273" spans="1:10" x14ac:dyDescent="0.2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1.1428571428571428</v>
      </c>
      <c r="E273" s="9">
        <f t="shared" si="35"/>
        <v>1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0.99999999999999978</v>
      </c>
      <c r="D274" s="5">
        <f t="shared" si="38"/>
        <v>1.1428571428571428</v>
      </c>
      <c r="E274" s="9">
        <f t="shared" si="35"/>
        <v>1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1.1428571428571428</v>
      </c>
      <c r="E275" s="9">
        <f t="shared" si="35"/>
        <v>1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1.1428571428571428</v>
      </c>
      <c r="E276" s="9">
        <f t="shared" si="35"/>
        <v>1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D276-(JDB_Aurelie!C78+JDB_Aurelie!C79)</f>
        <v>1.0386904761904761</v>
      </c>
      <c r="E277" s="9">
        <f t="shared" si="35"/>
        <v>0.90885416666666663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0.96577380952380942</v>
      </c>
      <c r="E278" s="9">
        <f t="shared" si="35"/>
        <v>0.84505208333333326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0.76190476190476142</v>
      </c>
      <c r="D279" s="5">
        <f>D278-(JDB_Aurelie!C80)</f>
        <v>0.84077380952380942</v>
      </c>
      <c r="E279" s="9">
        <f t="shared" si="35"/>
        <v>0.73567708333333326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D279-(JDB_Aurelie!C81)</f>
        <v>0.77827380952380942</v>
      </c>
      <c r="E280" s="9">
        <f t="shared" si="35"/>
        <v>0.68098958333333326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0.77827380952380942</v>
      </c>
      <c r="E281" s="9">
        <f t="shared" si="35"/>
        <v>0.68098958333333326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0.6190476190476184</v>
      </c>
      <c r="D282" s="5">
        <f>D281-(JDB_Aurelie!C82)</f>
        <v>0.65327380952380942</v>
      </c>
      <c r="E282" s="9">
        <f t="shared" si="35"/>
        <v>0.57161458333333326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D282-(JDB_Aurelie!C83)</f>
        <v>0.63244047619047605</v>
      </c>
      <c r="E283" s="9">
        <f t="shared" si="35"/>
        <v>0.55338541666666663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D283-(JDB_Aurelie!C84+JDB_Aurelie!C85)</f>
        <v>0.38244047619047605</v>
      </c>
      <c r="E284" s="9">
        <f t="shared" si="35"/>
        <v>0.33463541666666657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D284-(JDB_Aurelie!C86+JDB_Aurelie!C87)</f>
        <v>0.23660714285714271</v>
      </c>
      <c r="E285" s="9">
        <f t="shared" si="35"/>
        <v>0.20703124999999989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D285-(JDB_Aurelie!C88)</f>
        <v>0.19494047619047605</v>
      </c>
      <c r="E286" s="9">
        <f t="shared" si="35"/>
        <v>0.17057291666666655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D286-(JDB_Commun!C31+JDB_Aurelie!C89)</f>
        <v>9.0773809523809396E-2</v>
      </c>
      <c r="E287" s="9">
        <f t="shared" si="35"/>
        <v>7.9427083333333232E-2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9.0773809523809396E-2</v>
      </c>
      <c r="E288" s="9">
        <f t="shared" si="35"/>
        <v>7.9427083333333232E-2</v>
      </c>
    </row>
    <row r="289" spans="1:11" x14ac:dyDescent="0.2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D288-(JDB_Aurelie!C90+JDB_Aurelie!C91+JDB_Aurelie!C92)</f>
        <v>-0.28422619047619058</v>
      </c>
      <c r="E289" s="9">
        <f t="shared" si="35"/>
        <v>-0.24869791666666677</v>
      </c>
      <c r="H289"/>
      <c r="J289"/>
    </row>
    <row r="290" spans="1:11" x14ac:dyDescent="0.2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-0.28422619047619058</v>
      </c>
      <c r="E290" s="9">
        <f t="shared" si="35"/>
        <v>-0.24869791666666677</v>
      </c>
    </row>
    <row r="291" spans="1:11" x14ac:dyDescent="0.2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-0.28422619047619058</v>
      </c>
      <c r="E291" s="9">
        <f t="shared" si="35"/>
        <v>-0.24869791666666677</v>
      </c>
      <c r="G291" t="s">
        <v>221</v>
      </c>
      <c r="H291" s="122">
        <f>SUM(JDB_Aurelie!C78:C92)</f>
        <v>1.2708333333333335</v>
      </c>
      <c r="I291" t="s">
        <v>222</v>
      </c>
      <c r="J291" s="91">
        <f>$F$1/7*A294</f>
        <v>1.1428571428571428</v>
      </c>
    </row>
    <row r="292" spans="1:11" x14ac:dyDescent="0.2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-0.28422619047619058</v>
      </c>
      <c r="E292" s="9">
        <f t="shared" ref="E292:E294" si="39">D292/$C$271</f>
        <v>-0.24869791666666677</v>
      </c>
    </row>
    <row r="293" spans="1:11" x14ac:dyDescent="0.2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-0.28422619047619058</v>
      </c>
      <c r="E293" s="9">
        <f t="shared" si="39"/>
        <v>-0.24869791666666677</v>
      </c>
    </row>
    <row r="294" spans="1:11" x14ac:dyDescent="0.2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-0.28422619047619058</v>
      </c>
      <c r="E294" s="9">
        <f t="shared" si="39"/>
        <v>-0.24869791666666677</v>
      </c>
    </row>
    <row r="295" spans="1:11" x14ac:dyDescent="0.2">
      <c r="G295" t="s">
        <v>384</v>
      </c>
      <c r="H295" s="91">
        <f>H21+H53+H78+H103+H146+H187+H213+H239+H266+H291+SUM(JDB_Commun!C3:C31)</f>
        <v>6.510416666666667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 x14ac:dyDescent="0.2">
      <c r="J296" s="91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54" priority="12" timePeriod="today">
      <formula>FLOOR(B1,1)=TODAY()</formula>
    </cfRule>
  </conditionalFormatting>
  <conditionalFormatting sqref="B150:E187">
    <cfRule type="timePeriod" dxfId="53" priority="11" timePeriod="today">
      <formula>FLOOR(B150,1)=TODAY()</formula>
    </cfRule>
  </conditionalFormatting>
  <conditionalFormatting sqref="B25:E25">
    <cfRule type="timePeriod" dxfId="52" priority="10" timePeriod="today">
      <formula>FLOOR(B25,1)=TODAY()</formula>
    </cfRule>
  </conditionalFormatting>
  <conditionalFormatting sqref="B22:E24">
    <cfRule type="timePeriod" dxfId="51" priority="9" timePeriod="today">
      <formula>FLOOR(B22,1)=TODAY()</formula>
    </cfRule>
  </conditionalFormatting>
  <conditionalFormatting sqref="B54:E57">
    <cfRule type="timePeriod" dxfId="50" priority="8" timePeriod="today">
      <formula>FLOOR(B54,1)=TODAY()</formula>
    </cfRule>
  </conditionalFormatting>
  <conditionalFormatting sqref="B107:E107">
    <cfRule type="timePeriod" dxfId="49" priority="7" timePeriod="today">
      <formula>FLOOR(B107,1)=TODAY()</formula>
    </cfRule>
  </conditionalFormatting>
  <conditionalFormatting sqref="B191:E191">
    <cfRule type="timePeriod" dxfId="48" priority="5" timePeriod="today">
      <formula>FLOOR(B191,1)=TODAY()</formula>
    </cfRule>
  </conditionalFormatting>
  <conditionalFormatting sqref="B192:E213">
    <cfRule type="timePeriod" dxfId="47" priority="4" timePeriod="today">
      <formula>FLOOR(B192,1)=TODAY()</formula>
    </cfRule>
  </conditionalFormatting>
  <conditionalFormatting sqref="B217:E239">
    <cfRule type="timePeriod" dxfId="46" priority="3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4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K296"/>
  <sheetViews>
    <sheetView showGridLines="0" zoomScale="106" zoomScaleNormal="70" workbookViewId="0">
      <pane ySplit="1" topLeftCell="A267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2.83203125" bestFit="1" customWidth="1"/>
    <col min="8" max="8" width="10.83203125" style="91"/>
    <col min="9" max="9" width="2" bestFit="1" customWidth="1"/>
    <col min="10" max="10" width="9.6640625" style="9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" x14ac:dyDescent="0.2">
      <c r="B2" s="143" t="s">
        <v>8</v>
      </c>
      <c r="C2" s="144"/>
      <c r="D2" s="144"/>
      <c r="E2" s="144"/>
      <c r="F2" s="2"/>
      <c r="H2" s="92"/>
      <c r="J2" s="9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1">
        <f>SUM(JDB_Coralie!C3:C18)</f>
        <v>0.3958333333333332</v>
      </c>
      <c r="I21" t="s">
        <v>222</v>
      </c>
      <c r="J21" s="91">
        <f>F1/7*A21</f>
        <v>0.90476190476190466</v>
      </c>
    </row>
    <row r="25" spans="1:10" ht="26" x14ac:dyDescent="0.2">
      <c r="A25" s="1"/>
      <c r="B25" s="143" t="s">
        <v>3</v>
      </c>
      <c r="C25" s="144"/>
      <c r="D25" s="144"/>
      <c r="E25" s="14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1">
        <f>SUM(JDB_Coralie!C19:C43)</f>
        <v>0.65277777777777779</v>
      </c>
      <c r="I53" t="s">
        <v>222</v>
      </c>
      <c r="J53" s="91">
        <f>F1/7*A53</f>
        <v>1.3333333333333333</v>
      </c>
    </row>
    <row r="57" spans="1:10" ht="26" x14ac:dyDescent="0.2">
      <c r="B57" s="143" t="s">
        <v>4</v>
      </c>
      <c r="C57" s="144"/>
      <c r="D57" s="144"/>
      <c r="E57" s="14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1">
        <f>SUM(JDB_Coralie!C44:C53)</f>
        <v>0.35069444444444436</v>
      </c>
      <c r="I78" t="s">
        <v>222</v>
      </c>
      <c r="J78" s="91">
        <f>F1/7*A78</f>
        <v>1</v>
      </c>
    </row>
    <row r="82" spans="1:5" ht="26" x14ac:dyDescent="0.2">
      <c r="B82" s="143" t="s">
        <v>5</v>
      </c>
      <c r="C82" s="144"/>
      <c r="D82" s="144"/>
      <c r="E82" s="14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1">
        <f>SUM(JDB_Coralie!C54:C61)</f>
        <v>0.55555555555555547</v>
      </c>
      <c r="I103" t="s">
        <v>222</v>
      </c>
      <c r="J103" s="91">
        <f>F1/7*A103</f>
        <v>1</v>
      </c>
    </row>
    <row r="107" spans="1:10" ht="26" x14ac:dyDescent="0.2">
      <c r="B107" s="143" t="s">
        <v>6</v>
      </c>
      <c r="C107" s="144"/>
      <c r="D107" s="144"/>
      <c r="E107" s="14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1">
        <f>SUM(JDB_Coralie!C62:C68)</f>
        <v>0.21180555555555555</v>
      </c>
      <c r="I146" s="93" t="s">
        <v>222</v>
      </c>
      <c r="J146" s="94">
        <f>F1/7*A146</f>
        <v>1.857142857142857</v>
      </c>
    </row>
    <row r="150" spans="1:10" ht="26" x14ac:dyDescent="0.2">
      <c r="B150" s="143" t="s">
        <v>9</v>
      </c>
      <c r="C150" s="144"/>
      <c r="D150" s="144"/>
      <c r="E150" s="14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1">
        <f>SUM(JDB_Coralie!C69:C91)</f>
        <v>0.94444444444444442</v>
      </c>
      <c r="I187" t="s">
        <v>222</v>
      </c>
      <c r="J187" s="91">
        <f>F1/7*A187</f>
        <v>1.7619047619047619</v>
      </c>
    </row>
    <row r="191" spans="1:10" ht="26" x14ac:dyDescent="0.2">
      <c r="B191" s="143" t="s">
        <v>253</v>
      </c>
      <c r="C191" s="144"/>
      <c r="D191" s="144"/>
      <c r="E191" s="144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1">
        <f>SUM(JDB_Coralie!C92:C109)</f>
        <v>0.38541666666666669</v>
      </c>
      <c r="I213" t="s">
        <v>222</v>
      </c>
      <c r="J213" s="91">
        <f>$F$1/7*A213</f>
        <v>1.0476190476190474</v>
      </c>
    </row>
    <row r="217" spans="1:10" ht="26" x14ac:dyDescent="0.2">
      <c r="B217" s="143" t="s">
        <v>307</v>
      </c>
      <c r="C217" s="144"/>
      <c r="D217" s="144"/>
      <c r="E217" s="144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1">
        <f>SUM(JDB_Coralie!C110:C121)</f>
        <v>1.2118055555555556</v>
      </c>
      <c r="I239" t="s">
        <v>222</v>
      </c>
      <c r="J239" s="91">
        <f>$F$1/7*A239</f>
        <v>1.0476190476190474</v>
      </c>
    </row>
    <row r="243" spans="1:10" ht="26" x14ac:dyDescent="0.2">
      <c r="B243" s="143" t="s">
        <v>327</v>
      </c>
      <c r="C243" s="144"/>
      <c r="D243" s="144"/>
      <c r="E243" s="144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22">
        <f>SUM(JDB_Coralie!C122:C126)</f>
        <v>0.52430555555555558</v>
      </c>
      <c r="I266" t="s">
        <v>222</v>
      </c>
      <c r="J266" s="91">
        <f>$F$1/7*A266</f>
        <v>1.0952380952380951</v>
      </c>
    </row>
    <row r="270" spans="1:10" ht="26" x14ac:dyDescent="0.2">
      <c r="B270" s="143" t="s">
        <v>328</v>
      </c>
      <c r="C270" s="144"/>
      <c r="D270" s="144"/>
      <c r="E270" s="144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D271-(JDB_Coralie!C127+JDB_Coralie!C128)</f>
        <v>1.1254960317460316</v>
      </c>
      <c r="E272" s="9">
        <f t="shared" ref="E272:E291" si="35">D272/$C$271</f>
        <v>0.98480902777777768</v>
      </c>
      <c r="H272"/>
      <c r="J272"/>
    </row>
    <row r="273" spans="1:10" x14ac:dyDescent="0.2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1.1254960317460316</v>
      </c>
      <c r="E273" s="9">
        <f t="shared" si="35"/>
        <v>0.98480902777777768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D273-(JDB_Coralie!C129)</f>
        <v>1.1185515873015872</v>
      </c>
      <c r="E274" s="9">
        <f t="shared" si="35"/>
        <v>0.97873263888888884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1.1185515873015872</v>
      </c>
      <c r="E275" s="9">
        <f t="shared" si="35"/>
        <v>0.97873263888888884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1.1185515873015872</v>
      </c>
      <c r="E276" s="9">
        <f t="shared" si="35"/>
        <v>0.97873263888888884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D276-(JDB_Coralie!C130+JDB_Coralie!C131+JDB_Coralie!C132+JDB_Coralie!C133+JDB_Coralie!C134+JDB_Coralie!C135+JDB_Coralie!C136)</f>
        <v>0.802579365079365</v>
      </c>
      <c r="E277" s="9">
        <f t="shared" si="35"/>
        <v>0.70225694444444442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D277-(JDB_Coralie!C137+JDB_Coralie!C138+JDB_Commun!C30)</f>
        <v>0.583829365079365</v>
      </c>
      <c r="E278" s="9">
        <f t="shared" si="35"/>
        <v>0.51085069444444442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0.583829365079365</v>
      </c>
      <c r="E279" s="9">
        <f t="shared" si="35"/>
        <v>0.51085069444444442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D279-(JDB_Coralie!C139+JDB_Coralie!C140+JDB_Coralie!C141)</f>
        <v>0.50396825396825395</v>
      </c>
      <c r="E280" s="9">
        <f t="shared" si="35"/>
        <v>0.44097222222222221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0.66666666666666607</v>
      </c>
      <c r="D281" s="5">
        <f>D280-(JDB_Coralie!C142)</f>
        <v>0.33730158730158732</v>
      </c>
      <c r="E281" s="9">
        <f t="shared" si="35"/>
        <v>0.29513888888888895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0.33730158730158732</v>
      </c>
      <c r="E282" s="9">
        <f t="shared" si="35"/>
        <v>0.29513888888888895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D282-(JDB_Coralie!C143)</f>
        <v>8.7301587301587324E-2</v>
      </c>
      <c r="E283" s="9">
        <f t="shared" si="35"/>
        <v>7.6388888888888909E-2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0.52380952380952306</v>
      </c>
      <c r="D284" s="5">
        <f t="shared" si="38"/>
        <v>8.7301587301587324E-2</v>
      </c>
      <c r="E284" s="9">
        <f t="shared" si="35"/>
        <v>7.6388888888888909E-2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D284-(JDB_Coralie!C144+JDB_Coralie!C145+JDB_Coralie!C146)</f>
        <v>-5.505952380952378E-2</v>
      </c>
      <c r="E285" s="9">
        <f t="shared" si="35"/>
        <v>-4.8177083333333308E-2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D285-(JDB_Coralie!C147)</f>
        <v>-0.15922619047619047</v>
      </c>
      <c r="E286" s="9">
        <f t="shared" si="35"/>
        <v>-0.13932291666666666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D286-(JDB_Commun!C31+JDB_Coralie!C148)</f>
        <v>-0.24603174603174602</v>
      </c>
      <c r="E287" s="9">
        <f t="shared" si="35"/>
        <v>-0.21527777777777779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0.33333333333333259</v>
      </c>
      <c r="D288" s="5">
        <f>D287-(JDB_Coralie!C149+JDB_Coralie!C150)</f>
        <v>-0.25992063492063489</v>
      </c>
      <c r="E288" s="9">
        <f t="shared" si="35"/>
        <v>-0.22743055555555552</v>
      </c>
    </row>
    <row r="289" spans="1:11" x14ac:dyDescent="0.2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D288-(JDB_Coralie!C151)</f>
        <v>-0.63492063492063489</v>
      </c>
      <c r="E289" s="9">
        <f t="shared" si="35"/>
        <v>-0.55555555555555558</v>
      </c>
      <c r="H289"/>
      <c r="J289"/>
    </row>
    <row r="290" spans="1:11" x14ac:dyDescent="0.2">
      <c r="A290">
        <v>20</v>
      </c>
      <c r="B290" s="4">
        <f t="shared" si="36"/>
        <v>44710</v>
      </c>
      <c r="C290" s="5">
        <f t="shared" si="37"/>
        <v>0.23809523809523736</v>
      </c>
      <c r="D290" s="5">
        <f>D289-(JDB_Coralie!C152+JDB_Coralie!C153+JDB_Coralie!C154)</f>
        <v>-0.75644841269841268</v>
      </c>
      <c r="E290" s="9">
        <f t="shared" si="35"/>
        <v>-0.66189236111111116</v>
      </c>
    </row>
    <row r="291" spans="1:11" x14ac:dyDescent="0.2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-0.75644841269841268</v>
      </c>
      <c r="E291" s="9">
        <f t="shared" si="35"/>
        <v>-0.66189236111111116</v>
      </c>
      <c r="G291" t="s">
        <v>221</v>
      </c>
      <c r="H291" s="122">
        <f>SUM(JDB_Coralie!C127:C156)</f>
        <v>1.7812500000000004</v>
      </c>
      <c r="I291" t="s">
        <v>222</v>
      </c>
      <c r="J291" s="91">
        <f>$F$1/7*A294</f>
        <v>1.1428571428571428</v>
      </c>
    </row>
    <row r="292" spans="1:11" x14ac:dyDescent="0.2">
      <c r="A292">
        <v>22</v>
      </c>
      <c r="B292" s="4">
        <f t="shared" si="36"/>
        <v>44712</v>
      </c>
      <c r="C292" s="5">
        <f t="shared" si="37"/>
        <v>0.14285714285714213</v>
      </c>
      <c r="D292" s="5">
        <f>D291-(JDB_Coralie!C155+JDB_Coralie!C156)</f>
        <v>-0.7946428571428571</v>
      </c>
      <c r="E292" s="9">
        <f t="shared" ref="E292:E294" si="39">D292/$C$271</f>
        <v>-0.6953125</v>
      </c>
    </row>
    <row r="293" spans="1:11" x14ac:dyDescent="0.2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-0.7946428571428571</v>
      </c>
      <c r="E293" s="9">
        <f t="shared" si="39"/>
        <v>-0.6953125</v>
      </c>
    </row>
    <row r="294" spans="1:11" x14ac:dyDescent="0.2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-0.7946428571428571</v>
      </c>
      <c r="E294" s="9">
        <f t="shared" si="39"/>
        <v>-0.6953125</v>
      </c>
    </row>
    <row r="295" spans="1:11" x14ac:dyDescent="0.2">
      <c r="G295" t="s">
        <v>384</v>
      </c>
      <c r="H295" s="91">
        <f>H21+H53+H78+H103+H146+H187+H213+H239+H266+H291+SUM(JDB_Commun!C3:C31)</f>
        <v>8.4618055555555554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 x14ac:dyDescent="0.2">
      <c r="J296" s="91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87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4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K296"/>
  <sheetViews>
    <sheetView showGridLines="0" tabSelected="1" zoomScale="110" zoomScaleNormal="70" workbookViewId="0">
      <pane ySplit="1" topLeftCell="A267" activePane="bottomLeft" state="frozen"/>
      <selection pane="bottomLeft" activeCell="E296" sqref="E29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3" bestFit="1" customWidth="1"/>
    <col min="8" max="8" width="10.83203125" style="91"/>
    <col min="9" max="9" width="2" bestFit="1" customWidth="1"/>
    <col min="10" max="10" width="10.33203125" style="9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" x14ac:dyDescent="0.2">
      <c r="B2" s="143" t="s">
        <v>8</v>
      </c>
      <c r="C2" s="144"/>
      <c r="D2" s="144"/>
      <c r="E2" s="144"/>
      <c r="F2" s="2"/>
      <c r="H2" s="92"/>
      <c r="J2" s="9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1">
        <f>SUM(JDB_Constantin!C3:C7)</f>
        <v>0.13680555555555554</v>
      </c>
      <c r="I21" t="s">
        <v>222</v>
      </c>
      <c r="J21" s="91">
        <f>F1/7*A21</f>
        <v>0.90476190476190466</v>
      </c>
    </row>
    <row r="25" spans="1:10" ht="26" x14ac:dyDescent="0.2">
      <c r="A25" s="1"/>
      <c r="B25" s="143" t="s">
        <v>3</v>
      </c>
      <c r="C25" s="144"/>
      <c r="D25" s="144"/>
      <c r="E25" s="14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1">
        <f>SUM(JDB_Constantin!C8:C14)</f>
        <v>0.2326388888888889</v>
      </c>
      <c r="I53" t="s">
        <v>222</v>
      </c>
      <c r="J53" s="91">
        <f>F1/7*A53</f>
        <v>1.3333333333333333</v>
      </c>
    </row>
    <row r="57" spans="1:10" ht="26" x14ac:dyDescent="0.2">
      <c r="B57" s="143" t="s">
        <v>4</v>
      </c>
      <c r="C57" s="144"/>
      <c r="D57" s="144"/>
      <c r="E57" s="14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1">
        <f>SUM(JDB_Constantin!C15:C23)</f>
        <v>0.46875</v>
      </c>
      <c r="I78" t="s">
        <v>222</v>
      </c>
      <c r="J78" s="91">
        <f>F1/7*A78</f>
        <v>1</v>
      </c>
    </row>
    <row r="82" spans="1:5" ht="26" x14ac:dyDescent="0.2">
      <c r="B82" s="143" t="s">
        <v>5</v>
      </c>
      <c r="C82" s="144"/>
      <c r="D82" s="144"/>
      <c r="E82" s="14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1">
        <f>SUM(JDB_Constantin!C24:C26)</f>
        <v>0.17708333333333334</v>
      </c>
      <c r="I103" t="s">
        <v>222</v>
      </c>
      <c r="J103" s="91">
        <f>F1/7*A103</f>
        <v>1</v>
      </c>
    </row>
    <row r="107" spans="1:10" ht="26" x14ac:dyDescent="0.2">
      <c r="B107" s="143" t="s">
        <v>6</v>
      </c>
      <c r="C107" s="144"/>
      <c r="D107" s="144"/>
      <c r="E107" s="14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1">
        <f>SUM(JDB_Constantin!C27:C28)</f>
        <v>0.29166666666666663</v>
      </c>
      <c r="I146" s="93" t="s">
        <v>222</v>
      </c>
      <c r="J146" s="94">
        <f>F1/7*A146</f>
        <v>1.857142857142857</v>
      </c>
    </row>
    <row r="150" spans="1:10" ht="26" x14ac:dyDescent="0.2">
      <c r="B150" s="143" t="s">
        <v>9</v>
      </c>
      <c r="C150" s="144"/>
      <c r="D150" s="144"/>
      <c r="E150" s="14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0.92857142857142849</v>
      </c>
      <c r="E187" s="101">
        <f t="shared" si="20"/>
        <v>0.52702702702702697</v>
      </c>
      <c r="G187" t="s">
        <v>221</v>
      </c>
      <c r="H187" s="91">
        <f>SUM(JDB_Constantin!C29:C32)</f>
        <v>0.75000000000000011</v>
      </c>
      <c r="I187" t="s">
        <v>222</v>
      </c>
      <c r="J187" s="91">
        <f>F1/7*A187</f>
        <v>1.7619047619047619</v>
      </c>
    </row>
    <row r="188" spans="1:10" x14ac:dyDescent="0.2">
      <c r="B188" s="105"/>
      <c r="C188" s="106"/>
      <c r="D188" s="106"/>
      <c r="E188" s="107"/>
    </row>
    <row r="189" spans="1:10" x14ac:dyDescent="0.2">
      <c r="B189" s="102"/>
      <c r="C189" s="103"/>
      <c r="D189" s="103"/>
      <c r="E189" s="104"/>
    </row>
    <row r="190" spans="1:10" x14ac:dyDescent="0.2">
      <c r="B190" s="102"/>
      <c r="C190" s="103"/>
      <c r="D190" s="103"/>
      <c r="E190" s="104"/>
    </row>
    <row r="191" spans="1:10" ht="26" x14ac:dyDescent="0.2">
      <c r="B191" s="143" t="s">
        <v>253</v>
      </c>
      <c r="C191" s="144"/>
      <c r="D191" s="144"/>
      <c r="E191" s="144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1">
        <f>SUM(JDB_Constantin!C33:C36)</f>
        <v>0.35416666666666663</v>
      </c>
      <c r="I213" t="s">
        <v>222</v>
      </c>
      <c r="J213" s="91">
        <f>$F$1/7*A213</f>
        <v>1.0476190476190474</v>
      </c>
    </row>
    <row r="217" spans="1:10" ht="26" x14ac:dyDescent="0.2">
      <c r="B217" s="143" t="s">
        <v>307</v>
      </c>
      <c r="C217" s="144"/>
      <c r="D217" s="144"/>
      <c r="E217" s="144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1">
        <f>SUM(JDB_Constantin!C37:C41)</f>
        <v>0.44791666666666669</v>
      </c>
      <c r="I239" t="s">
        <v>222</v>
      </c>
      <c r="J239" s="91">
        <f>$F$1/7*A239</f>
        <v>1.0476190476190474</v>
      </c>
    </row>
    <row r="243" spans="1:10" ht="26" x14ac:dyDescent="0.2">
      <c r="B243" s="143" t="s">
        <v>327</v>
      </c>
      <c r="C243" s="144"/>
      <c r="D243" s="144"/>
      <c r="E243" s="144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D256-(JDB_Constantin!C42)</f>
        <v>0.76190476190476186</v>
      </c>
      <c r="E257" s="9">
        <f t="shared" si="31"/>
        <v>0.69565217391304346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0.76190476190476186</v>
      </c>
      <c r="E258" s="9">
        <f t="shared" si="31"/>
        <v>0.69565217391304346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0.76190476190476186</v>
      </c>
      <c r="E259" s="9">
        <f t="shared" si="31"/>
        <v>0.69565217391304346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0.76190476190476186</v>
      </c>
      <c r="E260" s="9">
        <f t="shared" si="31"/>
        <v>0.69565217391304346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0.76190476190476186</v>
      </c>
      <c r="E261" s="9">
        <f t="shared" si="31"/>
        <v>0.69565217391304346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0.76190476190476186</v>
      </c>
      <c r="E262" s="9">
        <f t="shared" si="31"/>
        <v>0.69565217391304346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0.76190476190476186</v>
      </c>
      <c r="E263" s="9">
        <f t="shared" si="31"/>
        <v>0.69565217391304346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>D263-(JDB_Constantin!C43)</f>
        <v>0.65773809523809523</v>
      </c>
      <c r="E264" s="9">
        <f t="shared" si="31"/>
        <v>0.60054347826086962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D264-(JDB_Constantin!C44)</f>
        <v>0.44940476190476186</v>
      </c>
      <c r="E265" s="9">
        <f t="shared" si="31"/>
        <v>0.41032608695652173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0.44940476190476186</v>
      </c>
      <c r="E266" s="9">
        <f t="shared" si="31"/>
        <v>0.41032608695652173</v>
      </c>
      <c r="G266" t="s">
        <v>221</v>
      </c>
      <c r="H266" s="122">
        <f>SUM(JDB_Constantin!C42:C44)</f>
        <v>0.64583333333333337</v>
      </c>
      <c r="I266" t="s">
        <v>222</v>
      </c>
      <c r="J266" s="91">
        <f>$F$1/7*A266</f>
        <v>1.0952380952380951</v>
      </c>
    </row>
    <row r="270" spans="1:10" ht="26" x14ac:dyDescent="0.2">
      <c r="B270" s="143" t="s">
        <v>328</v>
      </c>
      <c r="C270" s="144"/>
      <c r="D270" s="144"/>
      <c r="E270" s="144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>D272/$C$271</f>
        <v>1</v>
      </c>
    </row>
    <row r="273" spans="1:5" x14ac:dyDescent="0.2">
      <c r="A273">
        <v>3</v>
      </c>
      <c r="B273" s="4">
        <f t="shared" ref="B273:B294" si="35">B272+1</f>
        <v>44693</v>
      </c>
      <c r="C273" s="5">
        <f t="shared" ref="C273:C294" si="36">C272-(($F$1/7))</f>
        <v>1.0476190476190474</v>
      </c>
      <c r="D273" s="5">
        <f t="shared" ref="D273:D294" si="37">D272</f>
        <v>1.1428571428571428</v>
      </c>
      <c r="E273" s="9">
        <f>D273/$C$271</f>
        <v>1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0.99999999999999978</v>
      </c>
      <c r="D274" s="5">
        <f>D273</f>
        <v>1.1428571428571428</v>
      </c>
      <c r="E274" s="9">
        <f>D274/$C$271</f>
        <v>1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0.95238095238095211</v>
      </c>
      <c r="D275" s="5">
        <f t="shared" si="37"/>
        <v>1.1428571428571428</v>
      </c>
      <c r="E275" s="9">
        <f>D275/$C$271</f>
        <v>1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0.90476190476190443</v>
      </c>
      <c r="D276" s="5">
        <f t="shared" si="37"/>
        <v>1.1428571428571428</v>
      </c>
      <c r="E276" s="9">
        <f t="shared" ref="E276:E293" si="38">D276/$C$271</f>
        <v>1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0.85714285714285676</v>
      </c>
      <c r="D277" s="5">
        <f>D276-(JDB_Constantin!C45+JDB_Constantin!C46+JDB_Constantin!C47+JDB_Constantin!C48)</f>
        <v>0.72619047619047616</v>
      </c>
      <c r="E277" s="9">
        <f t="shared" si="38"/>
        <v>0.63541666666666663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0.80952380952380909</v>
      </c>
      <c r="D278" s="5">
        <f>D277-(JDB_Constantin!C49+JDB_Commun!C30)</f>
        <v>0.48660714285714285</v>
      </c>
      <c r="E278" s="9">
        <f t="shared" si="38"/>
        <v>0.42578125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0.76190476190476142</v>
      </c>
      <c r="D279" s="5">
        <f>D278-(JDB_Constantin!C50)</f>
        <v>2.8273809523809534E-2</v>
      </c>
      <c r="E279" s="9">
        <f>D279/$C$271</f>
        <v>2.4739583333333343E-2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0.71428571428571375</v>
      </c>
      <c r="D280" s="5">
        <f>D279-(JDB_Constantin!C51+JDB_Constantin!C52+JDB_Constantin!C53+JDB_Constantin!C54)</f>
        <v>-0.38839285714285715</v>
      </c>
      <c r="E280" s="9">
        <f t="shared" si="38"/>
        <v>-0.33984375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0.66666666666666607</v>
      </c>
      <c r="D281" s="5">
        <f t="shared" si="37"/>
        <v>-0.38839285714285715</v>
      </c>
      <c r="E281" s="9">
        <f t="shared" si="38"/>
        <v>-0.33984375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0.6190476190476184</v>
      </c>
      <c r="D282" s="5">
        <f t="shared" si="37"/>
        <v>-0.38839285714285715</v>
      </c>
      <c r="E282" s="9">
        <f t="shared" si="38"/>
        <v>-0.33984375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0.57142857142857073</v>
      </c>
      <c r="D283" s="5">
        <f t="shared" si="37"/>
        <v>-0.38839285714285715</v>
      </c>
      <c r="E283" s="9">
        <f t="shared" si="38"/>
        <v>-0.33984375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0.52380952380952306</v>
      </c>
      <c r="D284" s="5">
        <f>D283-(JDB_Constantin!C55+JDB_Constantin!C56)</f>
        <v>-0.59672619047619047</v>
      </c>
      <c r="E284" s="9">
        <f t="shared" si="38"/>
        <v>-0.52213541666666674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0.47619047619047544</v>
      </c>
      <c r="D285" s="5">
        <f t="shared" si="37"/>
        <v>-0.59672619047619047</v>
      </c>
      <c r="E285" s="9">
        <f t="shared" si="38"/>
        <v>-0.52213541666666674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0.42857142857142783</v>
      </c>
      <c r="D286" s="5">
        <f t="shared" si="37"/>
        <v>-0.59672619047619047</v>
      </c>
      <c r="E286" s="9">
        <f t="shared" si="38"/>
        <v>-0.52213541666666674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0.38095238095238021</v>
      </c>
      <c r="D287" s="5">
        <f>D286-(JDB_Commun!C31)</f>
        <v>-0.68005952380952384</v>
      </c>
      <c r="E287" s="9">
        <f t="shared" si="38"/>
        <v>-0.59505208333333337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0.33333333333333259</v>
      </c>
      <c r="D288" s="5">
        <f t="shared" si="37"/>
        <v>-0.68005952380952384</v>
      </c>
      <c r="E288" s="9">
        <f t="shared" si="38"/>
        <v>-0.59505208333333337</v>
      </c>
    </row>
    <row r="289" spans="1:11" x14ac:dyDescent="0.2">
      <c r="A289">
        <v>19</v>
      </c>
      <c r="B289" s="4">
        <f t="shared" si="35"/>
        <v>44709</v>
      </c>
      <c r="C289" s="5">
        <f t="shared" si="36"/>
        <v>0.28571428571428498</v>
      </c>
      <c r="D289" s="5">
        <f t="shared" si="37"/>
        <v>-0.68005952380952384</v>
      </c>
      <c r="E289" s="9">
        <f t="shared" si="38"/>
        <v>-0.59505208333333337</v>
      </c>
    </row>
    <row r="290" spans="1:11" x14ac:dyDescent="0.2">
      <c r="A290">
        <v>20</v>
      </c>
      <c r="B290" s="4">
        <f t="shared" si="35"/>
        <v>44710</v>
      </c>
      <c r="C290" s="5">
        <f t="shared" si="36"/>
        <v>0.23809523809523736</v>
      </c>
      <c r="D290" s="5">
        <f>D289-(JDB_Constantin!C57+JDB_Constantin!C58)</f>
        <v>-0.86755952380952384</v>
      </c>
      <c r="E290" s="9">
        <f t="shared" si="38"/>
        <v>-0.75911458333333337</v>
      </c>
    </row>
    <row r="291" spans="1:11" x14ac:dyDescent="0.2">
      <c r="A291">
        <v>21</v>
      </c>
      <c r="B291" s="4">
        <f t="shared" si="35"/>
        <v>44711</v>
      </c>
      <c r="C291" s="5">
        <f t="shared" si="36"/>
        <v>0.19047619047618974</v>
      </c>
      <c r="D291" s="5">
        <f t="shared" si="37"/>
        <v>-0.86755952380952384</v>
      </c>
      <c r="E291" s="9">
        <f t="shared" si="38"/>
        <v>-0.75911458333333337</v>
      </c>
      <c r="G291" t="s">
        <v>221</v>
      </c>
      <c r="H291" s="122">
        <f>SUM(JDB_Constantin!C45:C58)</f>
        <v>1.8541666666666665</v>
      </c>
      <c r="I291" t="s">
        <v>222</v>
      </c>
      <c r="J291" s="91">
        <f>$F$1/7*A294</f>
        <v>1.1428571428571428</v>
      </c>
    </row>
    <row r="292" spans="1:11" x14ac:dyDescent="0.2">
      <c r="A292">
        <v>22</v>
      </c>
      <c r="B292" s="4">
        <f t="shared" si="35"/>
        <v>44712</v>
      </c>
      <c r="C292" s="5">
        <f t="shared" si="36"/>
        <v>0.14285714285714213</v>
      </c>
      <c r="D292" s="5">
        <f t="shared" si="37"/>
        <v>-0.86755952380952384</v>
      </c>
      <c r="E292" s="9">
        <f t="shared" si="38"/>
        <v>-0.75911458333333337</v>
      </c>
    </row>
    <row r="293" spans="1:11" x14ac:dyDescent="0.2">
      <c r="A293">
        <v>23</v>
      </c>
      <c r="B293" s="4">
        <f t="shared" si="35"/>
        <v>44713</v>
      </c>
      <c r="C293" s="5">
        <f t="shared" si="36"/>
        <v>9.5238095238094511E-2</v>
      </c>
      <c r="D293" s="5">
        <f t="shared" si="37"/>
        <v>-0.86755952380952384</v>
      </c>
      <c r="E293" s="9">
        <f t="shared" si="38"/>
        <v>-0.75911458333333337</v>
      </c>
    </row>
    <row r="294" spans="1:11" x14ac:dyDescent="0.2">
      <c r="A294">
        <v>24</v>
      </c>
      <c r="B294" s="99">
        <f t="shared" si="35"/>
        <v>44714</v>
      </c>
      <c r="C294" s="100">
        <f t="shared" si="36"/>
        <v>4.7619047619046895E-2</v>
      </c>
      <c r="D294" s="100">
        <f t="shared" si="37"/>
        <v>-0.86755952380952384</v>
      </c>
      <c r="E294" s="101">
        <f>D294/$C$271</f>
        <v>-0.75911458333333337</v>
      </c>
    </row>
    <row r="295" spans="1:11" x14ac:dyDescent="0.2">
      <c r="B295" s="105"/>
      <c r="C295" s="106"/>
      <c r="D295" s="106"/>
      <c r="E295" s="107"/>
      <c r="G295" t="s">
        <v>384</v>
      </c>
      <c r="H295" s="91">
        <f>H21+H53+H78+H103+H146+H187+H213+H239+H266+H291+SUM(JDB_Commun!C3:C31)</f>
        <v>6.8069444444444445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 x14ac:dyDescent="0.2">
      <c r="J296" s="91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90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5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zoomScaleNormal="100" workbookViewId="0">
      <pane ySplit="1" topLeftCell="A226" activePane="bottomLeft" state="frozen"/>
      <selection pane="bottomLeft" activeCell="N245" sqref="N245"/>
    </sheetView>
  </sheetViews>
  <sheetFormatPr baseColWidth="10" defaultRowHeight="16" x14ac:dyDescent="0.2"/>
  <cols>
    <col min="2" max="2" width="10.83203125" style="91"/>
    <col min="4" max="4" width="10.83203125" style="91"/>
    <col min="13" max="13" width="18.5" customWidth="1"/>
    <col min="14" max="14" width="10.83203125" style="91"/>
    <col min="15" max="15" width="17.83203125" style="91" bestFit="1" customWidth="1"/>
  </cols>
  <sheetData>
    <row r="4" spans="13:15" x14ac:dyDescent="0.2">
      <c r="M4" s="95" t="s">
        <v>227</v>
      </c>
      <c r="N4" s="91">
        <f>Angela!J21</f>
        <v>0.90476190476190466</v>
      </c>
      <c r="O4" s="91" t="s">
        <v>230</v>
      </c>
    </row>
    <row r="6" spans="13:15" x14ac:dyDescent="0.2">
      <c r="M6" t="s">
        <v>223</v>
      </c>
      <c r="N6" s="91">
        <f>Angela!H21</f>
        <v>0.18402777777777776</v>
      </c>
    </row>
    <row r="7" spans="13:15" x14ac:dyDescent="0.2">
      <c r="M7" t="s">
        <v>224</v>
      </c>
      <c r="N7" s="91">
        <f>Aurelie!H21</f>
        <v>0.2048611111111111</v>
      </c>
    </row>
    <row r="8" spans="13:15" x14ac:dyDescent="0.2">
      <c r="M8" t="s">
        <v>225</v>
      </c>
      <c r="N8" s="91">
        <f>Coralie!$H$21</f>
        <v>0.3958333333333332</v>
      </c>
    </row>
    <row r="9" spans="13:15" x14ac:dyDescent="0.2">
      <c r="M9" t="s">
        <v>226</v>
      </c>
      <c r="N9" s="98">
        <f>Constantin!$H$21</f>
        <v>0.13680555555555554</v>
      </c>
    </row>
    <row r="10" spans="13:15" x14ac:dyDescent="0.2">
      <c r="M10" t="s">
        <v>231</v>
      </c>
      <c r="N10" s="96">
        <f>SUM(JDB_Commun!C3:C9)</f>
        <v>0.21875</v>
      </c>
    </row>
    <row r="11" spans="13:15" x14ac:dyDescent="0.2">
      <c r="N11" s="91">
        <f>SUM(N6:N9)+N10*4</f>
        <v>1.7965277777777775</v>
      </c>
      <c r="O11" s="91" t="s">
        <v>228</v>
      </c>
    </row>
    <row r="12" spans="13:15" ht="6" customHeight="1" x14ac:dyDescent="0.2"/>
    <row r="13" spans="13:15" x14ac:dyDescent="0.2">
      <c r="N13" s="91">
        <f>N4*4</f>
        <v>3.6190476190476186</v>
      </c>
      <c r="O13" s="91" t="s">
        <v>229</v>
      </c>
    </row>
    <row r="28" spans="13:15" x14ac:dyDescent="0.2">
      <c r="M28" s="95" t="s">
        <v>227</v>
      </c>
      <c r="N28" s="91">
        <f>Angela!J53</f>
        <v>1.3333333333333333</v>
      </c>
      <c r="O28" s="91" t="s">
        <v>230</v>
      </c>
    </row>
    <row r="30" spans="13:15" x14ac:dyDescent="0.2">
      <c r="M30" t="s">
        <v>223</v>
      </c>
      <c r="N30" s="91">
        <f>Angela!H53</f>
        <v>0.68055555555555547</v>
      </c>
    </row>
    <row r="31" spans="13:15" x14ac:dyDescent="0.2">
      <c r="M31" t="s">
        <v>224</v>
      </c>
      <c r="N31" s="91">
        <f>Aurelie!H53</f>
        <v>0.30902777777777779</v>
      </c>
    </row>
    <row r="32" spans="13:15" x14ac:dyDescent="0.2">
      <c r="M32" t="s">
        <v>225</v>
      </c>
      <c r="N32" s="91">
        <f>Coralie!$H$53</f>
        <v>0.65277777777777779</v>
      </c>
    </row>
    <row r="33" spans="13:15" x14ac:dyDescent="0.2">
      <c r="M33" t="s">
        <v>226</v>
      </c>
      <c r="N33" s="98">
        <f>Constantin!$H$53</f>
        <v>0.2326388888888889</v>
      </c>
    </row>
    <row r="34" spans="13:15" x14ac:dyDescent="0.2">
      <c r="M34" t="s">
        <v>231</v>
      </c>
      <c r="N34" s="96">
        <f>SUM(JDB_Commun!C10:C15)</f>
        <v>0.31249999999999994</v>
      </c>
    </row>
    <row r="35" spans="13:15" x14ac:dyDescent="0.2">
      <c r="N35" s="91">
        <f>SUM(N30:N33)+N34*4</f>
        <v>3.125</v>
      </c>
      <c r="O35" s="91" t="s">
        <v>228</v>
      </c>
    </row>
    <row r="37" spans="13:15" x14ac:dyDescent="0.2">
      <c r="N37" s="91">
        <f>N28*4</f>
        <v>5.333333333333333</v>
      </c>
      <c r="O37" s="91" t="s">
        <v>229</v>
      </c>
    </row>
    <row r="53" spans="13:15" x14ac:dyDescent="0.2">
      <c r="M53" s="95" t="s">
        <v>227</v>
      </c>
      <c r="N53" s="91">
        <f>Angela!J78</f>
        <v>1</v>
      </c>
      <c r="O53" s="91" t="s">
        <v>230</v>
      </c>
    </row>
    <row r="55" spans="13:15" x14ac:dyDescent="0.2">
      <c r="M55" t="s">
        <v>223</v>
      </c>
      <c r="N55" s="91">
        <f>Angela!H78</f>
        <v>0.49652777777777779</v>
      </c>
    </row>
    <row r="56" spans="13:15" x14ac:dyDescent="0.2">
      <c r="M56" t="s">
        <v>224</v>
      </c>
      <c r="N56" s="91">
        <f>Aurelie!H78</f>
        <v>0.39236111111111105</v>
      </c>
    </row>
    <row r="57" spans="13:15" x14ac:dyDescent="0.2">
      <c r="M57" t="s">
        <v>225</v>
      </c>
      <c r="N57" s="91">
        <f>Coralie!$H$78</f>
        <v>0.35069444444444436</v>
      </c>
    </row>
    <row r="58" spans="13:15" x14ac:dyDescent="0.2">
      <c r="M58" t="s">
        <v>226</v>
      </c>
      <c r="N58" s="98">
        <f>Constantin!$H$78</f>
        <v>0.46875</v>
      </c>
    </row>
    <row r="59" spans="13:15" x14ac:dyDescent="0.2">
      <c r="M59" t="s">
        <v>231</v>
      </c>
      <c r="N59" s="96">
        <f>SUM(JDB_Commun!C16:C20)</f>
        <v>0.21874999999999997</v>
      </c>
    </row>
    <row r="60" spans="13:15" x14ac:dyDescent="0.2">
      <c r="N60" s="91">
        <f>SUM(N55:N58)+N59*4</f>
        <v>2.583333333333333</v>
      </c>
      <c r="O60" s="91" t="s">
        <v>228</v>
      </c>
    </row>
    <row r="62" spans="13:15" x14ac:dyDescent="0.2">
      <c r="N62" s="91">
        <f>N53*4</f>
        <v>4</v>
      </c>
      <c r="O62" s="91" t="s">
        <v>229</v>
      </c>
    </row>
    <row r="77" spans="13:15" x14ac:dyDescent="0.2">
      <c r="M77" s="95" t="s">
        <v>227</v>
      </c>
      <c r="N77" s="91">
        <f>Angela!J103</f>
        <v>1</v>
      </c>
      <c r="O77" s="91" t="s">
        <v>230</v>
      </c>
    </row>
    <row r="79" spans="13:15" x14ac:dyDescent="0.2">
      <c r="M79" t="s">
        <v>223</v>
      </c>
      <c r="N79" s="91">
        <f>Angela!H103</f>
        <v>0.35416666666666657</v>
      </c>
    </row>
    <row r="80" spans="13:15" x14ac:dyDescent="0.2">
      <c r="M80" t="s">
        <v>224</v>
      </c>
      <c r="N80" s="91">
        <f>Aurelie!H103</f>
        <v>0.37152777777777773</v>
      </c>
    </row>
    <row r="81" spans="13:15" x14ac:dyDescent="0.2">
      <c r="M81" t="s">
        <v>225</v>
      </c>
      <c r="N81" s="91">
        <f>Coralie!H103</f>
        <v>0.55555555555555547</v>
      </c>
    </row>
    <row r="82" spans="13:15" x14ac:dyDescent="0.2">
      <c r="M82" t="s">
        <v>226</v>
      </c>
      <c r="N82" s="98">
        <f>Constantin!H103</f>
        <v>0.17708333333333334</v>
      </c>
    </row>
    <row r="83" spans="13:15" x14ac:dyDescent="0.2">
      <c r="M83" t="s">
        <v>231</v>
      </c>
      <c r="N83" s="96">
        <f>SUM(JDB_Commun!C21:C22)</f>
        <v>0.125</v>
      </c>
    </row>
    <row r="84" spans="13:15" x14ac:dyDescent="0.2">
      <c r="N84" s="91">
        <f>SUM(N79:N82)+N83*4</f>
        <v>1.958333333333333</v>
      </c>
      <c r="O84" s="91" t="s">
        <v>228</v>
      </c>
    </row>
    <row r="86" spans="13:15" x14ac:dyDescent="0.2">
      <c r="N86" s="91">
        <f>N77*4</f>
        <v>4</v>
      </c>
      <c r="O86" s="91" t="s">
        <v>229</v>
      </c>
    </row>
    <row r="103" spans="13:15" x14ac:dyDescent="0.2">
      <c r="M103" s="95" t="s">
        <v>227</v>
      </c>
      <c r="N103" s="91">
        <f>Angela!J146</f>
        <v>1.857142857142857</v>
      </c>
      <c r="O103" s="91" t="s">
        <v>230</v>
      </c>
    </row>
    <row r="105" spans="13:15" x14ac:dyDescent="0.2">
      <c r="M105" t="s">
        <v>223</v>
      </c>
      <c r="N105" s="91">
        <f>Angela!H146</f>
        <v>4.8611111111111105E-2</v>
      </c>
    </row>
    <row r="106" spans="13:15" x14ac:dyDescent="0.2">
      <c r="M106" t="s">
        <v>224</v>
      </c>
      <c r="N106" s="91">
        <f>Aurelie!H146</f>
        <v>0.25347222222222221</v>
      </c>
    </row>
    <row r="107" spans="13:15" x14ac:dyDescent="0.2">
      <c r="M107" t="s">
        <v>225</v>
      </c>
      <c r="N107" s="91">
        <f>Coralie!H146</f>
        <v>0.21180555555555555</v>
      </c>
    </row>
    <row r="108" spans="13:15" x14ac:dyDescent="0.2">
      <c r="M108" t="s">
        <v>226</v>
      </c>
      <c r="N108" s="98">
        <f>Constantin!H146</f>
        <v>0.29166666666666663</v>
      </c>
    </row>
    <row r="109" spans="13:15" x14ac:dyDescent="0.2">
      <c r="M109" t="s">
        <v>231</v>
      </c>
      <c r="N109" s="96">
        <f>SUM(JDB_Commun!C23:C25)</f>
        <v>0.125</v>
      </c>
    </row>
    <row r="110" spans="13:15" x14ac:dyDescent="0.2">
      <c r="N110" s="91">
        <f>SUM(N105:N108)+N109*4</f>
        <v>1.3055555555555554</v>
      </c>
      <c r="O110" s="91" t="s">
        <v>228</v>
      </c>
    </row>
    <row r="112" spans="13:15" x14ac:dyDescent="0.2">
      <c r="N112" s="91">
        <f>N103*4</f>
        <v>7.4285714285714279</v>
      </c>
      <c r="O112" s="91" t="s">
        <v>229</v>
      </c>
    </row>
    <row r="129" spans="13:15" x14ac:dyDescent="0.2">
      <c r="M129" s="95" t="s">
        <v>227</v>
      </c>
      <c r="N129" s="91">
        <f>Angela!J187</f>
        <v>1.7619047619047619</v>
      </c>
      <c r="O129" s="91" t="s">
        <v>230</v>
      </c>
    </row>
    <row r="131" spans="13:15" x14ac:dyDescent="0.2">
      <c r="M131" t="s">
        <v>223</v>
      </c>
      <c r="N131" s="91">
        <f>Angela!H187</f>
        <v>0.52083333333333326</v>
      </c>
    </row>
    <row r="132" spans="13:15" x14ac:dyDescent="0.2">
      <c r="M132" t="s">
        <v>224</v>
      </c>
      <c r="N132" s="91">
        <f>Aurelie!H187</f>
        <v>0.72916666666666663</v>
      </c>
    </row>
    <row r="133" spans="13:15" x14ac:dyDescent="0.2">
      <c r="M133" t="s">
        <v>225</v>
      </c>
      <c r="N133" s="91">
        <f>Coralie!H187</f>
        <v>0.94444444444444442</v>
      </c>
    </row>
    <row r="134" spans="13:15" x14ac:dyDescent="0.2">
      <c r="M134" t="s">
        <v>226</v>
      </c>
      <c r="N134" s="98">
        <f>Constantin!H187</f>
        <v>0.75000000000000011</v>
      </c>
    </row>
    <row r="135" spans="13:15" x14ac:dyDescent="0.2">
      <c r="M135" t="s">
        <v>231</v>
      </c>
      <c r="N135" s="96">
        <f>SUM(JDB_Commun!C26)</f>
        <v>8.3333333333333329E-2</v>
      </c>
    </row>
    <row r="136" spans="13:15" x14ac:dyDescent="0.2">
      <c r="N136" s="91">
        <f>SUM(N131:N134)+N135*4</f>
        <v>3.2777777777777781</v>
      </c>
      <c r="O136" s="91" t="s">
        <v>228</v>
      </c>
    </row>
    <row r="138" spans="13:15" x14ac:dyDescent="0.2">
      <c r="N138" s="91">
        <f>N129*4</f>
        <v>7.0476190476190474</v>
      </c>
      <c r="O138" s="91" t="s">
        <v>229</v>
      </c>
    </row>
    <row r="154" spans="13:15" x14ac:dyDescent="0.2">
      <c r="M154" s="95" t="s">
        <v>227</v>
      </c>
      <c r="N154" s="91">
        <f>Angela!J213</f>
        <v>1.0476190476190474</v>
      </c>
      <c r="O154" s="91" t="s">
        <v>230</v>
      </c>
    </row>
    <row r="156" spans="13:15" x14ac:dyDescent="0.2">
      <c r="M156" t="s">
        <v>223</v>
      </c>
      <c r="N156" s="91">
        <f>Angela!H213</f>
        <v>0.4861111111111111</v>
      </c>
    </row>
    <row r="157" spans="13:15" x14ac:dyDescent="0.2">
      <c r="M157" t="s">
        <v>224</v>
      </c>
      <c r="N157" s="91">
        <f>Aurelie!$H$213</f>
        <v>0.34375</v>
      </c>
    </row>
    <row r="158" spans="13:15" x14ac:dyDescent="0.2">
      <c r="M158" t="s">
        <v>225</v>
      </c>
      <c r="N158" s="91">
        <f>Coralie!H213</f>
        <v>0.38541666666666669</v>
      </c>
    </row>
    <row r="159" spans="13:15" x14ac:dyDescent="0.2">
      <c r="M159" t="s">
        <v>226</v>
      </c>
      <c r="N159" s="98">
        <f>Constantin!H213</f>
        <v>0.35416666666666663</v>
      </c>
    </row>
    <row r="160" spans="13:15" x14ac:dyDescent="0.2">
      <c r="M160" t="s">
        <v>231</v>
      </c>
      <c r="N160" s="96">
        <f>SUM(JDB_Commun!C27)</f>
        <v>4.1666666666666664E-2</v>
      </c>
    </row>
    <row r="161" spans="14:15" x14ac:dyDescent="0.2">
      <c r="N161" s="91">
        <f>SUM(N156:N159)+N160*4</f>
        <v>1.7361111111111114</v>
      </c>
      <c r="O161" s="91" t="s">
        <v>228</v>
      </c>
    </row>
    <row r="163" spans="14:15" x14ac:dyDescent="0.2">
      <c r="N163" s="91">
        <f>N154*4</f>
        <v>4.1904761904761898</v>
      </c>
      <c r="O163" s="91" t="s">
        <v>229</v>
      </c>
    </row>
    <row r="181" spans="13:15" x14ac:dyDescent="0.2">
      <c r="M181" s="95" t="s">
        <v>227</v>
      </c>
      <c r="N181" s="91">
        <f>Angela!J239</f>
        <v>1.0476190476190474</v>
      </c>
      <c r="O181" s="91" t="s">
        <v>230</v>
      </c>
    </row>
    <row r="183" spans="13:15" x14ac:dyDescent="0.2">
      <c r="M183" t="s">
        <v>223</v>
      </c>
      <c r="N183" s="91">
        <f>Angela!H239</f>
        <v>0.62152777777777768</v>
      </c>
    </row>
    <row r="184" spans="13:15" x14ac:dyDescent="0.2">
      <c r="M184" t="s">
        <v>224</v>
      </c>
      <c r="N184" s="91">
        <f>Aurelie!$H$239</f>
        <v>0.64583333333333337</v>
      </c>
    </row>
    <row r="185" spans="13:15" x14ac:dyDescent="0.2">
      <c r="M185" t="s">
        <v>225</v>
      </c>
      <c r="N185" s="91">
        <f>Coralie!H239</f>
        <v>1.2118055555555556</v>
      </c>
    </row>
    <row r="186" spans="13:15" x14ac:dyDescent="0.2">
      <c r="M186" t="s">
        <v>226</v>
      </c>
      <c r="N186" s="98">
        <f>Constantin!H239</f>
        <v>0.44791666666666669</v>
      </c>
    </row>
    <row r="187" spans="13:15" x14ac:dyDescent="0.2">
      <c r="M187" t="s">
        <v>231</v>
      </c>
      <c r="N187" s="96">
        <f>SUM(JDB_Commun!C28,JDB_Commun!C29)</f>
        <v>0.16666666666666666</v>
      </c>
    </row>
    <row r="188" spans="13:15" x14ac:dyDescent="0.2">
      <c r="N188" s="91">
        <f>SUM(N183:N186)+N187*4</f>
        <v>3.59375</v>
      </c>
      <c r="O188" s="91" t="s">
        <v>228</v>
      </c>
    </row>
    <row r="190" spans="13:15" x14ac:dyDescent="0.2">
      <c r="N190" s="91">
        <f>N181*4</f>
        <v>4.1904761904761898</v>
      </c>
      <c r="O190" s="91" t="s">
        <v>229</v>
      </c>
    </row>
    <row r="208" spans="13:15" x14ac:dyDescent="0.2">
      <c r="M208" s="95" t="s">
        <v>227</v>
      </c>
      <c r="N208" s="91">
        <f>Angela!J266</f>
        <v>1.0952380952380951</v>
      </c>
      <c r="O208" s="91" t="s">
        <v>230</v>
      </c>
    </row>
    <row r="210" spans="13:15" x14ac:dyDescent="0.2">
      <c r="M210" t="s">
        <v>223</v>
      </c>
      <c r="N210" s="91">
        <f>Angela!H266</f>
        <v>0.40625000000000006</v>
      </c>
    </row>
    <row r="211" spans="13:15" x14ac:dyDescent="0.2">
      <c r="M211" t="s">
        <v>224</v>
      </c>
      <c r="N211" s="91">
        <f>Aurelie!H266</f>
        <v>0.54166666666666663</v>
      </c>
    </row>
    <row r="212" spans="13:15" x14ac:dyDescent="0.2">
      <c r="M212" t="s">
        <v>225</v>
      </c>
      <c r="N212" s="91">
        <f>Coralie!H266</f>
        <v>0.52430555555555558</v>
      </c>
    </row>
    <row r="213" spans="13:15" x14ac:dyDescent="0.2">
      <c r="M213" t="s">
        <v>226</v>
      </c>
      <c r="N213" s="98">
        <f>Constantin!H266</f>
        <v>0.64583333333333337</v>
      </c>
    </row>
    <row r="214" spans="13:15" x14ac:dyDescent="0.2">
      <c r="M214" t="s">
        <v>231</v>
      </c>
      <c r="N214" s="96">
        <f>SUM(JDB_Commun!C55)</f>
        <v>0</v>
      </c>
    </row>
    <row r="215" spans="13:15" x14ac:dyDescent="0.2">
      <c r="N215" s="91">
        <f>SUM(N210:N213)+N214*4</f>
        <v>2.1180555555555558</v>
      </c>
      <c r="O215" s="91" t="s">
        <v>228</v>
      </c>
    </row>
    <row r="217" spans="13:15" x14ac:dyDescent="0.2">
      <c r="N217" s="91">
        <f>N208*4</f>
        <v>4.3809523809523805</v>
      </c>
      <c r="O217" s="91" t="s">
        <v>229</v>
      </c>
    </row>
    <row r="233" spans="13:15" x14ac:dyDescent="0.2">
      <c r="M233" s="95" t="s">
        <v>227</v>
      </c>
      <c r="N233" s="91">
        <f>Angela!J291</f>
        <v>1.1428571428571428</v>
      </c>
      <c r="O233" s="91" t="s">
        <v>230</v>
      </c>
    </row>
    <row r="235" spans="13:15" x14ac:dyDescent="0.2">
      <c r="M235" t="s">
        <v>223</v>
      </c>
      <c r="N235" s="91">
        <f>Angela!H291</f>
        <v>1.1666666666666667</v>
      </c>
    </row>
    <row r="236" spans="13:15" x14ac:dyDescent="0.2">
      <c r="M236" t="s">
        <v>224</v>
      </c>
      <c r="N236" s="91">
        <f>Aurelie!H291</f>
        <v>1.2708333333333335</v>
      </c>
    </row>
    <row r="237" spans="13:15" x14ac:dyDescent="0.2">
      <c r="M237" t="s">
        <v>225</v>
      </c>
      <c r="N237" s="91">
        <f>Coralie!H291</f>
        <v>1.7812500000000004</v>
      </c>
    </row>
    <row r="238" spans="13:15" x14ac:dyDescent="0.2">
      <c r="M238" t="s">
        <v>226</v>
      </c>
      <c r="N238" s="98">
        <f>Constantin!H291</f>
        <v>1.8541666666666665</v>
      </c>
    </row>
    <row r="239" spans="13:15" x14ac:dyDescent="0.2">
      <c r="M239" t="s">
        <v>231</v>
      </c>
      <c r="N239" s="96">
        <f>SUM(JDB_Commun!C30:C31)</f>
        <v>0.15625</v>
      </c>
    </row>
    <row r="240" spans="13:15" x14ac:dyDescent="0.2">
      <c r="N240" s="91">
        <f>SUM(N235:N238)+N239*4</f>
        <v>6.6979166666666661</v>
      </c>
      <c r="O240" s="91" t="s">
        <v>228</v>
      </c>
    </row>
    <row r="242" spans="14:15" x14ac:dyDescent="0.2">
      <c r="N242" s="91">
        <f>N233*4</f>
        <v>4.5714285714285712</v>
      </c>
      <c r="O242" s="91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9" zoomScaleNormal="100" workbookViewId="0">
      <selection activeCell="D33" sqref="D33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45" t="s">
        <v>10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33">
        <v>3.125E-2</v>
      </c>
      <c r="D24" s="35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13">
        <v>44624</v>
      </c>
      <c r="C27" s="114">
        <v>4.1666666666666664E-2</v>
      </c>
      <c r="D27" s="115" t="s">
        <v>254</v>
      </c>
    </row>
    <row r="28" spans="2:4" ht="30.75" customHeight="1" thickTop="1" x14ac:dyDescent="0.2">
      <c r="B28" s="34">
        <v>44651</v>
      </c>
      <c r="C28" s="33">
        <v>0.125</v>
      </c>
      <c r="D28" s="35" t="s">
        <v>23</v>
      </c>
    </row>
    <row r="29" spans="2:4" ht="30.75" customHeight="1" thickBot="1" x14ac:dyDescent="0.25">
      <c r="B29" s="116">
        <v>44663</v>
      </c>
      <c r="C29" s="117">
        <v>4.1666666666666664E-2</v>
      </c>
      <c r="D29" s="118" t="s">
        <v>329</v>
      </c>
    </row>
    <row r="30" spans="2:4" ht="30.75" customHeight="1" thickTop="1" x14ac:dyDescent="0.2">
      <c r="B30" s="34">
        <v>44698</v>
      </c>
      <c r="C30" s="33">
        <v>7.2916666666666671E-2</v>
      </c>
      <c r="D30" s="35" t="s">
        <v>356</v>
      </c>
    </row>
    <row r="31" spans="2:4" ht="30.75" customHeight="1" x14ac:dyDescent="0.2">
      <c r="B31" s="34">
        <v>44707</v>
      </c>
      <c r="C31" s="33">
        <v>8.3333333333333329E-2</v>
      </c>
      <c r="D31" s="35" t="s">
        <v>23</v>
      </c>
    </row>
    <row r="32" spans="2:4" ht="30.75" customHeight="1" x14ac:dyDescent="0.2">
      <c r="B32" s="129"/>
      <c r="C32" s="130"/>
      <c r="D32" s="131"/>
    </row>
    <row r="33" spans="2:4" ht="30.75" customHeight="1" x14ac:dyDescent="0.2">
      <c r="B33" s="129"/>
      <c r="C33" s="130"/>
      <c r="D33" s="131"/>
    </row>
    <row r="34" spans="2:4" ht="30.75" customHeight="1" x14ac:dyDescent="0.2">
      <c r="B34" s="129"/>
      <c r="C34" s="130"/>
      <c r="D34" s="131"/>
    </row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51"/>
  <sheetViews>
    <sheetView showGridLines="0" topLeftCell="A106" workbookViewId="0">
      <selection activeCell="D120" sqref="D120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45" t="s">
        <v>33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thickBot="1" x14ac:dyDescent="0.25">
      <c r="B92" s="51">
        <v>44662</v>
      </c>
      <c r="C92" s="44">
        <v>5.2083333333333336E-2</v>
      </c>
      <c r="D92" s="52" t="s">
        <v>317</v>
      </c>
    </row>
    <row r="93" spans="2:4" ht="30.75" customHeight="1" thickTop="1" x14ac:dyDescent="0.2">
      <c r="B93" s="119">
        <v>44677</v>
      </c>
      <c r="C93" s="120">
        <v>4.1666666666666664E-2</v>
      </c>
      <c r="D93" s="121" t="s">
        <v>59</v>
      </c>
    </row>
    <row r="94" spans="2:4" ht="30.75" customHeight="1" x14ac:dyDescent="0.2">
      <c r="B94" s="49">
        <v>44679</v>
      </c>
      <c r="C94" s="41">
        <v>6.25E-2</v>
      </c>
      <c r="D94" s="50" t="s">
        <v>332</v>
      </c>
    </row>
    <row r="95" spans="2:4" ht="30.75" customHeight="1" x14ac:dyDescent="0.2">
      <c r="B95" s="49">
        <v>44680</v>
      </c>
      <c r="C95" s="41">
        <v>0.16666666666666666</v>
      </c>
      <c r="D95" s="50" t="s">
        <v>391</v>
      </c>
    </row>
    <row r="96" spans="2:4" ht="30.75" customHeight="1" x14ac:dyDescent="0.2">
      <c r="B96" s="49">
        <v>44681</v>
      </c>
      <c r="C96" s="41">
        <v>4.1666666666666664E-2</v>
      </c>
      <c r="D96" s="50" t="s">
        <v>392</v>
      </c>
    </row>
    <row r="97" spans="2:4" ht="30.75" customHeight="1" x14ac:dyDescent="0.2">
      <c r="B97" s="49">
        <v>44681</v>
      </c>
      <c r="C97" s="41">
        <v>4.1666666666666664E-2</v>
      </c>
      <c r="D97" s="50" t="s">
        <v>393</v>
      </c>
    </row>
    <row r="98" spans="2:4" ht="30.75" customHeight="1" x14ac:dyDescent="0.2">
      <c r="B98" s="49">
        <v>44684</v>
      </c>
      <c r="C98" s="41">
        <v>1.0416666666666666E-2</v>
      </c>
      <c r="D98" s="50" t="s">
        <v>394</v>
      </c>
    </row>
    <row r="99" spans="2:4" ht="30.75" customHeight="1" thickBot="1" x14ac:dyDescent="0.25">
      <c r="B99" s="51">
        <v>44685</v>
      </c>
      <c r="C99" s="44">
        <v>4.1666666666666664E-2</v>
      </c>
      <c r="D99" s="52" t="s">
        <v>330</v>
      </c>
    </row>
    <row r="100" spans="2:4" ht="30.75" customHeight="1" thickTop="1" x14ac:dyDescent="0.2">
      <c r="B100" s="49">
        <v>44691</v>
      </c>
      <c r="C100" s="41">
        <v>4.1666666666666664E-2</v>
      </c>
      <c r="D100" s="50" t="s">
        <v>331</v>
      </c>
    </row>
    <row r="101" spans="2:4" ht="30.75" customHeight="1" x14ac:dyDescent="0.2">
      <c r="B101" s="49">
        <v>44692</v>
      </c>
      <c r="C101" s="41">
        <v>6.25E-2</v>
      </c>
      <c r="D101" s="50" t="s">
        <v>332</v>
      </c>
    </row>
    <row r="102" spans="2:4" ht="30.75" customHeight="1" x14ac:dyDescent="0.2">
      <c r="B102" s="49">
        <v>44694</v>
      </c>
      <c r="C102" s="41">
        <v>6.25E-2</v>
      </c>
      <c r="D102" s="50" t="s">
        <v>333</v>
      </c>
    </row>
    <row r="103" spans="2:4" ht="30.75" customHeight="1" x14ac:dyDescent="0.2">
      <c r="B103" s="49">
        <v>44694</v>
      </c>
      <c r="C103" s="41">
        <v>1.0416666666666666E-2</v>
      </c>
      <c r="D103" s="50" t="s">
        <v>135</v>
      </c>
    </row>
    <row r="104" spans="2:4" ht="30.75" customHeight="1" x14ac:dyDescent="0.2">
      <c r="B104" s="49">
        <v>44697</v>
      </c>
      <c r="C104" s="41">
        <v>0.16666666666666666</v>
      </c>
      <c r="D104" s="50" t="s">
        <v>334</v>
      </c>
    </row>
    <row r="105" spans="2:4" ht="30.75" customHeight="1" x14ac:dyDescent="0.2">
      <c r="B105" s="49">
        <v>44697</v>
      </c>
      <c r="C105" s="41">
        <v>4.1666666666666664E-2</v>
      </c>
      <c r="D105" s="50" t="s">
        <v>335</v>
      </c>
    </row>
    <row r="106" spans="2:4" ht="30.75" customHeight="1" x14ac:dyDescent="0.2">
      <c r="B106" s="49">
        <v>44697</v>
      </c>
      <c r="C106" s="41">
        <v>4.1666666666666664E-2</v>
      </c>
      <c r="D106" s="50" t="s">
        <v>336</v>
      </c>
    </row>
    <row r="107" spans="2:4" ht="30.75" customHeight="1" x14ac:dyDescent="0.2">
      <c r="B107" s="49">
        <v>44697</v>
      </c>
      <c r="C107" s="41">
        <v>6.9444444444444441E-3</v>
      </c>
      <c r="D107" s="50" t="s">
        <v>337</v>
      </c>
    </row>
    <row r="108" spans="2:4" ht="30.75" customHeight="1" x14ac:dyDescent="0.2">
      <c r="B108" s="49">
        <v>44697</v>
      </c>
      <c r="C108" s="41">
        <v>2.0833333333333332E-2</v>
      </c>
      <c r="D108" s="50" t="s">
        <v>338</v>
      </c>
    </row>
    <row r="109" spans="2:4" ht="30.75" customHeight="1" x14ac:dyDescent="0.2">
      <c r="B109" s="49">
        <v>44697</v>
      </c>
      <c r="C109" s="41">
        <v>0.16666666666666666</v>
      </c>
      <c r="D109" s="50" t="s">
        <v>343</v>
      </c>
    </row>
    <row r="110" spans="2:4" ht="30.75" customHeight="1" x14ac:dyDescent="0.2">
      <c r="B110" s="49">
        <v>44704</v>
      </c>
      <c r="C110" s="41">
        <v>8.3333333333333329E-2</v>
      </c>
      <c r="D110" s="50" t="s">
        <v>367</v>
      </c>
    </row>
    <row r="111" spans="2:4" ht="30.75" customHeight="1" x14ac:dyDescent="0.2">
      <c r="B111" s="49">
        <v>44704</v>
      </c>
      <c r="C111" s="41">
        <v>3.472222222222222E-3</v>
      </c>
      <c r="D111" s="50" t="s">
        <v>368</v>
      </c>
    </row>
    <row r="112" spans="2:4" ht="30.75" customHeight="1" x14ac:dyDescent="0.2">
      <c r="B112" s="49">
        <v>44704</v>
      </c>
      <c r="C112" s="41">
        <v>2.0833333333333332E-2</v>
      </c>
      <c r="D112" s="50" t="s">
        <v>369</v>
      </c>
    </row>
    <row r="113" spans="2:4" ht="30.75" customHeight="1" x14ac:dyDescent="0.2">
      <c r="B113" s="49">
        <v>44704</v>
      </c>
      <c r="C113" s="41">
        <v>6.25E-2</v>
      </c>
      <c r="D113" s="50" t="s">
        <v>370</v>
      </c>
    </row>
    <row r="114" spans="2:4" ht="30.75" customHeight="1" x14ac:dyDescent="0.2">
      <c r="B114" s="49">
        <v>44704</v>
      </c>
      <c r="C114" s="41">
        <v>4.1666666666666664E-2</v>
      </c>
      <c r="D114" s="50" t="s">
        <v>371</v>
      </c>
    </row>
    <row r="115" spans="2:4" ht="30.75" customHeight="1" x14ac:dyDescent="0.2">
      <c r="B115" s="49">
        <v>44705</v>
      </c>
      <c r="C115" s="41">
        <v>0.125</v>
      </c>
      <c r="D115" s="50" t="s">
        <v>372</v>
      </c>
    </row>
    <row r="116" spans="2:4" ht="30.75" customHeight="1" x14ac:dyDescent="0.2">
      <c r="B116" s="49">
        <v>44706</v>
      </c>
      <c r="C116" s="41">
        <v>0.10416666666666667</v>
      </c>
      <c r="D116" s="50" t="s">
        <v>373</v>
      </c>
    </row>
    <row r="117" spans="2:4" ht="30.75" customHeight="1" x14ac:dyDescent="0.2">
      <c r="B117" s="49">
        <v>44709</v>
      </c>
      <c r="C117" s="41">
        <v>4.1666666666666664E-2</v>
      </c>
      <c r="D117" s="50" t="s">
        <v>388</v>
      </c>
    </row>
    <row r="118" spans="2:4" ht="30.75" customHeight="1" x14ac:dyDescent="0.2">
      <c r="B118" s="49">
        <v>44709</v>
      </c>
      <c r="C118" s="41">
        <v>4.1666666666666664E-2</v>
      </c>
      <c r="D118" s="50" t="s">
        <v>389</v>
      </c>
    </row>
    <row r="119" spans="2:4" ht="30.75" customHeight="1" x14ac:dyDescent="0.2">
      <c r="B119" s="49">
        <v>44709</v>
      </c>
      <c r="C119" s="41">
        <v>2.0833333333333332E-2</v>
      </c>
      <c r="D119" s="50" t="s">
        <v>390</v>
      </c>
    </row>
    <row r="120" spans="2:4" ht="30.75" customHeight="1" x14ac:dyDescent="0.2">
      <c r="B120" s="132"/>
      <c r="C120" s="133"/>
      <c r="D120" s="134"/>
    </row>
    <row r="121" spans="2:4" ht="30.75" customHeight="1" x14ac:dyDescent="0.2"/>
    <row r="122" spans="2:4" ht="30.75" customHeight="1" x14ac:dyDescent="0.2"/>
    <row r="123" spans="2:4" ht="30.75" customHeight="1" x14ac:dyDescent="0.2"/>
    <row r="124" spans="2:4" ht="30.75" customHeight="1" x14ac:dyDescent="0.2"/>
    <row r="125" spans="2:4" ht="30.75" customHeight="1" x14ac:dyDescent="0.2"/>
    <row r="126" spans="2:4" ht="30.75" customHeight="1" x14ac:dyDescent="0.2"/>
    <row r="127" spans="2:4" ht="30.75" customHeight="1" x14ac:dyDescent="0.2"/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  <row r="1047" ht="30.75" customHeight="1" x14ac:dyDescent="0.2"/>
    <row r="1048" ht="30.75" customHeight="1" x14ac:dyDescent="0.2"/>
    <row r="1049" ht="30.75" customHeight="1" x14ac:dyDescent="0.2"/>
    <row r="1050" ht="30.75" customHeight="1" x14ac:dyDescent="0.2"/>
    <row r="1051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78" workbookViewId="0">
      <selection activeCell="B89" sqref="B89:D9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5" t="s">
        <v>84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88">
        <v>0.16666666666666666</v>
      </c>
      <c r="D50" s="83" t="s">
        <v>216</v>
      </c>
    </row>
    <row r="51" spans="2:4" ht="30.75" customHeight="1" x14ac:dyDescent="0.2">
      <c r="B51" s="54">
        <v>44603</v>
      </c>
      <c r="C51" s="88">
        <v>0.16666666666666666</v>
      </c>
      <c r="D51" s="83" t="s">
        <v>217</v>
      </c>
    </row>
    <row r="52" spans="2:4" ht="30.75" customHeight="1" x14ac:dyDescent="0.2">
      <c r="B52" s="54">
        <v>44611</v>
      </c>
      <c r="C52" s="88">
        <v>0.16666666666666666</v>
      </c>
      <c r="D52" s="83" t="s">
        <v>218</v>
      </c>
    </row>
    <row r="53" spans="2:4" ht="30.75" customHeight="1" x14ac:dyDescent="0.2">
      <c r="B53" s="89">
        <v>44611</v>
      </c>
      <c r="C53" s="90">
        <v>4.1666666666666664E-2</v>
      </c>
      <c r="D53" s="97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89">
        <v>44629</v>
      </c>
      <c r="C55" s="108">
        <v>2.0833333333333332E-2</v>
      </c>
      <c r="D55" s="112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thickBot="1" x14ac:dyDescent="0.25">
      <c r="B68" s="61">
        <v>44657</v>
      </c>
      <c r="C68" s="57">
        <v>4.1666666666666664E-2</v>
      </c>
      <c r="D68" s="62" t="s">
        <v>111</v>
      </c>
    </row>
    <row r="69" spans="2:4" ht="30.75" customHeight="1" thickTop="1" x14ac:dyDescent="0.2">
      <c r="B69" s="59">
        <v>44676</v>
      </c>
      <c r="C69" s="55">
        <v>4.1666666666666664E-2</v>
      </c>
      <c r="D69" s="63" t="s">
        <v>339</v>
      </c>
    </row>
    <row r="70" spans="2:4" ht="30.75" customHeight="1" x14ac:dyDescent="0.2">
      <c r="B70" s="59">
        <v>44677</v>
      </c>
      <c r="C70" s="55">
        <v>9.375E-2</v>
      </c>
      <c r="D70" s="63" t="s">
        <v>340</v>
      </c>
    </row>
    <row r="71" spans="2:4" ht="30.75" customHeight="1" x14ac:dyDescent="0.2">
      <c r="B71" s="59">
        <v>44681</v>
      </c>
      <c r="C71" s="55">
        <v>8.3333333333333329E-2</v>
      </c>
      <c r="D71" s="63" t="s">
        <v>272</v>
      </c>
    </row>
    <row r="72" spans="2:4" ht="30.75" customHeight="1" x14ac:dyDescent="0.2">
      <c r="B72" s="59">
        <v>44681</v>
      </c>
      <c r="C72" s="55">
        <v>3.125E-2</v>
      </c>
      <c r="D72" s="63" t="s">
        <v>111</v>
      </c>
    </row>
    <row r="73" spans="2:4" ht="30.75" customHeight="1" x14ac:dyDescent="0.2">
      <c r="B73" s="59">
        <v>44684</v>
      </c>
      <c r="C73" s="55">
        <v>4.1666666666666664E-2</v>
      </c>
      <c r="D73" s="63" t="s">
        <v>272</v>
      </c>
    </row>
    <row r="74" spans="2:4" ht="30.75" customHeight="1" x14ac:dyDescent="0.2">
      <c r="B74" s="59">
        <v>44687</v>
      </c>
      <c r="C74" s="55">
        <v>0.125</v>
      </c>
      <c r="D74" s="63" t="s">
        <v>272</v>
      </c>
    </row>
    <row r="75" spans="2:4" ht="30.75" customHeight="1" x14ac:dyDescent="0.2">
      <c r="B75" s="59">
        <v>44689</v>
      </c>
      <c r="C75" s="55">
        <v>6.25E-2</v>
      </c>
      <c r="D75" s="63" t="s">
        <v>272</v>
      </c>
    </row>
    <row r="76" spans="2:4" ht="30.75" customHeight="1" x14ac:dyDescent="0.2">
      <c r="B76" s="59">
        <v>44690</v>
      </c>
      <c r="C76" s="55">
        <v>2.0833333333333332E-2</v>
      </c>
      <c r="D76" s="63" t="s">
        <v>111</v>
      </c>
    </row>
    <row r="77" spans="2:4" ht="30.75" customHeight="1" thickBot="1" x14ac:dyDescent="0.25">
      <c r="B77" s="61">
        <v>44690</v>
      </c>
      <c r="C77" s="57">
        <v>4.1666666666666664E-2</v>
      </c>
      <c r="D77" s="62" t="s">
        <v>324</v>
      </c>
    </row>
    <row r="78" spans="2:4" ht="30.75" customHeight="1" thickTop="1" x14ac:dyDescent="0.2">
      <c r="B78" s="59">
        <v>44697</v>
      </c>
      <c r="C78" s="58">
        <v>2.0833333333333332E-2</v>
      </c>
      <c r="D78" s="64" t="s">
        <v>111</v>
      </c>
    </row>
    <row r="79" spans="2:4" ht="30.75" customHeight="1" x14ac:dyDescent="0.2">
      <c r="B79" s="59">
        <v>44697</v>
      </c>
      <c r="C79" s="55">
        <v>8.3333333333333329E-2</v>
      </c>
      <c r="D79" s="63" t="s">
        <v>272</v>
      </c>
    </row>
    <row r="80" spans="2:4" ht="30.75" customHeight="1" x14ac:dyDescent="0.2">
      <c r="B80" s="59">
        <v>44699</v>
      </c>
      <c r="C80" s="55">
        <v>0.125</v>
      </c>
      <c r="D80" s="63" t="s">
        <v>357</v>
      </c>
    </row>
    <row r="81" spans="2:4" ht="30.75" customHeight="1" x14ac:dyDescent="0.2">
      <c r="B81" s="59">
        <v>44700</v>
      </c>
      <c r="C81" s="55">
        <v>6.25E-2</v>
      </c>
      <c r="D81" s="63" t="s">
        <v>357</v>
      </c>
    </row>
    <row r="82" spans="2:4" ht="30.75" customHeight="1" x14ac:dyDescent="0.2">
      <c r="B82" s="59">
        <v>44702</v>
      </c>
      <c r="C82" s="55">
        <v>0.125</v>
      </c>
      <c r="D82" s="63" t="s">
        <v>272</v>
      </c>
    </row>
    <row r="83" spans="2:4" ht="30.75" customHeight="1" x14ac:dyDescent="0.2">
      <c r="B83" s="59">
        <v>44703</v>
      </c>
      <c r="C83" s="55">
        <v>2.0833333333333332E-2</v>
      </c>
      <c r="D83" s="63" t="s">
        <v>111</v>
      </c>
    </row>
    <row r="84" spans="2:4" ht="30.75" customHeight="1" x14ac:dyDescent="0.2">
      <c r="B84" s="59">
        <v>44704</v>
      </c>
      <c r="C84" s="55">
        <v>0.125</v>
      </c>
      <c r="D84" s="63" t="s">
        <v>272</v>
      </c>
    </row>
    <row r="85" spans="2:4" ht="30.75" customHeight="1" x14ac:dyDescent="0.2">
      <c r="B85" s="59">
        <v>44704</v>
      </c>
      <c r="C85" s="55">
        <v>0.125</v>
      </c>
      <c r="D85" s="63" t="s">
        <v>272</v>
      </c>
    </row>
    <row r="86" spans="2:4" ht="30.75" customHeight="1" x14ac:dyDescent="0.2">
      <c r="B86" s="54">
        <v>44705</v>
      </c>
      <c r="C86" s="55">
        <v>2.0833333333333332E-2</v>
      </c>
      <c r="D86" s="21" t="s">
        <v>111</v>
      </c>
    </row>
    <row r="87" spans="2:4" ht="30.75" customHeight="1" x14ac:dyDescent="0.2">
      <c r="B87" s="54">
        <v>44705</v>
      </c>
      <c r="C87" s="55">
        <v>0.125</v>
      </c>
      <c r="D87" s="21" t="s">
        <v>272</v>
      </c>
    </row>
    <row r="88" spans="2:4" ht="30.75" customHeight="1" x14ac:dyDescent="0.2">
      <c r="B88" s="54">
        <v>44706</v>
      </c>
      <c r="C88" s="55">
        <v>4.1666666666666664E-2</v>
      </c>
      <c r="D88" s="21" t="s">
        <v>272</v>
      </c>
    </row>
    <row r="89" spans="2:4" ht="30.75" customHeight="1" x14ac:dyDescent="0.2">
      <c r="B89" s="54">
        <v>44707</v>
      </c>
      <c r="C89" s="55">
        <v>2.0833333333333332E-2</v>
      </c>
      <c r="D89" s="21" t="s">
        <v>111</v>
      </c>
    </row>
    <row r="90" spans="2:4" ht="30.75" customHeight="1" x14ac:dyDescent="0.2">
      <c r="B90" s="54">
        <v>44709</v>
      </c>
      <c r="C90" s="55">
        <v>0.25</v>
      </c>
      <c r="D90" s="21" t="s">
        <v>272</v>
      </c>
    </row>
    <row r="91" spans="2:4" ht="30.75" customHeight="1" x14ac:dyDescent="0.2">
      <c r="B91" s="54">
        <v>44709</v>
      </c>
      <c r="C91" s="55">
        <v>0.10416666666666667</v>
      </c>
      <c r="D91" s="21" t="s">
        <v>395</v>
      </c>
    </row>
    <row r="92" spans="2:4" ht="30.75" customHeight="1" x14ac:dyDescent="0.2">
      <c r="B92" s="54">
        <v>44709</v>
      </c>
      <c r="C92" s="55">
        <v>2.0833333333333332E-2</v>
      </c>
      <c r="D92" s="21" t="s">
        <v>111</v>
      </c>
    </row>
    <row r="93" spans="2:4" ht="30.75" customHeight="1" x14ac:dyDescent="0.2">
      <c r="B93" s="123"/>
      <c r="C93" s="124"/>
      <c r="D93" s="97"/>
    </row>
    <row r="94" spans="2:4" ht="30.75" customHeight="1" x14ac:dyDescent="0.2">
      <c r="B94" s="123"/>
      <c r="C94" s="124"/>
      <c r="D94" s="97"/>
    </row>
    <row r="95" spans="2:4" ht="30.75" customHeight="1" x14ac:dyDescent="0.2">
      <c r="B95" s="123"/>
      <c r="C95" s="124"/>
      <c r="D95" s="97"/>
    </row>
    <row r="96" spans="2:4" ht="30.75" customHeight="1" x14ac:dyDescent="0.2">
      <c r="B96" s="123"/>
      <c r="C96" s="124"/>
      <c r="D96" s="97"/>
    </row>
    <row r="97" spans="2:4" ht="30.75" customHeight="1" x14ac:dyDescent="0.2">
      <c r="B97" s="123"/>
      <c r="C97" s="124"/>
      <c r="D97" s="97"/>
    </row>
    <row r="98" spans="2:4" ht="30.75" customHeight="1" x14ac:dyDescent="0.2">
      <c r="B98" s="123"/>
      <c r="C98" s="124"/>
      <c r="D98" s="97"/>
    </row>
    <row r="99" spans="2:4" ht="30.75" customHeight="1" x14ac:dyDescent="0.2">
      <c r="B99" s="123"/>
      <c r="C99" s="124"/>
      <c r="D99" s="97"/>
    </row>
    <row r="100" spans="2:4" ht="30.75" customHeight="1" x14ac:dyDescent="0.2">
      <c r="B100" s="123"/>
      <c r="C100" s="124"/>
      <c r="D100" s="97"/>
    </row>
    <row r="101" spans="2:4" ht="30.75" customHeight="1" x14ac:dyDescent="0.2">
      <c r="B101" s="123"/>
      <c r="C101" s="125"/>
      <c r="D101" s="126"/>
    </row>
    <row r="102" spans="2:4" ht="30.75" customHeight="1" x14ac:dyDescent="0.2"/>
    <row r="103" spans="2:4" ht="30.75" customHeight="1" x14ac:dyDescent="0.2"/>
    <row r="104" spans="2:4" ht="30.75" customHeight="1" x14ac:dyDescent="0.2"/>
    <row r="105" spans="2:4" ht="30.75" customHeight="1" x14ac:dyDescent="0.2"/>
    <row r="106" spans="2:4" ht="30.75" customHeight="1" x14ac:dyDescent="0.2"/>
    <row r="107" spans="2:4" ht="30.75" customHeight="1" x14ac:dyDescent="0.2"/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2022-05-31T13:21:14Z</dcterms:modified>
</cp:coreProperties>
</file>